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5F0851D2-C7F5-44A9-94D7-C28FD66C9CB2}" xr6:coauthVersionLast="47" xr6:coauthVersionMax="47" xr10:uidLastSave="{00000000-0000-0000-0000-000000000000}"/>
  <bookViews>
    <workbookView xWindow="-120" yWindow="-120" windowWidth="29040" windowHeight="15720" xr2:uid="{00000000-000D-0000-FFFF-FFFF00000000}"/>
  </bookViews>
  <sheets>
    <sheet name="Buget 2026" sheetId="31" r:id="rId1"/>
  </sheets>
  <definedNames>
    <definedName name="_xlnm.Print_Area" localSheetId="0">'Buget 2026'!$A$1:$D$671</definedName>
    <definedName name="_xlnm.Print_Titles" localSheetId="0">'Buget 2026'!$13:$14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1" i="31" l="1"/>
  <c r="D480" i="31"/>
  <c r="D469" i="31"/>
  <c r="D468" i="31"/>
  <c r="G671" i="31" l="1"/>
  <c r="E671" i="31"/>
  <c r="E669" i="31"/>
  <c r="E668" i="31"/>
  <c r="E667" i="31"/>
  <c r="D652" i="31"/>
  <c r="D651" i="31"/>
  <c r="D649" i="31"/>
  <c r="D648" i="31"/>
  <c r="D643" i="31"/>
  <c r="D640" i="31" s="1"/>
  <c r="D637" i="31" s="1"/>
  <c r="D634" i="31" s="1"/>
  <c r="D631" i="31" s="1"/>
  <c r="D642" i="31"/>
  <c r="D639" i="31"/>
  <c r="D636" i="31" s="1"/>
  <c r="D633" i="31" s="1"/>
  <c r="D630" i="31" s="1"/>
  <c r="D628" i="31"/>
  <c r="D627" i="31"/>
  <c r="D624" i="31" s="1"/>
  <c r="D625" i="31"/>
  <c r="D622" i="31"/>
  <c r="D616" i="31" s="1"/>
  <c r="D613" i="31" s="1"/>
  <c r="D610" i="31" s="1"/>
  <c r="D621" i="31"/>
  <c r="D615" i="31" s="1"/>
  <c r="D612" i="31" s="1"/>
  <c r="D609" i="31" s="1"/>
  <c r="D619" i="31"/>
  <c r="D618" i="31"/>
  <c r="D601" i="31"/>
  <c r="D598" i="31" s="1"/>
  <c r="D595" i="31" s="1"/>
  <c r="D592" i="31" s="1"/>
  <c r="D600" i="31"/>
  <c r="D597" i="31"/>
  <c r="D594" i="31" s="1"/>
  <c r="D591" i="31" s="1"/>
  <c r="D586" i="31"/>
  <c r="D124" i="31" s="1"/>
  <c r="D585" i="31"/>
  <c r="D123" i="31" s="1"/>
  <c r="D583" i="31"/>
  <c r="D582" i="31"/>
  <c r="D577" i="31"/>
  <c r="D574" i="31" s="1"/>
  <c r="D121" i="31" s="1"/>
  <c r="D576" i="31"/>
  <c r="D573" i="31"/>
  <c r="D120" i="31" s="1"/>
  <c r="D571" i="31"/>
  <c r="D570" i="31"/>
  <c r="D565" i="31"/>
  <c r="D564" i="31"/>
  <c r="D562" i="31"/>
  <c r="D561" i="31"/>
  <c r="D550" i="31"/>
  <c r="D549" i="31"/>
  <c r="D541" i="31"/>
  <c r="D538" i="31" s="1"/>
  <c r="D540" i="31"/>
  <c r="D537" i="31"/>
  <c r="D498" i="31" s="1"/>
  <c r="D535" i="31"/>
  <c r="D534" i="31"/>
  <c r="D532" i="31"/>
  <c r="D531" i="31"/>
  <c r="D529" i="31"/>
  <c r="D528" i="31"/>
  <c r="D526" i="31"/>
  <c r="D525" i="31"/>
  <c r="D514" i="31"/>
  <c r="D511" i="31" s="1"/>
  <c r="D513" i="31"/>
  <c r="D510" i="31"/>
  <c r="D508" i="31"/>
  <c r="D507" i="31"/>
  <c r="D505" i="31"/>
  <c r="D504" i="31"/>
  <c r="D502" i="31"/>
  <c r="D501" i="31"/>
  <c r="D487" i="31"/>
  <c r="D484" i="31" s="1"/>
  <c r="D486" i="31"/>
  <c r="D483" i="31" s="1"/>
  <c r="D472" i="31"/>
  <c r="D471" i="31"/>
  <c r="D465" i="31"/>
  <c r="D462" i="31" s="1"/>
  <c r="D466" i="31"/>
  <c r="D463" i="31" s="1"/>
  <c r="D457" i="31"/>
  <c r="D456" i="31"/>
  <c r="D448" i="31"/>
  <c r="D115" i="31" s="1"/>
  <c r="D447" i="31"/>
  <c r="D114" i="31" s="1"/>
  <c r="D442" i="31"/>
  <c r="D441" i="31"/>
  <c r="D435" i="31" s="1"/>
  <c r="D436" i="31"/>
  <c r="D433" i="31"/>
  <c r="D432" i="31"/>
  <c r="D430" i="31"/>
  <c r="D429" i="31"/>
  <c r="D427" i="31"/>
  <c r="D426" i="31"/>
  <c r="D415" i="31"/>
  <c r="D414" i="31"/>
  <c r="D406" i="31"/>
  <c r="D405" i="31"/>
  <c r="D397" i="31"/>
  <c r="D396" i="31"/>
  <c r="D385" i="31"/>
  <c r="D382" i="31" s="1"/>
  <c r="D112" i="31" s="1"/>
  <c r="D384" i="31"/>
  <c r="D376" i="31"/>
  <c r="D375" i="31"/>
  <c r="D373" i="31"/>
  <c r="D109" i="31" s="1"/>
  <c r="D372" i="31"/>
  <c r="D367" i="31"/>
  <c r="D366" i="31"/>
  <c r="D364" i="31"/>
  <c r="D361" i="31" s="1"/>
  <c r="D346" i="31" s="1"/>
  <c r="D363" i="31"/>
  <c r="D360" i="31"/>
  <c r="D349" i="31"/>
  <c r="D348" i="31"/>
  <c r="D345" i="31"/>
  <c r="D105" i="31" s="1"/>
  <c r="D337" i="31"/>
  <c r="D336" i="31"/>
  <c r="D331" i="31"/>
  <c r="D330" i="31"/>
  <c r="D324" i="31" s="1"/>
  <c r="D325" i="31"/>
  <c r="D322" i="31"/>
  <c r="D321" i="31"/>
  <c r="D310" i="31"/>
  <c r="D309" i="31"/>
  <c r="D307" i="31"/>
  <c r="D306" i="31"/>
  <c r="D301" i="31"/>
  <c r="D300" i="31"/>
  <c r="D298" i="31"/>
  <c r="D297" i="31"/>
  <c r="D295" i="31"/>
  <c r="D294" i="31"/>
  <c r="D283" i="31"/>
  <c r="D282" i="31"/>
  <c r="D280" i="31"/>
  <c r="D279" i="31"/>
  <c r="D274" i="31"/>
  <c r="D273" i="31"/>
  <c r="D271" i="31"/>
  <c r="D270" i="31"/>
  <c r="D256" i="31"/>
  <c r="D255" i="31"/>
  <c r="D253" i="31"/>
  <c r="D250" i="31" s="1"/>
  <c r="D252" i="31"/>
  <c r="D249" i="31"/>
  <c r="D247" i="31"/>
  <c r="D246" i="31"/>
  <c r="D244" i="31"/>
  <c r="D243" i="31"/>
  <c r="D241" i="31"/>
  <c r="D240" i="31"/>
  <c r="D238" i="31"/>
  <c r="D237" i="31"/>
  <c r="D229" i="31"/>
  <c r="D228" i="31"/>
  <c r="D226" i="31"/>
  <c r="D225" i="31"/>
  <c r="D223" i="31"/>
  <c r="D222" i="31"/>
  <c r="D220" i="31"/>
  <c r="D219" i="31"/>
  <c r="D217" i="31"/>
  <c r="D214" i="31" s="1"/>
  <c r="D211" i="31" s="1"/>
  <c r="D103" i="31" s="1"/>
  <c r="D216" i="31"/>
  <c r="D213" i="31" s="1"/>
  <c r="D208" i="31"/>
  <c r="D184" i="31"/>
  <c r="D183" i="31"/>
  <c r="D172" i="31"/>
  <c r="D171" i="31"/>
  <c r="D169" i="31"/>
  <c r="D168" i="31"/>
  <c r="D148" i="31"/>
  <c r="D145" i="31" s="1"/>
  <c r="D142" i="31" s="1"/>
  <c r="D147" i="31"/>
  <c r="D144" i="31"/>
  <c r="D141" i="31" s="1"/>
  <c r="D118" i="31"/>
  <c r="D117" i="31"/>
  <c r="D108" i="31"/>
  <c r="D88" i="31"/>
  <c r="D71" i="31" s="1"/>
  <c r="D86" i="31"/>
  <c r="D84" i="31"/>
  <c r="D80" i="31"/>
  <c r="D76" i="31"/>
  <c r="D72" i="31"/>
  <c r="D70" i="31"/>
  <c r="D69" i="31"/>
  <c r="D68" i="31"/>
  <c r="D65" i="31"/>
  <c r="D64" i="31" s="1"/>
  <c r="D61" i="31"/>
  <c r="D57" i="31"/>
  <c r="D54" i="31"/>
  <c r="D53" i="31"/>
  <c r="D51" i="31"/>
  <c r="D50" i="31"/>
  <c r="D49" i="31"/>
  <c r="D47" i="31"/>
  <c r="D46" i="31"/>
  <c r="D43" i="31"/>
  <c r="D42" i="31"/>
  <c r="D41" i="31"/>
  <c r="D40" i="31"/>
  <c r="D39" i="31" s="1"/>
  <c r="D36" i="31" s="1"/>
  <c r="D35" i="31" s="1"/>
  <c r="D37" i="31"/>
  <c r="D32" i="31"/>
  <c r="D31" i="31"/>
  <c r="D30" i="31"/>
  <c r="D29" i="31" s="1"/>
  <c r="D27" i="31" s="1"/>
  <c r="D17" i="31" s="1"/>
  <c r="D16" i="31" s="1"/>
  <c r="D25" i="31"/>
  <c r="D23" i="31"/>
  <c r="D21" i="31"/>
  <c r="D19" i="31"/>
  <c r="D18" i="31"/>
  <c r="D381" i="31" l="1"/>
  <c r="D111" i="31" s="1"/>
  <c r="D99" i="31"/>
  <c r="D106" i="31"/>
  <c r="D460" i="31"/>
  <c r="D127" i="31" s="1"/>
  <c r="D459" i="31"/>
  <c r="D126" i="31" s="1"/>
  <c r="D495" i="31"/>
  <c r="D492" i="31" s="1"/>
  <c r="F492" i="31" s="1"/>
  <c r="D139" i="31"/>
  <c r="D100" i="31"/>
  <c r="D97" i="31" s="1"/>
  <c r="D56" i="31"/>
  <c r="F35" i="31"/>
  <c r="F36" i="31" s="1"/>
  <c r="D34" i="31"/>
  <c r="D15" i="31" s="1"/>
  <c r="D210" i="31"/>
  <c r="D102" i="31" s="1"/>
  <c r="D499" i="31"/>
  <c r="D496" i="31" s="1"/>
  <c r="D493" i="31" s="1"/>
  <c r="F493" i="31" s="1"/>
  <c r="D136" i="31" l="1"/>
  <c r="D133" i="31" s="1"/>
  <c r="D130" i="31" s="1"/>
  <c r="D94" i="31"/>
  <c r="D656" i="31" s="1"/>
  <c r="E672" i="31" s="1"/>
  <c r="D96" i="31"/>
  <c r="D93" i="31" s="1"/>
  <c r="D138" i="31"/>
  <c r="D135" i="31" s="1"/>
  <c r="D132" i="31" s="1"/>
  <c r="D129" i="31" s="1"/>
</calcChain>
</file>

<file path=xl/sharedStrings.xml><?xml version="1.0" encoding="utf-8"?>
<sst xmlns="http://schemas.openxmlformats.org/spreadsheetml/2006/main" count="1457" uniqueCount="409">
  <si>
    <t>Cap Sub Parag</t>
  </si>
  <si>
    <t>Denumire indicator</t>
  </si>
  <si>
    <t>TOTAL VENITURI</t>
  </si>
  <si>
    <t>I. VENITURI CURENTE</t>
  </si>
  <si>
    <t>33 10</t>
  </si>
  <si>
    <t>33 10 08</t>
  </si>
  <si>
    <t>35 10</t>
  </si>
  <si>
    <t xml:space="preserve">35 10 50 </t>
  </si>
  <si>
    <t>36 10</t>
  </si>
  <si>
    <t>Diverse venituri</t>
  </si>
  <si>
    <t>36 10 50</t>
  </si>
  <si>
    <t xml:space="preserve">   Alte venituri, din care:</t>
  </si>
  <si>
    <t>42 10</t>
  </si>
  <si>
    <t>42 10 38</t>
  </si>
  <si>
    <t>Alte active fixe</t>
  </si>
  <si>
    <t>45 10</t>
  </si>
  <si>
    <t>Sume primite în contul plăţilor efectuate în anul curent</t>
  </si>
  <si>
    <t>48 10</t>
  </si>
  <si>
    <t>48 10 01</t>
  </si>
  <si>
    <t>48 10 01 01</t>
  </si>
  <si>
    <t>48 10 11</t>
  </si>
  <si>
    <t>Instrumentul de Asistenţă pentru Preaderare (IPA II)</t>
  </si>
  <si>
    <t>48 10 11 03</t>
  </si>
  <si>
    <t>48 10 16</t>
  </si>
  <si>
    <t>48 10 16 03</t>
  </si>
  <si>
    <t>70 04 00</t>
  </si>
  <si>
    <t>TOTAL CHELTUIELI</t>
  </si>
  <si>
    <t>01</t>
  </si>
  <si>
    <t>CHELTUIELI CURENTE</t>
  </si>
  <si>
    <t>CHELTUIELI DE PERSONAL</t>
  </si>
  <si>
    <t>58</t>
  </si>
  <si>
    <t>59</t>
  </si>
  <si>
    <t>ALTE CHELTUIELI</t>
  </si>
  <si>
    <t>CHELTUIELI DE CAPITAL</t>
  </si>
  <si>
    <t>TOTAL CHELTUIELI (I+II+III)</t>
  </si>
  <si>
    <t>I. CHELTUIELI DIN SURSE PROPRII</t>
  </si>
  <si>
    <t>70 10</t>
  </si>
  <si>
    <t>10 01</t>
  </si>
  <si>
    <t>10 01 01</t>
  </si>
  <si>
    <t>10 01 06</t>
  </si>
  <si>
    <t>Alte sporuri</t>
  </si>
  <si>
    <t>10 01 12</t>
  </si>
  <si>
    <t>10 01 13</t>
  </si>
  <si>
    <t>10 01 14</t>
  </si>
  <si>
    <t>10 01 30</t>
  </si>
  <si>
    <t>10 02</t>
  </si>
  <si>
    <t>10 03</t>
  </si>
  <si>
    <t>10 03 01</t>
  </si>
  <si>
    <t>10 03 02</t>
  </si>
  <si>
    <t xml:space="preserve">Contribuţii pentru asigurări de şomaj </t>
  </si>
  <si>
    <t>10 03 03</t>
  </si>
  <si>
    <t>Contribuţii pentru asigurări sociale de sănătate</t>
  </si>
  <si>
    <t>10 03 04</t>
  </si>
  <si>
    <t>10 03 06</t>
  </si>
  <si>
    <t>20 01</t>
  </si>
  <si>
    <t>20 01 01</t>
  </si>
  <si>
    <t>Furnituri de birou</t>
  </si>
  <si>
    <t>20 01 02</t>
  </si>
  <si>
    <t>20 01 03</t>
  </si>
  <si>
    <t>20 01 04</t>
  </si>
  <si>
    <t>20 01 05</t>
  </si>
  <si>
    <t>20 01 06</t>
  </si>
  <si>
    <t>Piese de schimb</t>
  </si>
  <si>
    <t>20 01 07</t>
  </si>
  <si>
    <t>Transport</t>
  </si>
  <si>
    <t>20 01 08</t>
  </si>
  <si>
    <t>20 01 09</t>
  </si>
  <si>
    <t>20 01 30</t>
  </si>
  <si>
    <t>20 02 00</t>
  </si>
  <si>
    <t>20 03</t>
  </si>
  <si>
    <t>20 03 01</t>
  </si>
  <si>
    <t xml:space="preserve">20 04 </t>
  </si>
  <si>
    <t>Medicamente şi materiale sanitare</t>
  </si>
  <si>
    <t>20 04 01</t>
  </si>
  <si>
    <t>Medicamente</t>
  </si>
  <si>
    <t>20 04 02</t>
  </si>
  <si>
    <t>Materiale sanitare</t>
  </si>
  <si>
    <t>20 04 03</t>
  </si>
  <si>
    <t>Reactivi</t>
  </si>
  <si>
    <t>20 04 04</t>
  </si>
  <si>
    <t>20 05</t>
  </si>
  <si>
    <t>Bunuri de natura obiectelor de inventar</t>
  </si>
  <si>
    <t>20 05 01</t>
  </si>
  <si>
    <t>20 05 03</t>
  </si>
  <si>
    <t>20 05 30</t>
  </si>
  <si>
    <t>Alte obiecte de inventar</t>
  </si>
  <si>
    <t>20 06</t>
  </si>
  <si>
    <t>20 06 01</t>
  </si>
  <si>
    <t>20 06 02</t>
  </si>
  <si>
    <t>20 09 00</t>
  </si>
  <si>
    <t>Materiale de laborator</t>
  </si>
  <si>
    <t>20 11 00</t>
  </si>
  <si>
    <t>20 12 00</t>
  </si>
  <si>
    <t>20 13 00</t>
  </si>
  <si>
    <t>20 14 00</t>
  </si>
  <si>
    <t>20 16 00</t>
  </si>
  <si>
    <t>20 22 00</t>
  </si>
  <si>
    <t>20 23 00</t>
  </si>
  <si>
    <t>20 24</t>
  </si>
  <si>
    <t>20 24 02</t>
  </si>
  <si>
    <t>20 25 00</t>
  </si>
  <si>
    <t>20 30</t>
  </si>
  <si>
    <t>Alte cheltuieli</t>
  </si>
  <si>
    <t>20 30 01</t>
  </si>
  <si>
    <t>20 30 02</t>
  </si>
  <si>
    <t>20 30 03</t>
  </si>
  <si>
    <t>20 30 04</t>
  </si>
  <si>
    <t>Chirii</t>
  </si>
  <si>
    <t>20 30 09</t>
  </si>
  <si>
    <t>20 30 30</t>
  </si>
  <si>
    <t>56</t>
  </si>
  <si>
    <t>Cheltuieli neeligibile</t>
  </si>
  <si>
    <t>58 01</t>
  </si>
  <si>
    <t>58 01 01</t>
  </si>
  <si>
    <t>58 01 02</t>
  </si>
  <si>
    <t>58 01 03</t>
  </si>
  <si>
    <t>58 11</t>
  </si>
  <si>
    <t>Programe Instrumentul de Asistenţă pentru Preaderare (IPA II)</t>
  </si>
  <si>
    <t>58 11 01</t>
  </si>
  <si>
    <t>58 11 02</t>
  </si>
  <si>
    <t>58 16</t>
  </si>
  <si>
    <t>58 16 02</t>
  </si>
  <si>
    <t>58 16 03</t>
  </si>
  <si>
    <t>59 17</t>
  </si>
  <si>
    <t>70</t>
  </si>
  <si>
    <t xml:space="preserve">   CHELTUIELI DE CAPITAL</t>
  </si>
  <si>
    <t>71</t>
  </si>
  <si>
    <t>Active nefinanciare</t>
  </si>
  <si>
    <t>71 01</t>
  </si>
  <si>
    <t>Active fixe</t>
  </si>
  <si>
    <t>71 01 01</t>
  </si>
  <si>
    <t>Constructii</t>
  </si>
  <si>
    <t>71 01 02</t>
  </si>
  <si>
    <t>Masini, echipamente si mijloace de transport</t>
  </si>
  <si>
    <t>71 01 03</t>
  </si>
  <si>
    <t>Mobilier, aparatura birotica si alte active corporale</t>
  </si>
  <si>
    <t>71 01 30</t>
  </si>
  <si>
    <t>71 03</t>
  </si>
  <si>
    <t>II. CHELTUIELI DIN BUGETUL DE STAT, total din care:</t>
  </si>
  <si>
    <t>20</t>
  </si>
  <si>
    <t>58 03</t>
  </si>
  <si>
    <t>58 03 01</t>
  </si>
  <si>
    <t>58 03 02</t>
  </si>
  <si>
    <t>65</t>
  </si>
  <si>
    <t>65 01 00</t>
  </si>
  <si>
    <t>80 01 30</t>
  </si>
  <si>
    <t>80 10</t>
  </si>
  <si>
    <t>71.01.02</t>
  </si>
  <si>
    <t>III. CHELTUIELI DIN ALTE SURSE</t>
  </si>
  <si>
    <t>56.16</t>
  </si>
  <si>
    <t>Sume aferente Fondului de Solidaritate al Uniunii Europene</t>
  </si>
  <si>
    <t>56 16 02</t>
  </si>
  <si>
    <t>99 10</t>
  </si>
  <si>
    <t>Deficit*)</t>
  </si>
  <si>
    <t>Sector 01- Bugetul de Stat</t>
  </si>
  <si>
    <t>59 40</t>
  </si>
  <si>
    <t>Sume aferente persoanelor cu handicap neincadrate</t>
  </si>
  <si>
    <t>10 03 07</t>
  </si>
  <si>
    <t>Contributia asiguratorie pentru munca</t>
  </si>
  <si>
    <t>10 02 06</t>
  </si>
  <si>
    <t>Vouchere de vacanta</t>
  </si>
  <si>
    <t>Excedent an 2014 = 359.092 mii lei</t>
  </si>
  <si>
    <t>Excedent an 2015 = 310.854 mii lei</t>
  </si>
  <si>
    <t>Deficit an 2016     =   42.634 mii lei</t>
  </si>
  <si>
    <t>10 03 05</t>
  </si>
  <si>
    <t>Prime de asigurare viata platite de angajator pentru angajati</t>
  </si>
  <si>
    <t>10 03 08</t>
  </si>
  <si>
    <t>Contributii platite de angajator in numele angajatului</t>
  </si>
  <si>
    <t>C2 VANZARI DE BUNURI SI SERVICII</t>
  </si>
  <si>
    <t>Venituri din prestari de servicii si alte activitati</t>
  </si>
  <si>
    <t xml:space="preserve">   Venituri din prestari de servicii</t>
  </si>
  <si>
    <t>Amenzi, penalitati si confiscari</t>
  </si>
  <si>
    <t xml:space="preserve">   Alte amenzi, penalitati si confiscari</t>
  </si>
  <si>
    <t>Prestari servicii pentru finantarea actiunilor in domeniul apelor (Hidrologie)</t>
  </si>
  <si>
    <t>Veniturile comisiilor teritoriale privind siguranta barajelor</t>
  </si>
  <si>
    <t>IV. SUBVENTII</t>
  </si>
  <si>
    <t>Subventii de la bugetul de stat</t>
  </si>
  <si>
    <t>Subventii de la bugetul de stat pentru institutii si servicii publice sau activitati finantate integral din venituri proprii</t>
  </si>
  <si>
    <t>Transferuri curente pentru prevenirea si combaterea inundatiilor (stoc de aparare)</t>
  </si>
  <si>
    <t>Credite externe pentru investitii (BDCE V)</t>
  </si>
  <si>
    <t>Alocatii bugetare pentru investitii</t>
  </si>
  <si>
    <t>Alte cheltuieli cu bunuri si servicii</t>
  </si>
  <si>
    <t xml:space="preserve">Subventii de la bugetul de stat catre institutii publice finantate partial sau integral din venituri proprii pentru proiecte finantate din FEN postaderare </t>
  </si>
  <si>
    <t>Sume primite de la UE/alti donatori în contul platilor efectuate si prefinantari</t>
  </si>
  <si>
    <t>Prefinantare</t>
  </si>
  <si>
    <t>Alte facilitati si instrumente postaderare</t>
  </si>
  <si>
    <t>Sume primite de la UE/alti donatori in contul platilor efectuate si prefinantari aferente cadrului financiar 2014-2020</t>
  </si>
  <si>
    <t>Fondul European de Dezvoltare Regionala (FEDR)</t>
  </si>
  <si>
    <t>I</t>
  </si>
  <si>
    <t>Credite de angajament</t>
  </si>
  <si>
    <t>II</t>
  </si>
  <si>
    <t>Credite bugetare</t>
  </si>
  <si>
    <t>BUNURI SI SERVICII</t>
  </si>
  <si>
    <t>PROIECTE CU FINANTARE DIN FONDURI EXTERNE NERAMBURSABILE (FEN) POSTADERARE</t>
  </si>
  <si>
    <t>PROIECTE CU FINANTARE DIN FONDURI EXTERNE NERAMBURSABILE AFERENTE CADRULUI  FINANCIAR 2014-2020</t>
  </si>
  <si>
    <t>CHELTUIELI AFERENTE PROGRAMELOR CU FINANTARE RAMBURSABILA</t>
  </si>
  <si>
    <t>Cap. Locuinte, servicii si dezvoltare publica</t>
  </si>
  <si>
    <t>Cheltuieli salariale in bani</t>
  </si>
  <si>
    <t>Salarii de baza</t>
  </si>
  <si>
    <t>Indemnizatii platite unor persoane din afara unitatii</t>
  </si>
  <si>
    <t>Indemnizatii de detasare</t>
  </si>
  <si>
    <t>Alte drepturi salariale in bani</t>
  </si>
  <si>
    <t>Cheltuieli salariale in natura</t>
  </si>
  <si>
    <t xml:space="preserve">   Contributii</t>
  </si>
  <si>
    <t xml:space="preserve">Contributii de asigurari sociale de stat </t>
  </si>
  <si>
    <t xml:space="preserve">Contributii pentru asigurari de accidente de munca si boli profesionale </t>
  </si>
  <si>
    <t xml:space="preserve">Contributii pentru concedii si indemnizatii </t>
  </si>
  <si>
    <t xml:space="preserve">   BUNURI SI SERVICII</t>
  </si>
  <si>
    <t>Bunuri si servicii</t>
  </si>
  <si>
    <t>Materiale pentru curatenie</t>
  </si>
  <si>
    <t>Incalzit, iluminat si forta motrica</t>
  </si>
  <si>
    <t>Apa, canal si salubritate</t>
  </si>
  <si>
    <t>Carburanti si lubrifianti</t>
  </si>
  <si>
    <t>Posta, telecomunicatii, radio, tv, internet</t>
  </si>
  <si>
    <t>Materiale si prestari de servicii cu caracter functional</t>
  </si>
  <si>
    <t>Alte bunuri si servicii pentru intretinere si functionare</t>
  </si>
  <si>
    <t>Reparatii curente</t>
  </si>
  <si>
    <t xml:space="preserve"> Hrana</t>
  </si>
  <si>
    <t>Hrana pentru oameni</t>
  </si>
  <si>
    <t>Dezinfectanti</t>
  </si>
  <si>
    <t>Uniforme si echipament</t>
  </si>
  <si>
    <t>Lenjerie si accesorii de pat</t>
  </si>
  <si>
    <t>Deplasari, detasari, transferari</t>
  </si>
  <si>
    <t>Carti,  publicatii si materiale documentare</t>
  </si>
  <si>
    <t>Consultanta si expertiza</t>
  </si>
  <si>
    <t>Pregatire profesionala</t>
  </si>
  <si>
    <t>Protectia muncii</t>
  </si>
  <si>
    <t>Studii si cercetari</t>
  </si>
  <si>
    <t>Finantarea actiunilor din domeniul apelor</t>
  </si>
  <si>
    <t>Prevenirea si combaterea inundatiilor si ingheturilor</t>
  </si>
  <si>
    <t>Comisioane si alte costuri aferente imprumuturilor</t>
  </si>
  <si>
    <t>Comisioane si alte costuri aferente imprumuturilor interne</t>
  </si>
  <si>
    <t>Cheltuieli judiciare si extrajudiciare derivate din actiuni in reprezentarea intereselor statului, potrivit dispozitiilor legale</t>
  </si>
  <si>
    <t>Reclama si publicitate</t>
  </si>
  <si>
    <t>Protocol si reprezentare</t>
  </si>
  <si>
    <t>Prime de asigurare non-viata</t>
  </si>
  <si>
    <t>Executarea silita a creantelor bugetare</t>
  </si>
  <si>
    <t>Finantare nationala</t>
  </si>
  <si>
    <t>Finantare externa nerambursabila</t>
  </si>
  <si>
    <t>Programe din Fondul European de Dezvoltare Regionala (FEDR)</t>
  </si>
  <si>
    <t>Finantare Externa Nerambursabila</t>
  </si>
  <si>
    <t>Despagubiri civile</t>
  </si>
  <si>
    <t>71 04 00</t>
  </si>
  <si>
    <t>Reparatii capitale aferente active fixe</t>
  </si>
  <si>
    <t>Cap. Actiuni generale economice, comerciale si de munca</t>
  </si>
  <si>
    <t xml:space="preserve">Prevenirea si combaterea inundatiilor si ingheturilor </t>
  </si>
  <si>
    <t>Cheltuieli aferente programelor cu finantare rambursabila                         (BDCE V)</t>
  </si>
  <si>
    <t>58 03 03</t>
  </si>
  <si>
    <t>Venituri din proprietate</t>
  </si>
  <si>
    <t>Venituri din dividende</t>
  </si>
  <si>
    <t>Dividende de la societatile si companiile nationale si societatile cu capital majoritar de stat</t>
  </si>
  <si>
    <t>Venituri din producerea riscurilor asigurate</t>
  </si>
  <si>
    <t>Sume primite in contul platilor efectuate in anii anteriori</t>
  </si>
  <si>
    <t>48 10 01 02</t>
  </si>
  <si>
    <t>48 10 01 03</t>
  </si>
  <si>
    <t>36 10 04</t>
  </si>
  <si>
    <t>30 10 08 03</t>
  </si>
  <si>
    <t>30 10 08</t>
  </si>
  <si>
    <t>30 10</t>
  </si>
  <si>
    <t>Drepturi de delegare</t>
  </si>
  <si>
    <t>10 01 17</t>
  </si>
  <si>
    <t>Indemnizatie de hrana</t>
  </si>
  <si>
    <t>ASISTENTA SOCIALA</t>
  </si>
  <si>
    <t>Ajutoare sociale</t>
  </si>
  <si>
    <t>Tichete de cresa si tichete sociale pentru gradinita</t>
  </si>
  <si>
    <t>Deficit an 2018     = 155.786 mii lei</t>
  </si>
  <si>
    <t>57 02</t>
  </si>
  <si>
    <t>57 02 03</t>
  </si>
  <si>
    <t>Deficit an 2017     =  181.467 mii lei</t>
  </si>
  <si>
    <t>Programe din Fondul Social European (FSE)</t>
  </si>
  <si>
    <t>58 16 01</t>
  </si>
  <si>
    <t>58 02</t>
  </si>
  <si>
    <t>58 02 01</t>
  </si>
  <si>
    <t>58 02 02</t>
  </si>
  <si>
    <t>48 10 02</t>
  </si>
  <si>
    <t>48 10 02 01</t>
  </si>
  <si>
    <t>Fondul Social European (FSE)</t>
  </si>
  <si>
    <t>48 10 11 01</t>
  </si>
  <si>
    <t>48 10 11 02</t>
  </si>
  <si>
    <t>48 10 16 01</t>
  </si>
  <si>
    <t>31 10</t>
  </si>
  <si>
    <t>31 10 03</t>
  </si>
  <si>
    <t>Alte venituri din dobanzi</t>
  </si>
  <si>
    <t>Titlu Art Alin</t>
  </si>
  <si>
    <t xml:space="preserve"> - mii lei -</t>
  </si>
  <si>
    <t>48 10 02 02</t>
  </si>
  <si>
    <t>48 10 02 03</t>
  </si>
  <si>
    <t>48 10 16 02</t>
  </si>
  <si>
    <t>Programe Intrumentul European de Vecinatate (ENI)</t>
  </si>
  <si>
    <t>58 12</t>
  </si>
  <si>
    <t>58 12 01</t>
  </si>
  <si>
    <t>58 12 02</t>
  </si>
  <si>
    <t>Deficit an 2019     = 176.226 mii lei</t>
  </si>
  <si>
    <t>48 10 12</t>
  </si>
  <si>
    <t>48 10 12 03</t>
  </si>
  <si>
    <t>Programe din Fondul de Coeziune (FC)</t>
  </si>
  <si>
    <t>Director DEF</t>
  </si>
  <si>
    <t>Întocmit</t>
  </si>
  <si>
    <t>10 01 05</t>
  </si>
  <si>
    <t>Sporuri pentru conditii de munca</t>
  </si>
  <si>
    <t>58 12 03</t>
  </si>
  <si>
    <t>Deficit an 2020     =   66.728 mii lei</t>
  </si>
  <si>
    <t>Alte  active fixe</t>
  </si>
  <si>
    <t>58.16</t>
  </si>
  <si>
    <t>Excedent an 2021  = 213.359 mii lei</t>
  </si>
  <si>
    <t>42 10 89</t>
  </si>
  <si>
    <t>Alocări de sume din PNRR aferente componentei împrumuturi</t>
  </si>
  <si>
    <t>42 10 89 01</t>
  </si>
  <si>
    <t>Fonduri din împrumut rambursabil</t>
  </si>
  <si>
    <t>42 10 89 02</t>
  </si>
  <si>
    <t>Finanțare publică națională</t>
  </si>
  <si>
    <t>42 10 89 03</t>
  </si>
  <si>
    <t>Sume aferente TVA</t>
  </si>
  <si>
    <t>48 08</t>
  </si>
  <si>
    <t>48 08 15</t>
  </si>
  <si>
    <t>Alte programe comunitare finanțate în perioada 2014-2022 (APC)</t>
  </si>
  <si>
    <t>48 08 15 03</t>
  </si>
  <si>
    <t>IV. CHELTUIELI AFERERENTE COMPONENTEI DE ÎMPRUMUT A PNRR</t>
  </si>
  <si>
    <t>10 02 30</t>
  </si>
  <si>
    <t>Alte drepturi salariale in natura</t>
  </si>
  <si>
    <t>56 48</t>
  </si>
  <si>
    <t>Programe finanțate din Fondul European de Dezvoltare Regională (FEDR), aferente cadrului financiar 2021-2027</t>
  </si>
  <si>
    <t>56 48 01</t>
  </si>
  <si>
    <t>56 48 02</t>
  </si>
  <si>
    <t>56 48 03</t>
  </si>
  <si>
    <t>58 15</t>
  </si>
  <si>
    <t>58 15 02</t>
  </si>
  <si>
    <t>58 15 03</t>
  </si>
  <si>
    <t>PROIECTE CU FINANTARE DIN SUMELE AFERENTE COMPONENTEI DE ÎMPRUMUT A PNRR</t>
  </si>
  <si>
    <t>61.01</t>
  </si>
  <si>
    <t>61.02</t>
  </si>
  <si>
    <t>61.03</t>
  </si>
  <si>
    <t>Reparatii capitale</t>
  </si>
  <si>
    <t xml:space="preserve">       Șef Serviciu AEPEB</t>
  </si>
  <si>
    <t>42 10.39</t>
  </si>
  <si>
    <t>Anexa nr. 2</t>
  </si>
  <si>
    <t>la Referatul nr. 4278/LM/21.06.2023</t>
  </si>
  <si>
    <t>AVIZAT</t>
  </si>
  <si>
    <t>DIRECTOR GENERAL</t>
  </si>
  <si>
    <t>42 10 70</t>
  </si>
  <si>
    <t>Subvenţii de la bugetul de stat către instituţii publice finanţate parţial sau integral din venituri proprii necesare susţinerii derulării proiectelor finanţate din fonduri externe nerambursabile (FEN) postaderare aferete perioadei de programare 2014-2020</t>
  </si>
  <si>
    <t>56 72</t>
  </si>
  <si>
    <t>Alte programe comunitare finantate in perioada 2021-2027</t>
  </si>
  <si>
    <t>56 72 02</t>
  </si>
  <si>
    <t>Active financiare</t>
  </si>
  <si>
    <t>72 01</t>
  </si>
  <si>
    <t>72 01 01</t>
  </si>
  <si>
    <t>Participare la capitalul social al societatilor comerciale</t>
  </si>
  <si>
    <t>Excedent an 2022  = 15.811 mii lei</t>
  </si>
  <si>
    <t>41 10</t>
  </si>
  <si>
    <t>Alte operaţiuni financiare</t>
  </si>
  <si>
    <t>41 10 07</t>
  </si>
  <si>
    <t>Venituri proprii redistribuite intre institutii publice finantate integral din venituri proprii</t>
  </si>
  <si>
    <t>42 10 93</t>
  </si>
  <si>
    <t>Subvenţii de la bugetul de stat necesare susţinerii derulării proiectelor finanţate din fonduri externe nerambursabile (FEN) postaderare, aferete perioadei de programare 2021-2027</t>
  </si>
  <si>
    <t>42 10 93 04</t>
  </si>
  <si>
    <t>Subvenţii de la bugetul de stat către instituţii publice finanţate parţial sau integral din venituri proprii pentru proiecte finanţate din FEN postaderare, aferente perioadei de programare 2021-2027</t>
  </si>
  <si>
    <t>Proiecte cu finantare din fonduri externe nerambursabile (FEN) postaderare</t>
  </si>
  <si>
    <t>56.50</t>
  </si>
  <si>
    <t>Programe finanțate din Fondul de Coeziune (FC), aferente cadrului financiar 2021-2027</t>
  </si>
  <si>
    <t>56 50 01</t>
  </si>
  <si>
    <t>56 50 02</t>
  </si>
  <si>
    <t>56 50 03</t>
  </si>
  <si>
    <t>Excedent an 2023  = 258.682 mii lei</t>
  </si>
  <si>
    <t>45 10 72</t>
  </si>
  <si>
    <t>45 10 72 01</t>
  </si>
  <si>
    <t>Sume primite in contul platilor efectuate in anul curent</t>
  </si>
  <si>
    <t>45 10 72 02</t>
  </si>
  <si>
    <t>Sume primite in contul platilor efectuate in anii precedenti</t>
  </si>
  <si>
    <t>45 10 72 03</t>
  </si>
  <si>
    <t>10 02 03</t>
  </si>
  <si>
    <t>Uniforme si echipament obligatoriu</t>
  </si>
  <si>
    <t>59 44</t>
  </si>
  <si>
    <t>Impozite, taxe și amenzi datorate bugetului general consolidat</t>
  </si>
  <si>
    <t>45 10 48</t>
  </si>
  <si>
    <t>Fondul European de Dezvoltare Regională (FEDR), aferent cadrului financiar 2021-2027</t>
  </si>
  <si>
    <t>45 10 48 03</t>
  </si>
  <si>
    <t>PROIECTE CU FINANTARE DIN FONDURI EXTERNE NERAMBURSABILE AFERENTE CADRULUI FINANCIAR 2014-2020 SI DIN FONDUL DE MODERNIZARE</t>
  </si>
  <si>
    <t>45 10 48 01</t>
  </si>
  <si>
    <t>45 10 48 02</t>
  </si>
  <si>
    <t>Excedent an 2024  =   55.310 mii lei</t>
  </si>
  <si>
    <t>Anexa nr. 1</t>
  </si>
  <si>
    <t>Dr.Ing. Doru-Dragoș CAZAN</t>
  </si>
  <si>
    <t>BUGETUL DE VENITURI SI CHELTUIELI  AL A.N.A.R.
PE ANUL 2026</t>
  </si>
  <si>
    <t>PROGRAM 
2026</t>
  </si>
  <si>
    <t>42 10 88</t>
  </si>
  <si>
    <t>Alocări de sume din PNRR aferente asistenței financiare nerambursabile</t>
  </si>
  <si>
    <t>42 10 88 01</t>
  </si>
  <si>
    <t>Fonduri europene nerambursabile</t>
  </si>
  <si>
    <t>42 10 88 03</t>
  </si>
  <si>
    <t>45 10 49</t>
  </si>
  <si>
    <t>Fondul Social European Plus (FSE+), aferent cadrului financiar 2021-2027</t>
  </si>
  <si>
    <t>45 10 49 01</t>
  </si>
  <si>
    <t>45 10 49 02</t>
  </si>
  <si>
    <t>PROIECTE CU FINANTARE DIN SUMELE REPREZENTAND ASIATENȚA FINANCIARĂ NERAMBUIRSABILĂ  AFERENTĂ PNRR</t>
  </si>
  <si>
    <t>Deplasari interne, detasari, transferari</t>
  </si>
  <si>
    <t>Deplasari in strainatate</t>
  </si>
  <si>
    <t>56 49</t>
  </si>
  <si>
    <t>Programe finanțate fin Fondul Social European Plus (FSE+),  aferente cadrului financiar 2021-2027</t>
  </si>
  <si>
    <t>56 49 02</t>
  </si>
  <si>
    <t>60.01</t>
  </si>
  <si>
    <t>60.02</t>
  </si>
  <si>
    <t>60.03</t>
  </si>
  <si>
    <t>*) Deficitul pentru anul 2026 va fi acoperit din excedentul anilor anteriori, astfel:</t>
  </si>
  <si>
    <t>Deficit an 2025      = 185.179 mii lei</t>
  </si>
  <si>
    <t>TOTAL                    =   405.088 mii lei</t>
  </si>
  <si>
    <t>Ec. Liliana MICHINECI</t>
  </si>
  <si>
    <t xml:space="preserve">         Ec. Liliana MOCANU</t>
  </si>
  <si>
    <t>Ec. George CROITORU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</si>
</sst>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b/>
      <sz val="10"/>
      <name val="Times New Roman"/>
      <family val="1"/>
    </font>
    <font>
      <b/>
      <i/>
      <sz val="10"/>
      <name val="Times New Roman"/>
      <family val="1"/>
    </font>
    <font>
      <b/>
      <sz val="10"/>
      <color theme="1"/>
      <name val="Times New Roman"/>
      <family val="1"/>
    </font>
    <font>
      <sz val="10"/>
      <color theme="1"/>
      <name val="Times New Roman"/>
      <family val="1"/>
    </font>
    <font>
      <b/>
      <u/>
      <sz val="10"/>
      <color theme="1"/>
      <name val="Times New Roman"/>
      <family val="1"/>
    </font>
    <font>
      <sz val="10"/>
      <color theme="0"/>
      <name val="Times New Roman"/>
      <family val="1"/>
    </font>
    <font>
      <sz val="10"/>
      <name val="Times New Roman"/>
      <family val="1"/>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3" fillId="0" borderId="0"/>
    <xf numFmtId="0" fontId="2" fillId="0" borderId="0"/>
    <xf numFmtId="0" fontId="2" fillId="0" borderId="0"/>
    <xf numFmtId="0" fontId="1" fillId="0" borderId="0"/>
  </cellStyleXfs>
  <cellXfs count="121">
    <xf numFmtId="0" fontId="0" fillId="0" borderId="0" xfId="0"/>
    <xf numFmtId="3" fontId="4" fillId="4" borderId="1" xfId="1" applyNumberFormat="1" applyFont="1" applyFill="1" applyBorder="1" applyAlignment="1">
      <alignment horizontal="left" vertical="top" wrapText="1"/>
    </xf>
    <xf numFmtId="3" fontId="4" fillId="4" borderId="1" xfId="1" applyNumberFormat="1" applyFont="1" applyFill="1" applyBorder="1" applyAlignment="1">
      <alignment horizontal="right" vertical="top" wrapText="1"/>
    </xf>
    <xf numFmtId="49" fontId="4" fillId="4" borderId="1" xfId="0" applyNumberFormat="1" applyFont="1" applyFill="1" applyBorder="1" applyAlignment="1">
      <alignment horizontal="center" vertical="top"/>
    </xf>
    <xf numFmtId="3" fontId="4" fillId="0" borderId="1" xfId="1" applyNumberFormat="1" applyFont="1" applyBorder="1" applyAlignment="1" applyProtection="1">
      <alignment horizontal="left" vertical="top" wrapText="1"/>
      <protection locked="0"/>
    </xf>
    <xf numFmtId="3" fontId="4" fillId="4" borderId="1" xfId="1" applyNumberFormat="1" applyFont="1" applyFill="1" applyBorder="1" applyAlignment="1" applyProtection="1">
      <alignment horizontal="left" vertical="top" wrapText="1"/>
      <protection locked="0"/>
    </xf>
    <xf numFmtId="49" fontId="4" fillId="4" borderId="1" xfId="0" applyNumberFormat="1" applyFont="1" applyFill="1" applyBorder="1" applyAlignment="1" applyProtection="1">
      <alignment horizontal="center" vertical="top"/>
      <protection locked="0"/>
    </xf>
    <xf numFmtId="3" fontId="4" fillId="0" borderId="1" xfId="1" applyNumberFormat="1" applyFont="1" applyBorder="1" applyAlignment="1" applyProtection="1">
      <alignment horizontal="center" vertical="top" wrapText="1"/>
      <protection locked="0"/>
    </xf>
    <xf numFmtId="3" fontId="4" fillId="0" borderId="1" xfId="0" applyNumberFormat="1" applyFont="1" applyBorder="1" applyAlignment="1" applyProtection="1">
      <alignment horizontal="center" vertical="center"/>
      <protection locked="0"/>
    </xf>
    <xf numFmtId="3" fontId="4" fillId="3" borderId="1" xfId="1" applyNumberFormat="1" applyFont="1" applyFill="1" applyBorder="1" applyAlignment="1">
      <alignment horizontal="left" vertical="top" wrapText="1"/>
    </xf>
    <xf numFmtId="3" fontId="4" fillId="3" borderId="1" xfId="1" applyNumberFormat="1" applyFont="1" applyFill="1" applyBorder="1" applyAlignment="1">
      <alignment vertical="top" wrapText="1"/>
    </xf>
    <xf numFmtId="3" fontId="4" fillId="4" borderId="1" xfId="0" applyNumberFormat="1" applyFont="1" applyFill="1" applyBorder="1" applyAlignment="1">
      <alignment horizontal="center" vertical="top"/>
    </xf>
    <xf numFmtId="3" fontId="4" fillId="4" borderId="1" xfId="1" applyNumberFormat="1" applyFont="1" applyFill="1" applyBorder="1" applyAlignment="1">
      <alignment vertical="top" wrapText="1"/>
    </xf>
    <xf numFmtId="3" fontId="4" fillId="0" borderId="1" xfId="1" applyNumberFormat="1" applyFont="1" applyBorder="1" applyAlignment="1" applyProtection="1">
      <alignment vertical="top" wrapText="1"/>
      <protection locked="0"/>
    </xf>
    <xf numFmtId="3" fontId="4" fillId="0" borderId="1" xfId="0" applyNumberFormat="1" applyFont="1" applyBorder="1" applyAlignment="1" applyProtection="1">
      <alignment horizontal="center" vertical="top"/>
      <protection locked="0"/>
    </xf>
    <xf numFmtId="3" fontId="4" fillId="4" borderId="1" xfId="0" applyNumberFormat="1" applyFont="1" applyFill="1" applyBorder="1" applyAlignment="1">
      <alignment horizontal="left" vertical="top" wrapText="1"/>
    </xf>
    <xf numFmtId="3" fontId="4" fillId="4" borderId="1" xfId="1" applyNumberFormat="1" applyFont="1" applyFill="1" applyBorder="1" applyAlignment="1" applyProtection="1">
      <alignment vertical="top" wrapText="1"/>
      <protection locked="0"/>
    </xf>
    <xf numFmtId="3" fontId="4" fillId="5" borderId="1" xfId="0" applyNumberFormat="1" applyFont="1" applyFill="1" applyBorder="1" applyAlignment="1">
      <alignment horizontal="center" vertical="top"/>
    </xf>
    <xf numFmtId="3" fontId="4" fillId="5" borderId="1" xfId="1" applyNumberFormat="1" applyFont="1" applyFill="1" applyBorder="1" applyAlignment="1">
      <alignment horizontal="left" vertical="top" wrapText="1"/>
    </xf>
    <xf numFmtId="3" fontId="4" fillId="5" borderId="1" xfId="1" applyNumberFormat="1" applyFont="1" applyFill="1" applyBorder="1" applyAlignment="1">
      <alignment vertical="top" wrapText="1"/>
    </xf>
    <xf numFmtId="3" fontId="4" fillId="3" borderId="1" xfId="0" applyNumberFormat="1" applyFont="1" applyFill="1" applyBorder="1" applyAlignment="1">
      <alignment horizontal="center" vertical="top"/>
    </xf>
    <xf numFmtId="3" fontId="4" fillId="4" borderId="1" xfId="1" applyNumberFormat="1" applyFont="1" applyFill="1" applyBorder="1" applyAlignment="1">
      <alignment horizontal="left" vertical="top"/>
    </xf>
    <xf numFmtId="3" fontId="4" fillId="4" borderId="1" xfId="0" applyNumberFormat="1" applyFont="1" applyFill="1" applyBorder="1" applyAlignment="1">
      <alignment horizontal="center" vertical="center"/>
    </xf>
    <xf numFmtId="3" fontId="4" fillId="4" borderId="1" xfId="1" applyNumberFormat="1" applyFont="1" applyFill="1" applyBorder="1" applyAlignment="1">
      <alignment vertical="top"/>
    </xf>
    <xf numFmtId="3" fontId="4" fillId="4" borderId="1" xfId="0" applyNumberFormat="1" applyFont="1" applyFill="1" applyBorder="1" applyAlignment="1" applyProtection="1">
      <alignment horizontal="center" vertical="top"/>
      <protection locked="0"/>
    </xf>
    <xf numFmtId="3" fontId="4" fillId="0" borderId="1" xfId="1" applyNumberFormat="1" applyFont="1" applyBorder="1" applyAlignment="1">
      <alignment vertical="top" wrapText="1"/>
    </xf>
    <xf numFmtId="3" fontId="4" fillId="4" borderId="1" xfId="1" applyNumberFormat="1" applyFont="1" applyFill="1" applyBorder="1" applyAlignment="1">
      <alignment vertical="center" wrapText="1"/>
    </xf>
    <xf numFmtId="3" fontId="4" fillId="4" borderId="1" xfId="2" applyNumberFormat="1" applyFont="1" applyFill="1" applyBorder="1" applyAlignment="1">
      <alignment horizontal="center" vertical="center"/>
    </xf>
    <xf numFmtId="3" fontId="4" fillId="4" borderId="1" xfId="0" applyNumberFormat="1" applyFont="1" applyFill="1" applyBorder="1" applyAlignment="1" applyProtection="1">
      <alignment vertical="top" wrapText="1"/>
      <protection locked="0"/>
    </xf>
    <xf numFmtId="3" fontId="4" fillId="7" borderId="1" xfId="0" applyNumberFormat="1" applyFont="1" applyFill="1" applyBorder="1" applyAlignment="1">
      <alignment horizontal="center" vertical="top"/>
    </xf>
    <xf numFmtId="3" fontId="4" fillId="7" borderId="1" xfId="1" applyNumberFormat="1" applyFont="1" applyFill="1" applyBorder="1" applyAlignment="1">
      <alignment horizontal="left" vertical="top" wrapText="1"/>
    </xf>
    <xf numFmtId="3" fontId="4" fillId="5" borderId="1" xfId="0" applyNumberFormat="1" applyFont="1" applyFill="1" applyBorder="1" applyAlignment="1">
      <alignment horizontal="center" vertical="center"/>
    </xf>
    <xf numFmtId="3" fontId="4" fillId="6" borderId="1" xfId="0" applyNumberFormat="1" applyFont="1" applyFill="1" applyBorder="1" applyAlignment="1">
      <alignment horizontal="center" vertical="top"/>
    </xf>
    <xf numFmtId="3" fontId="4" fillId="6" borderId="1" xfId="1" applyNumberFormat="1" applyFont="1" applyFill="1" applyBorder="1" applyAlignment="1">
      <alignment horizontal="left" vertical="top" wrapText="1"/>
    </xf>
    <xf numFmtId="3" fontId="4" fillId="6" borderId="1" xfId="1" applyNumberFormat="1" applyFont="1" applyFill="1" applyBorder="1" applyAlignment="1">
      <alignment vertical="top" wrapText="1"/>
    </xf>
    <xf numFmtId="3" fontId="4" fillId="6" borderId="1" xfId="0" applyNumberFormat="1" applyFont="1" applyFill="1" applyBorder="1" applyAlignment="1">
      <alignment vertical="top" wrapText="1"/>
    </xf>
    <xf numFmtId="3" fontId="4" fillId="4" borderId="1" xfId="1" applyNumberFormat="1" applyFont="1" applyFill="1" applyBorder="1" applyAlignment="1">
      <alignment horizontal="left" vertical="center" wrapText="1"/>
    </xf>
    <xf numFmtId="3" fontId="5" fillId="4" borderId="1" xfId="1" applyNumberFormat="1" applyFont="1" applyFill="1" applyBorder="1" applyAlignment="1">
      <alignment horizontal="left" vertical="top" wrapText="1"/>
    </xf>
    <xf numFmtId="3" fontId="4" fillId="4" borderId="1" xfId="0" applyNumberFormat="1" applyFont="1" applyFill="1" applyBorder="1" applyAlignment="1">
      <alignment horizontal="left" vertical="center"/>
    </xf>
    <xf numFmtId="3" fontId="4" fillId="4" borderId="1" xfId="1" applyNumberFormat="1" applyFont="1" applyFill="1" applyBorder="1" applyAlignment="1">
      <alignment horizontal="center" vertical="top" wrapText="1"/>
    </xf>
    <xf numFmtId="3" fontId="4" fillId="4" borderId="1" xfId="1" applyNumberFormat="1" applyFont="1" applyFill="1" applyBorder="1" applyAlignment="1" applyProtection="1">
      <alignment horizontal="center" vertical="top" wrapText="1"/>
      <protection locked="0"/>
    </xf>
    <xf numFmtId="3" fontId="4" fillId="4" borderId="1" xfId="1" applyNumberFormat="1" applyFont="1" applyFill="1" applyBorder="1" applyAlignment="1">
      <alignment horizontal="center" vertical="top"/>
    </xf>
    <xf numFmtId="3" fontId="4" fillId="4" borderId="1" xfId="0" applyNumberFormat="1" applyFont="1" applyFill="1" applyBorder="1" applyAlignment="1" applyProtection="1">
      <alignment horizontal="center" vertical="center"/>
      <protection locked="0"/>
    </xf>
    <xf numFmtId="3" fontId="4" fillId="4" borderId="1" xfId="0" applyNumberFormat="1" applyFont="1" applyFill="1" applyBorder="1" applyAlignment="1" applyProtection="1">
      <alignment horizontal="left" vertical="top" wrapText="1"/>
      <protection locked="0"/>
    </xf>
    <xf numFmtId="3" fontId="4" fillId="6" borderId="1" xfId="0" applyNumberFormat="1" applyFont="1" applyFill="1" applyBorder="1" applyAlignment="1">
      <alignment horizontal="center" vertical="center"/>
    </xf>
    <xf numFmtId="3" fontId="4" fillId="6" borderId="1" xfId="0" applyNumberFormat="1" applyFont="1" applyFill="1" applyBorder="1" applyAlignment="1">
      <alignment horizontal="left" vertical="top" wrapText="1"/>
    </xf>
    <xf numFmtId="49" fontId="4" fillId="0" borderId="1" xfId="0" applyNumberFormat="1" applyFont="1" applyBorder="1" applyAlignment="1" applyProtection="1">
      <alignment horizontal="center" vertical="top"/>
      <protection locked="0"/>
    </xf>
    <xf numFmtId="3" fontId="4" fillId="0" borderId="1" xfId="0" applyNumberFormat="1" applyFont="1" applyBorder="1" applyAlignment="1">
      <alignment horizontal="center" vertical="center"/>
    </xf>
    <xf numFmtId="3" fontId="4" fillId="0" borderId="1" xfId="1" applyNumberFormat="1" applyFont="1" applyBorder="1" applyAlignment="1">
      <alignment horizontal="left" vertical="center"/>
    </xf>
    <xf numFmtId="3" fontId="4" fillId="0" borderId="1" xfId="0" applyNumberFormat="1" applyFont="1" applyBorder="1" applyAlignment="1" applyProtection="1">
      <alignment horizontal="left" vertical="top" wrapText="1"/>
      <protection locked="0"/>
    </xf>
    <xf numFmtId="3" fontId="4" fillId="7" borderId="1" xfId="1" applyNumberFormat="1" applyFont="1" applyFill="1" applyBorder="1" applyAlignment="1">
      <alignment horizontal="left" vertical="top"/>
    </xf>
    <xf numFmtId="3" fontId="4" fillId="0" borderId="1" xfId="0" applyNumberFormat="1" applyFont="1" applyBorder="1" applyAlignment="1">
      <alignment horizontal="center" vertical="top"/>
    </xf>
    <xf numFmtId="3" fontId="4" fillId="0" borderId="1" xfId="1" applyNumberFormat="1" applyFont="1" applyBorder="1" applyAlignment="1">
      <alignment horizontal="left" vertical="top"/>
    </xf>
    <xf numFmtId="3" fontId="4" fillId="0" borderId="1" xfId="0" applyNumberFormat="1" applyFont="1" applyBorder="1" applyAlignment="1" applyProtection="1">
      <alignment horizontal="left" vertical="center"/>
      <protection locked="0"/>
    </xf>
    <xf numFmtId="3" fontId="4" fillId="0" borderId="1" xfId="0" applyNumberFormat="1" applyFont="1" applyBorder="1" applyAlignment="1" applyProtection="1">
      <alignment vertical="center"/>
      <protection locked="0"/>
    </xf>
    <xf numFmtId="3" fontId="4" fillId="0" borderId="1" xfId="1" applyNumberFormat="1" applyFont="1" applyBorder="1" applyAlignment="1" applyProtection="1">
      <alignment horizontal="left" vertical="top"/>
      <protection locked="0"/>
    </xf>
    <xf numFmtId="3" fontId="4" fillId="0" borderId="1" xfId="1" applyNumberFormat="1" applyFont="1" applyBorder="1" applyAlignment="1" applyProtection="1">
      <alignment vertical="top"/>
      <protection locked="0"/>
    </xf>
    <xf numFmtId="3" fontId="4" fillId="0" borderId="1" xfId="1" applyNumberFormat="1" applyFont="1" applyBorder="1" applyAlignment="1" applyProtection="1">
      <alignment horizontal="left" vertical="center" wrapText="1"/>
      <protection locked="0"/>
    </xf>
    <xf numFmtId="3" fontId="4" fillId="0" borderId="1" xfId="1" applyNumberFormat="1" applyFont="1" applyBorder="1" applyAlignment="1" applyProtection="1">
      <alignment vertical="center" wrapText="1"/>
      <protection locked="0"/>
    </xf>
    <xf numFmtId="3" fontId="4" fillId="0" borderId="1" xfId="0" applyNumberFormat="1" applyFont="1" applyBorder="1" applyAlignment="1" applyProtection="1">
      <alignment vertical="top"/>
      <protection locked="0"/>
    </xf>
    <xf numFmtId="3" fontId="4" fillId="4" borderId="1" xfId="2" applyNumberFormat="1" applyFont="1" applyFill="1" applyBorder="1" applyAlignment="1">
      <alignment horizontal="left" vertical="center" wrapText="1"/>
    </xf>
    <xf numFmtId="3" fontId="4" fillId="4" borderId="1" xfId="2" applyNumberFormat="1" applyFont="1" applyFill="1" applyBorder="1" applyAlignment="1">
      <alignment vertical="center" wrapText="1"/>
    </xf>
    <xf numFmtId="3" fontId="4" fillId="0" borderId="1" xfId="2" applyNumberFormat="1" applyFont="1" applyBorder="1" applyAlignment="1" applyProtection="1">
      <alignment horizontal="center" vertical="center"/>
      <protection locked="0"/>
    </xf>
    <xf numFmtId="3" fontId="4" fillId="0" borderId="1" xfId="2" applyNumberFormat="1" applyFont="1" applyBorder="1" applyAlignment="1" applyProtection="1">
      <alignment horizontal="left" vertical="center" wrapText="1"/>
      <protection locked="0"/>
    </xf>
    <xf numFmtId="3" fontId="4" fillId="0" borderId="1" xfId="2" applyNumberFormat="1" applyFont="1" applyBorder="1" applyAlignment="1" applyProtection="1">
      <alignment vertical="center" wrapText="1"/>
      <protection locked="0"/>
    </xf>
    <xf numFmtId="3" fontId="4" fillId="0" borderId="1" xfId="2" applyNumberFormat="1" applyFont="1" applyBorder="1" applyAlignment="1" applyProtection="1">
      <alignment horizontal="left" vertical="top" wrapText="1"/>
      <protection locked="0"/>
    </xf>
    <xf numFmtId="3" fontId="4" fillId="0" borderId="1" xfId="2" applyNumberFormat="1" applyFont="1" applyBorder="1" applyAlignment="1" applyProtection="1">
      <alignment vertical="top" wrapText="1"/>
      <protection locked="0"/>
    </xf>
    <xf numFmtId="3" fontId="4" fillId="4" borderId="1" xfId="2" applyNumberFormat="1" applyFont="1" applyFill="1" applyBorder="1" applyAlignment="1">
      <alignment horizontal="left" vertical="top" wrapText="1"/>
    </xf>
    <xf numFmtId="3" fontId="4" fillId="0" borderId="1" xfId="0" applyNumberFormat="1" applyFont="1" applyBorder="1" applyAlignment="1" applyProtection="1">
      <alignment vertical="top" wrapText="1"/>
      <protection locked="0"/>
    </xf>
    <xf numFmtId="3" fontId="4" fillId="0" borderId="1" xfId="1" applyNumberFormat="1" applyFont="1" applyBorder="1" applyAlignment="1">
      <alignment horizontal="left" vertical="top" wrapText="1"/>
    </xf>
    <xf numFmtId="49" fontId="4" fillId="0" borderId="1" xfId="0" applyNumberFormat="1" applyFont="1" applyBorder="1" applyAlignment="1">
      <alignment horizontal="center" vertical="top"/>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center" vertical="center" wrapText="1"/>
    </xf>
    <xf numFmtId="3" fontId="4" fillId="3" borderId="1" xfId="1" applyNumberFormat="1" applyFont="1" applyFill="1" applyBorder="1" applyAlignment="1">
      <alignment horizontal="left" vertical="top"/>
    </xf>
    <xf numFmtId="3" fontId="4" fillId="0" borderId="1" xfId="1" applyNumberFormat="1" applyFont="1" applyBorder="1" applyAlignment="1">
      <alignment horizontal="center" vertical="top" wrapText="1"/>
    </xf>
    <xf numFmtId="3" fontId="4" fillId="7" borderId="1" xfId="1" applyNumberFormat="1" applyFont="1" applyFill="1" applyBorder="1" applyAlignment="1">
      <alignment vertical="top" wrapText="1"/>
    </xf>
    <xf numFmtId="3" fontId="4" fillId="7" borderId="1" xfId="1" applyNumberFormat="1" applyFont="1" applyFill="1" applyBorder="1" applyAlignment="1" applyProtection="1">
      <alignment vertical="top" wrapText="1"/>
      <protection locked="0"/>
    </xf>
    <xf numFmtId="49" fontId="4" fillId="0" borderId="0" xfId="1" quotePrefix="1" applyNumberFormat="1" applyFont="1" applyAlignment="1">
      <alignment horizontal="right" wrapText="1"/>
    </xf>
    <xf numFmtId="3" fontId="4" fillId="4" borderId="2" xfId="2" applyNumberFormat="1" applyFont="1" applyFill="1" applyBorder="1" applyAlignment="1">
      <alignment horizontal="left" vertical="center" wrapText="1"/>
    </xf>
    <xf numFmtId="3" fontId="6" fillId="4" borderId="1" xfId="2" applyNumberFormat="1" applyFont="1" applyFill="1" applyBorder="1" applyAlignment="1">
      <alignment horizontal="center" vertical="top"/>
    </xf>
    <xf numFmtId="3" fontId="6" fillId="4" borderId="2" xfId="1" applyNumberFormat="1" applyFont="1" applyFill="1" applyBorder="1" applyAlignment="1">
      <alignment horizontal="left" vertical="top" wrapText="1"/>
    </xf>
    <xf numFmtId="0" fontId="7" fillId="0" borderId="0" xfId="0" applyFont="1"/>
    <xf numFmtId="0" fontId="6" fillId="0" borderId="0" xfId="0" applyFont="1"/>
    <xf numFmtId="3" fontId="6" fillId="0" borderId="1" xfId="2" applyNumberFormat="1" applyFont="1" applyBorder="1" applyAlignment="1" applyProtection="1">
      <alignment horizontal="center" vertical="top"/>
      <protection locked="0"/>
    </xf>
    <xf numFmtId="3" fontId="6" fillId="0" borderId="2" xfId="1" applyNumberFormat="1" applyFont="1" applyBorder="1" applyAlignment="1" applyProtection="1">
      <alignment horizontal="left" vertical="top" wrapText="1"/>
      <protection locked="0"/>
    </xf>
    <xf numFmtId="3" fontId="4" fillId="7" borderId="1" xfId="2" applyNumberFormat="1" applyFont="1" applyFill="1" applyBorder="1" applyAlignment="1" applyProtection="1">
      <alignment vertical="top" wrapText="1"/>
      <protection locked="0"/>
    </xf>
    <xf numFmtId="3" fontId="4" fillId="6" borderId="1" xfId="0" applyNumberFormat="1" applyFont="1" applyFill="1" applyBorder="1" applyAlignment="1">
      <alignment horizontal="center" vertical="center" wrapText="1"/>
    </xf>
    <xf numFmtId="3" fontId="4" fillId="6" borderId="1" xfId="0" quotePrefix="1" applyNumberFormat="1" applyFont="1" applyFill="1" applyBorder="1" applyAlignment="1">
      <alignment horizontal="center" vertical="center"/>
    </xf>
    <xf numFmtId="49" fontId="4" fillId="7" borderId="1" xfId="0" applyNumberFormat="1" applyFont="1" applyFill="1" applyBorder="1" applyAlignment="1" applyProtection="1">
      <alignment horizontal="center" vertical="top"/>
      <protection locked="0"/>
    </xf>
    <xf numFmtId="3" fontId="4" fillId="7" borderId="1" xfId="0" applyNumberFormat="1" applyFont="1" applyFill="1" applyBorder="1" applyAlignment="1" applyProtection="1">
      <alignment horizontal="center" vertical="top"/>
      <protection locked="0"/>
    </xf>
    <xf numFmtId="3" fontId="4" fillId="7" borderId="1" xfId="1" applyNumberFormat="1" applyFont="1" applyFill="1" applyBorder="1" applyAlignment="1" applyProtection="1">
      <alignment horizontal="left" vertical="top" wrapText="1"/>
      <protection locked="0"/>
    </xf>
    <xf numFmtId="3" fontId="4" fillId="4" borderId="1" xfId="1" quotePrefix="1" applyNumberFormat="1" applyFont="1" applyFill="1" applyBorder="1" applyAlignment="1">
      <alignment horizontal="left" vertical="center" wrapText="1"/>
    </xf>
    <xf numFmtId="3" fontId="4" fillId="7" borderId="1" xfId="0" applyNumberFormat="1" applyFont="1" applyFill="1" applyBorder="1" applyAlignment="1">
      <alignment horizontal="center" vertical="center"/>
    </xf>
    <xf numFmtId="3" fontId="4" fillId="7" borderId="1" xfId="0" applyNumberFormat="1" applyFont="1" applyFill="1" applyBorder="1" applyAlignment="1">
      <alignment horizontal="left" vertical="top" wrapText="1"/>
    </xf>
    <xf numFmtId="3" fontId="4" fillId="7" borderId="1" xfId="0" applyNumberFormat="1" applyFont="1" applyFill="1" applyBorder="1" applyAlignment="1">
      <alignment vertical="top" wrapText="1"/>
    </xf>
    <xf numFmtId="3" fontId="4" fillId="7" borderId="1" xfId="1" applyNumberFormat="1" applyFont="1" applyFill="1" applyBorder="1" applyAlignment="1" applyProtection="1">
      <alignment vertical="center" wrapText="1"/>
      <protection locked="0"/>
    </xf>
    <xf numFmtId="3" fontId="4" fillId="7" borderId="1" xfId="0" applyNumberFormat="1" applyFont="1" applyFill="1" applyBorder="1" applyAlignment="1" applyProtection="1">
      <alignment vertical="top"/>
      <protection locked="0"/>
    </xf>
    <xf numFmtId="3" fontId="4" fillId="7" borderId="1" xfId="2" applyNumberFormat="1" applyFont="1" applyFill="1" applyBorder="1" applyAlignment="1" applyProtection="1">
      <alignment vertical="center" wrapText="1"/>
      <protection locked="0"/>
    </xf>
    <xf numFmtId="3" fontId="7" fillId="0" borderId="0" xfId="0" applyNumberFormat="1" applyFont="1"/>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xf>
    <xf numFmtId="0" fontId="9" fillId="0" borderId="0" xfId="0" applyFont="1" applyAlignment="1">
      <alignment horizontal="right"/>
    </xf>
    <xf numFmtId="0" fontId="6" fillId="0" borderId="0" xfId="0" applyFont="1" applyAlignment="1">
      <alignment horizontal="center" vertical="center" wrapText="1"/>
    </xf>
    <xf numFmtId="0" fontId="4" fillId="0" borderId="0" xfId="1" applyFont="1" applyAlignment="1">
      <alignment wrapText="1"/>
    </xf>
    <xf numFmtId="0" fontId="10" fillId="2" borderId="0" xfId="0" applyFont="1" applyFill="1" applyAlignment="1">
      <alignment horizontal="center"/>
    </xf>
    <xf numFmtId="0" fontId="4" fillId="0" borderId="0" xfId="1" applyFont="1" applyAlignment="1">
      <alignment horizontal="center" wrapText="1"/>
    </xf>
    <xf numFmtId="49" fontId="4" fillId="0" borderId="1" xfId="0" applyNumberFormat="1" applyFont="1" applyBorder="1" applyAlignment="1">
      <alignment horizontal="center" vertical="center" wrapText="1"/>
    </xf>
    <xf numFmtId="3" fontId="4" fillId="7" borderId="1" xfId="1"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7" fillId="0" borderId="0" xfId="0" applyFont="1" applyAlignment="1">
      <alignment horizontal="left" vertical="center"/>
    </xf>
    <xf numFmtId="0" fontId="11" fillId="0" borderId="0" xfId="0" applyFont="1"/>
    <xf numFmtId="3" fontId="11" fillId="0" borderId="0" xfId="0" applyNumberFormat="1" applyFont="1"/>
    <xf numFmtId="3" fontId="12" fillId="0" borderId="0" xfId="0" applyNumberFormat="1" applyFont="1"/>
    <xf numFmtId="0" fontId="12" fillId="0" borderId="0" xfId="0" applyFont="1"/>
    <xf numFmtId="0" fontId="6" fillId="0" borderId="0" xfId="0" applyFont="1" applyAlignment="1">
      <alignment horizontal="right"/>
    </xf>
    <xf numFmtId="0" fontId="11" fillId="7" borderId="0" xfId="0" applyFont="1" applyFill="1"/>
    <xf numFmtId="3" fontId="4" fillId="5" borderId="1" xfId="1" applyNumberFormat="1" applyFont="1" applyFill="1" applyBorder="1" applyAlignment="1" applyProtection="1">
      <alignment vertical="top" wrapText="1"/>
      <protection locked="0"/>
    </xf>
    <xf numFmtId="3" fontId="4" fillId="5" borderId="1" xfId="2" applyNumberFormat="1" applyFont="1" applyFill="1" applyBorder="1" applyAlignment="1" applyProtection="1">
      <alignment vertical="top" wrapText="1"/>
      <protection locked="0"/>
    </xf>
    <xf numFmtId="0" fontId="6" fillId="0" borderId="0" xfId="0" applyFont="1" applyAlignment="1">
      <alignment horizontal="center" vertical="center" wrapText="1"/>
    </xf>
    <xf numFmtId="0" fontId="10" fillId="0" borderId="0" xfId="1" applyFont="1" applyAlignment="1">
      <alignment horizontal="left" wrapText="1"/>
    </xf>
  </cellXfs>
  <cellStyles count="5">
    <cellStyle name="Normal" xfId="0" builtinId="0"/>
    <cellStyle name="Normal 2" xfId="2" xr:uid="{00000000-0005-0000-0000-000001000000}"/>
    <cellStyle name="Normal 3" xfId="3" xr:uid="{00000000-0005-0000-0000-000002000000}"/>
    <cellStyle name="Normal 4" xfId="4" xr:uid="{00000000-0005-0000-0000-000003000000}"/>
    <cellStyle name="Normal_Sheet1" xfId="1"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201365</xdr:colOff>
      <xdr:row>29</xdr:row>
      <xdr:rowOff>156590</xdr:rowOff>
    </xdr:from>
    <xdr:ext cx="6343652" cy="1370937"/>
    <xdr:sp macro="" textlink="">
      <xdr:nvSpPr>
        <xdr:cNvPr id="2" name="Rectangle 1">
          <a:extLst>
            <a:ext uri="{FF2B5EF4-FFF2-40B4-BE49-F238E27FC236}">
              <a16:creationId xmlns:a16="http://schemas.microsoft.com/office/drawing/2014/main" id="{180DC9EC-3152-4CB8-8E5C-58ABC11A707D}"/>
            </a:ext>
          </a:extLst>
        </xdr:cNvPr>
        <xdr:cNvSpPr/>
      </xdr:nvSpPr>
      <xdr:spPr>
        <a:xfrm rot="20008920">
          <a:off x="201365" y="4434181"/>
          <a:ext cx="6343652" cy="1370937"/>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177112</xdr:colOff>
      <xdr:row>105</xdr:row>
      <xdr:rowOff>141509</xdr:rowOff>
    </xdr:from>
    <xdr:ext cx="6885147" cy="1726971"/>
    <xdr:sp macro="" textlink="">
      <xdr:nvSpPr>
        <xdr:cNvPr id="3" name="Rectangle 2">
          <a:extLst>
            <a:ext uri="{FF2B5EF4-FFF2-40B4-BE49-F238E27FC236}">
              <a16:creationId xmlns:a16="http://schemas.microsoft.com/office/drawing/2014/main" id="{D585D055-3359-43BF-B58F-0AF789B86222}"/>
            </a:ext>
          </a:extLst>
        </xdr:cNvPr>
        <xdr:cNvSpPr/>
      </xdr:nvSpPr>
      <xdr:spPr>
        <a:xfrm rot="20008920">
          <a:off x="177112" y="14827327"/>
          <a:ext cx="6885147" cy="1726971"/>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0</xdr:colOff>
      <xdr:row>181</xdr:row>
      <xdr:rowOff>64056</xdr:rowOff>
    </xdr:from>
    <xdr:ext cx="8555556" cy="5825333"/>
    <xdr:sp macro="" textlink="">
      <xdr:nvSpPr>
        <xdr:cNvPr id="6" name="Rectangle 5">
          <a:extLst>
            <a:ext uri="{FF2B5EF4-FFF2-40B4-BE49-F238E27FC236}">
              <a16:creationId xmlns:a16="http://schemas.microsoft.com/office/drawing/2014/main" id="{8419CBEB-3FE4-41A4-BF53-642F3C6839E1}"/>
            </a:ext>
          </a:extLst>
        </xdr:cNvPr>
        <xdr:cNvSpPr/>
      </xdr:nvSpPr>
      <xdr:spPr>
        <a:xfrm rot="20008920">
          <a:off x="0" y="27400806"/>
          <a:ext cx="8555556" cy="5825333"/>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0</xdr:colOff>
      <xdr:row>266</xdr:row>
      <xdr:rowOff>64920</xdr:rowOff>
    </xdr:from>
    <xdr:ext cx="8242152" cy="4420922"/>
    <xdr:sp macro="" textlink="">
      <xdr:nvSpPr>
        <xdr:cNvPr id="7" name="Rectangle 6">
          <a:extLst>
            <a:ext uri="{FF2B5EF4-FFF2-40B4-BE49-F238E27FC236}">
              <a16:creationId xmlns:a16="http://schemas.microsoft.com/office/drawing/2014/main" id="{FA974FC9-A2DE-49D5-9B34-DC10C71D5336}"/>
            </a:ext>
          </a:extLst>
        </xdr:cNvPr>
        <xdr:cNvSpPr/>
      </xdr:nvSpPr>
      <xdr:spPr>
        <a:xfrm rot="19999620">
          <a:off x="0" y="40061261"/>
          <a:ext cx="8242152" cy="4420922"/>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0</xdr:colOff>
      <xdr:row>342</xdr:row>
      <xdr:rowOff>487085</xdr:rowOff>
    </xdr:from>
    <xdr:ext cx="7405766" cy="4126161"/>
    <xdr:sp macro="" textlink="">
      <xdr:nvSpPr>
        <xdr:cNvPr id="8" name="Rectangle 7">
          <a:extLst>
            <a:ext uri="{FF2B5EF4-FFF2-40B4-BE49-F238E27FC236}">
              <a16:creationId xmlns:a16="http://schemas.microsoft.com/office/drawing/2014/main" id="{9265E69E-17AE-4506-A483-805C2E6720D8}"/>
            </a:ext>
          </a:extLst>
        </xdr:cNvPr>
        <xdr:cNvSpPr/>
      </xdr:nvSpPr>
      <xdr:spPr>
        <a:xfrm rot="20008920">
          <a:off x="0" y="53125699"/>
          <a:ext cx="7405766" cy="4126161"/>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0</xdr:colOff>
      <xdr:row>495</xdr:row>
      <xdr:rowOff>61459</xdr:rowOff>
    </xdr:from>
    <xdr:ext cx="6356742" cy="1871541"/>
    <xdr:sp macro="" textlink="">
      <xdr:nvSpPr>
        <xdr:cNvPr id="10" name="Rectangle 9">
          <a:extLst>
            <a:ext uri="{FF2B5EF4-FFF2-40B4-BE49-F238E27FC236}">
              <a16:creationId xmlns:a16="http://schemas.microsoft.com/office/drawing/2014/main" id="{BD5B3A55-6F22-4094-B33B-276B2B4D5511}"/>
            </a:ext>
          </a:extLst>
        </xdr:cNvPr>
        <xdr:cNvSpPr/>
      </xdr:nvSpPr>
      <xdr:spPr>
        <a:xfrm rot="20008920">
          <a:off x="0" y="79538059"/>
          <a:ext cx="6356742" cy="1871541"/>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oneCellAnchor>
    <xdr:from>
      <xdr:col>0</xdr:col>
      <xdr:colOff>0</xdr:colOff>
      <xdr:row>584</xdr:row>
      <xdr:rowOff>149753</xdr:rowOff>
    </xdr:from>
    <xdr:ext cx="6181467" cy="1553879"/>
    <xdr:sp macro="" textlink="">
      <xdr:nvSpPr>
        <xdr:cNvPr id="11" name="Rectangle 10">
          <a:extLst>
            <a:ext uri="{FF2B5EF4-FFF2-40B4-BE49-F238E27FC236}">
              <a16:creationId xmlns:a16="http://schemas.microsoft.com/office/drawing/2014/main" id="{E88D8A75-9A7E-4875-9070-97BAC55E85CD}"/>
            </a:ext>
          </a:extLst>
        </xdr:cNvPr>
        <xdr:cNvSpPr/>
      </xdr:nvSpPr>
      <xdr:spPr>
        <a:xfrm rot="19768918">
          <a:off x="0" y="74306208"/>
          <a:ext cx="6181467" cy="1553879"/>
        </a:xfrm>
        <a:prstGeom prst="rect">
          <a:avLst/>
        </a:prstGeom>
        <a:noFill/>
      </xdr:spPr>
      <xdr:txBody>
        <a:bodyPr wrap="square" lIns="91440" tIns="45720" rIns="91440" bIns="45720">
          <a:noAutofit/>
        </a:bodyPr>
        <a:lstStyle/>
        <a:p>
          <a:pPr algn="ctr"/>
          <a:r>
            <a:rPr lang="en-US" sz="9600" b="0" cap="none" spc="0">
              <a:ln w="0"/>
              <a:solidFill>
                <a:schemeClr val="bg1">
                  <a:lumMod val="65000"/>
                  <a:alpha val="58000"/>
                </a:schemeClr>
              </a:solidFill>
              <a:effectLst>
                <a:outerShdw blurRad="50800" dist="50800" dir="5400000" algn="ctr" rotWithShape="0">
                  <a:srgbClr val="000000">
                    <a:alpha val="0"/>
                  </a:srgbClr>
                </a:outerShdw>
              </a:effectLst>
            </a:rPr>
            <a:t>P R O I E C 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674"/>
  <sheetViews>
    <sheetView tabSelected="1" topLeftCell="A3" zoomScale="140" zoomScaleNormal="140" zoomScaleSheetLayoutView="110" workbookViewId="0">
      <pane xSplit="2" ySplit="12" topLeftCell="C15" activePane="bottomRight" state="frozen"/>
      <selection activeCell="A3" sqref="A3"/>
      <selection pane="topRight" activeCell="C3" sqref="C3"/>
      <selection pane="bottomLeft" activeCell="A15" sqref="A15"/>
      <selection pane="bottomRight" activeCell="I13" sqref="I13"/>
    </sheetView>
  </sheetViews>
  <sheetFormatPr defaultColWidth="9.140625" defaultRowHeight="12.75" x14ac:dyDescent="0.2"/>
  <cols>
    <col min="1" max="1" width="11.140625" style="81" customWidth="1"/>
    <col min="2" max="2" width="9.140625" style="81"/>
    <col min="3" max="3" width="55.7109375" style="81" customWidth="1"/>
    <col min="4" max="4" width="29.28515625" style="81" bestFit="1" customWidth="1"/>
    <col min="5" max="5" width="9.140625" style="81" hidden="1" customWidth="1"/>
    <col min="6" max="7" width="0" style="81" hidden="1" customWidth="1"/>
    <col min="8" max="16384" width="9.140625" style="81"/>
  </cols>
  <sheetData>
    <row r="1" spans="1:7" hidden="1" x14ac:dyDescent="0.2">
      <c r="A1" s="82"/>
      <c r="D1" s="99" t="s">
        <v>335</v>
      </c>
    </row>
    <row r="2" spans="1:7" hidden="1" x14ac:dyDescent="0.2">
      <c r="A2" s="82"/>
      <c r="D2" s="99" t="s">
        <v>336</v>
      </c>
    </row>
    <row r="3" spans="1:7" x14ac:dyDescent="0.2">
      <c r="A3" s="82"/>
      <c r="D3" s="115" t="s">
        <v>381</v>
      </c>
    </row>
    <row r="4" spans="1:7" hidden="1" x14ac:dyDescent="0.2">
      <c r="A4" s="82"/>
      <c r="D4" s="100" t="s">
        <v>337</v>
      </c>
    </row>
    <row r="5" spans="1:7" hidden="1" x14ac:dyDescent="0.2">
      <c r="A5" s="82"/>
      <c r="D5" s="101" t="s">
        <v>338</v>
      </c>
    </row>
    <row r="6" spans="1:7" hidden="1" x14ac:dyDescent="0.2">
      <c r="A6" s="82"/>
      <c r="D6" s="101" t="s">
        <v>382</v>
      </c>
      <c r="E6" s="82"/>
      <c r="F6" s="82"/>
      <c r="G6" s="82"/>
    </row>
    <row r="7" spans="1:7" x14ac:dyDescent="0.2">
      <c r="A7" s="82"/>
      <c r="D7" s="102"/>
    </row>
    <row r="8" spans="1:7" ht="15" customHeight="1" x14ac:dyDescent="0.2">
      <c r="A8" s="119" t="s">
        <v>383</v>
      </c>
      <c r="B8" s="119"/>
      <c r="C8" s="119"/>
      <c r="D8" s="119"/>
    </row>
    <row r="9" spans="1:7" ht="18.75" customHeight="1" x14ac:dyDescent="0.2">
      <c r="A9" s="119"/>
      <c r="B9" s="119"/>
      <c r="C9" s="119"/>
      <c r="D9" s="119"/>
    </row>
    <row r="10" spans="1:7" ht="10.5" customHeight="1" x14ac:dyDescent="0.2">
      <c r="A10" s="103"/>
      <c r="B10" s="103"/>
      <c r="C10" s="103"/>
      <c r="D10" s="103"/>
    </row>
    <row r="11" spans="1:7" ht="15" customHeight="1" x14ac:dyDescent="0.2">
      <c r="A11" s="120" t="s">
        <v>154</v>
      </c>
      <c r="B11" s="120"/>
      <c r="C11" s="120"/>
      <c r="D11" s="104"/>
    </row>
    <row r="12" spans="1:7" ht="19.5" customHeight="1" x14ac:dyDescent="0.2">
      <c r="A12" s="105"/>
      <c r="B12" s="106"/>
      <c r="C12" s="106"/>
      <c r="D12" s="77" t="s">
        <v>284</v>
      </c>
    </row>
    <row r="13" spans="1:7" ht="27.75" customHeight="1" x14ac:dyDescent="0.2">
      <c r="A13" s="107" t="s">
        <v>0</v>
      </c>
      <c r="B13" s="107" t="s">
        <v>283</v>
      </c>
      <c r="C13" s="72" t="s">
        <v>1</v>
      </c>
      <c r="D13" s="108" t="s">
        <v>384</v>
      </c>
    </row>
    <row r="14" spans="1:7" x14ac:dyDescent="0.2">
      <c r="A14" s="109"/>
      <c r="B14" s="109">
        <v>1</v>
      </c>
      <c r="C14" s="74">
        <v>2</v>
      </c>
      <c r="D14" s="74">
        <v>3</v>
      </c>
    </row>
    <row r="15" spans="1:7" x14ac:dyDescent="0.2">
      <c r="A15" s="20"/>
      <c r="B15" s="20"/>
      <c r="C15" s="9" t="s">
        <v>2</v>
      </c>
      <c r="D15" s="10">
        <f>D16+D34</f>
        <v>3050074</v>
      </c>
    </row>
    <row r="16" spans="1:7" x14ac:dyDescent="0.2">
      <c r="A16" s="11"/>
      <c r="B16" s="11"/>
      <c r="C16" s="1" t="s">
        <v>3</v>
      </c>
      <c r="D16" s="12">
        <f>D17</f>
        <v>1535196</v>
      </c>
    </row>
    <row r="17" spans="1:4" x14ac:dyDescent="0.2">
      <c r="A17" s="11"/>
      <c r="B17" s="11"/>
      <c r="C17" s="1" t="s">
        <v>168</v>
      </c>
      <c r="D17" s="12">
        <f>D23+D25+D27+D18+D21+D32</f>
        <v>1535196</v>
      </c>
    </row>
    <row r="18" spans="1:4" x14ac:dyDescent="0.2">
      <c r="A18" s="11" t="s">
        <v>258</v>
      </c>
      <c r="B18" s="11"/>
      <c r="C18" s="1" t="s">
        <v>248</v>
      </c>
      <c r="D18" s="12">
        <f t="shared" ref="D18:D19" si="0">D19</f>
        <v>1000</v>
      </c>
    </row>
    <row r="19" spans="1:4" x14ac:dyDescent="0.2">
      <c r="A19" s="11" t="s">
        <v>257</v>
      </c>
      <c r="B19" s="11"/>
      <c r="C19" s="1" t="s">
        <v>249</v>
      </c>
      <c r="D19" s="12">
        <f t="shared" si="0"/>
        <v>1000</v>
      </c>
    </row>
    <row r="20" spans="1:4" ht="25.5" x14ac:dyDescent="0.2">
      <c r="A20" s="51" t="s">
        <v>256</v>
      </c>
      <c r="B20" s="51"/>
      <c r="C20" s="69" t="s">
        <v>250</v>
      </c>
      <c r="D20" s="75">
        <v>1000</v>
      </c>
    </row>
    <row r="21" spans="1:4" x14ac:dyDescent="0.2">
      <c r="A21" s="3" t="s">
        <v>280</v>
      </c>
      <c r="B21" s="11"/>
      <c r="C21" s="1" t="s">
        <v>282</v>
      </c>
      <c r="D21" s="12">
        <f>D22</f>
        <v>200</v>
      </c>
    </row>
    <row r="22" spans="1:4" x14ac:dyDescent="0.2">
      <c r="A22" s="46" t="s">
        <v>281</v>
      </c>
      <c r="B22" s="14"/>
      <c r="C22" s="4" t="s">
        <v>282</v>
      </c>
      <c r="D22" s="75">
        <v>200</v>
      </c>
    </row>
    <row r="23" spans="1:4" x14ac:dyDescent="0.2">
      <c r="A23" s="3" t="s">
        <v>4</v>
      </c>
      <c r="B23" s="11"/>
      <c r="C23" s="1" t="s">
        <v>169</v>
      </c>
      <c r="D23" s="12">
        <f t="shared" ref="D23" si="1">D24</f>
        <v>1522086</v>
      </c>
    </row>
    <row r="24" spans="1:4" x14ac:dyDescent="0.2">
      <c r="A24" s="46" t="s">
        <v>5</v>
      </c>
      <c r="B24" s="14"/>
      <c r="C24" s="4" t="s">
        <v>170</v>
      </c>
      <c r="D24" s="76">
        <v>1522086</v>
      </c>
    </row>
    <row r="25" spans="1:4" x14ac:dyDescent="0.2">
      <c r="A25" s="3" t="s">
        <v>6</v>
      </c>
      <c r="B25" s="11"/>
      <c r="C25" s="1" t="s">
        <v>171</v>
      </c>
      <c r="D25" s="12">
        <f t="shared" ref="D25" si="2">D26</f>
        <v>1154</v>
      </c>
    </row>
    <row r="26" spans="1:4" x14ac:dyDescent="0.2">
      <c r="A26" s="46" t="s">
        <v>7</v>
      </c>
      <c r="B26" s="14"/>
      <c r="C26" s="4" t="s">
        <v>172</v>
      </c>
      <c r="D26" s="13">
        <v>1154</v>
      </c>
    </row>
    <row r="27" spans="1:4" x14ac:dyDescent="0.2">
      <c r="A27" s="3" t="s">
        <v>8</v>
      </c>
      <c r="B27" s="11"/>
      <c r="C27" s="1" t="s">
        <v>9</v>
      </c>
      <c r="D27" s="2">
        <f>D28+D29</f>
        <v>10756</v>
      </c>
    </row>
    <row r="28" spans="1:4" hidden="1" x14ac:dyDescent="0.2">
      <c r="A28" s="70" t="s">
        <v>255</v>
      </c>
      <c r="B28" s="51"/>
      <c r="C28" s="69" t="s">
        <v>251</v>
      </c>
      <c r="D28" s="71"/>
    </row>
    <row r="29" spans="1:4" x14ac:dyDescent="0.2">
      <c r="A29" s="3" t="s">
        <v>10</v>
      </c>
      <c r="B29" s="11"/>
      <c r="C29" s="1" t="s">
        <v>11</v>
      </c>
      <c r="D29" s="12">
        <f>D30+D31</f>
        <v>10756</v>
      </c>
    </row>
    <row r="30" spans="1:4" ht="25.5" x14ac:dyDescent="0.2">
      <c r="A30" s="46"/>
      <c r="B30" s="14"/>
      <c r="C30" s="4" t="s">
        <v>173</v>
      </c>
      <c r="D30" s="76">
        <f>8955+45-45</f>
        <v>8955</v>
      </c>
    </row>
    <row r="31" spans="1:4" x14ac:dyDescent="0.2">
      <c r="A31" s="46"/>
      <c r="B31" s="14"/>
      <c r="C31" s="4" t="s">
        <v>174</v>
      </c>
      <c r="D31" s="13">
        <f>1788+13</f>
        <v>1801</v>
      </c>
    </row>
    <row r="32" spans="1:4" hidden="1" x14ac:dyDescent="0.2">
      <c r="A32" s="3" t="s">
        <v>349</v>
      </c>
      <c r="B32" s="11"/>
      <c r="C32" s="1" t="s">
        <v>350</v>
      </c>
      <c r="D32" s="12">
        <f>D33</f>
        <v>0</v>
      </c>
    </row>
    <row r="33" spans="1:6" ht="25.5" hidden="1" x14ac:dyDescent="0.2">
      <c r="A33" s="46" t="s">
        <v>351</v>
      </c>
      <c r="B33" s="14"/>
      <c r="C33" s="4" t="s">
        <v>352</v>
      </c>
      <c r="D33" s="13"/>
    </row>
    <row r="34" spans="1:6" x14ac:dyDescent="0.2">
      <c r="A34" s="11"/>
      <c r="B34" s="11"/>
      <c r="C34" s="15" t="s">
        <v>175</v>
      </c>
      <c r="D34" s="12">
        <f>D35+D56+D71+D68</f>
        <v>1514878</v>
      </c>
    </row>
    <row r="35" spans="1:6" x14ac:dyDescent="0.2">
      <c r="A35" s="3" t="s">
        <v>12</v>
      </c>
      <c r="B35" s="11"/>
      <c r="C35" s="1" t="s">
        <v>176</v>
      </c>
      <c r="D35" s="12">
        <f>D36+D44+D50+D45+D46+D54</f>
        <v>1487056</v>
      </c>
      <c r="F35" s="98">
        <f>D35-D50+D30</f>
        <v>1298837</v>
      </c>
    </row>
    <row r="36" spans="1:6" ht="25.5" x14ac:dyDescent="0.2">
      <c r="A36" s="3" t="s">
        <v>13</v>
      </c>
      <c r="B36" s="11"/>
      <c r="C36" s="1" t="s">
        <v>177</v>
      </c>
      <c r="D36" s="12">
        <f>D37+D39+D43+D38</f>
        <v>242250</v>
      </c>
      <c r="F36" s="98">
        <f>F35-F493</f>
        <v>0</v>
      </c>
    </row>
    <row r="37" spans="1:6" ht="25.5" x14ac:dyDescent="0.2">
      <c r="A37" s="14"/>
      <c r="B37" s="14"/>
      <c r="C37" s="4" t="s">
        <v>178</v>
      </c>
      <c r="D37" s="76">
        <f>2000-200</f>
        <v>1800</v>
      </c>
    </row>
    <row r="38" spans="1:6" x14ac:dyDescent="0.2">
      <c r="A38" s="14"/>
      <c r="B38" s="14"/>
      <c r="C38" s="4" t="s">
        <v>179</v>
      </c>
      <c r="D38" s="13">
        <v>15000</v>
      </c>
    </row>
    <row r="39" spans="1:6" x14ac:dyDescent="0.2">
      <c r="A39" s="11"/>
      <c r="B39" s="11"/>
      <c r="C39" s="1" t="s">
        <v>180</v>
      </c>
      <c r="D39" s="12">
        <f>D40+D41+D42</f>
        <v>225000</v>
      </c>
    </row>
    <row r="40" spans="1:6" x14ac:dyDescent="0.2">
      <c r="A40" s="14"/>
      <c r="B40" s="14"/>
      <c r="C40" s="4" t="s">
        <v>131</v>
      </c>
      <c r="D40" s="76">
        <f>250000-25000</f>
        <v>225000</v>
      </c>
    </row>
    <row r="41" spans="1:6" hidden="1" x14ac:dyDescent="0.2">
      <c r="A41" s="14"/>
      <c r="B41" s="14"/>
      <c r="C41" s="4" t="s">
        <v>14</v>
      </c>
      <c r="D41" s="76">
        <f>657-657</f>
        <v>0</v>
      </c>
    </row>
    <row r="42" spans="1:6" x14ac:dyDescent="0.2">
      <c r="A42" s="14"/>
      <c r="B42" s="14"/>
      <c r="C42" s="4" t="s">
        <v>332</v>
      </c>
      <c r="D42" s="76">
        <f>3350-3350</f>
        <v>0</v>
      </c>
    </row>
    <row r="43" spans="1:6" x14ac:dyDescent="0.2">
      <c r="A43" s="24"/>
      <c r="B43" s="24"/>
      <c r="C43" s="5" t="s">
        <v>181</v>
      </c>
      <c r="D43" s="12">
        <f>500-50</f>
        <v>450</v>
      </c>
    </row>
    <row r="44" spans="1:6" ht="38.25" hidden="1" x14ac:dyDescent="0.2">
      <c r="A44" s="6" t="s">
        <v>334</v>
      </c>
      <c r="B44" s="24"/>
      <c r="C44" s="5" t="s">
        <v>182</v>
      </c>
      <c r="D44" s="12"/>
    </row>
    <row r="45" spans="1:6" ht="53.25" customHeight="1" x14ac:dyDescent="0.2">
      <c r="A45" s="6" t="s">
        <v>339</v>
      </c>
      <c r="B45" s="24"/>
      <c r="C45" s="5" t="s">
        <v>340</v>
      </c>
      <c r="D45" s="12">
        <v>85069</v>
      </c>
    </row>
    <row r="46" spans="1:6" ht="25.5" x14ac:dyDescent="0.2">
      <c r="A46" s="6" t="s">
        <v>385</v>
      </c>
      <c r="B46" s="24"/>
      <c r="C46" s="5" t="s">
        <v>386</v>
      </c>
      <c r="D46" s="12">
        <f>SUM(D47:D49)</f>
        <v>95783</v>
      </c>
    </row>
    <row r="47" spans="1:6" x14ac:dyDescent="0.2">
      <c r="A47" s="88" t="s">
        <v>387</v>
      </c>
      <c r="B47" s="89"/>
      <c r="C47" s="90" t="s">
        <v>388</v>
      </c>
      <c r="D47" s="75">
        <f>65969-1022-2</f>
        <v>64945</v>
      </c>
    </row>
    <row r="48" spans="1:6" hidden="1" x14ac:dyDescent="0.2">
      <c r="A48" s="88" t="s">
        <v>309</v>
      </c>
      <c r="B48" s="89"/>
      <c r="C48" s="90" t="s">
        <v>310</v>
      </c>
      <c r="D48" s="75"/>
    </row>
    <row r="49" spans="1:4" x14ac:dyDescent="0.2">
      <c r="A49" s="88" t="s">
        <v>389</v>
      </c>
      <c r="B49" s="89"/>
      <c r="C49" s="90" t="s">
        <v>312</v>
      </c>
      <c r="D49" s="75">
        <f>31052-213-1</f>
        <v>30838</v>
      </c>
    </row>
    <row r="50" spans="1:4" x14ac:dyDescent="0.2">
      <c r="A50" s="6" t="s">
        <v>305</v>
      </c>
      <c r="B50" s="24"/>
      <c r="C50" s="5" t="s">
        <v>306</v>
      </c>
      <c r="D50" s="12">
        <f>SUM(D51:D53)</f>
        <v>197174</v>
      </c>
    </row>
    <row r="51" spans="1:4" x14ac:dyDescent="0.2">
      <c r="A51" s="88" t="s">
        <v>307</v>
      </c>
      <c r="B51" s="89"/>
      <c r="C51" s="90" t="s">
        <v>308</v>
      </c>
      <c r="D51" s="75">
        <f>99607+45-47232-3034+113969+1</f>
        <v>163356</v>
      </c>
    </row>
    <row r="52" spans="1:4" hidden="1" x14ac:dyDescent="0.2">
      <c r="A52" s="88" t="s">
        <v>309</v>
      </c>
      <c r="B52" s="89"/>
      <c r="C52" s="90" t="s">
        <v>310</v>
      </c>
      <c r="D52" s="75"/>
    </row>
    <row r="53" spans="1:4" x14ac:dyDescent="0.2">
      <c r="A53" s="88" t="s">
        <v>311</v>
      </c>
      <c r="B53" s="89"/>
      <c r="C53" s="90" t="s">
        <v>312</v>
      </c>
      <c r="D53" s="75">
        <f>18384+10-7986-393+23803</f>
        <v>33818</v>
      </c>
    </row>
    <row r="54" spans="1:4" ht="44.25" customHeight="1" x14ac:dyDescent="0.2">
      <c r="A54" s="6" t="s">
        <v>353</v>
      </c>
      <c r="B54" s="24"/>
      <c r="C54" s="5" t="s">
        <v>354</v>
      </c>
      <c r="D54" s="12">
        <f>D55</f>
        <v>866780</v>
      </c>
    </row>
    <row r="55" spans="1:4" ht="39.75" customHeight="1" x14ac:dyDescent="0.2">
      <c r="A55" s="88" t="s">
        <v>355</v>
      </c>
      <c r="B55" s="89"/>
      <c r="C55" s="90" t="s">
        <v>356</v>
      </c>
      <c r="D55" s="75">
        <v>866780</v>
      </c>
    </row>
    <row r="56" spans="1:4" ht="25.5" x14ac:dyDescent="0.2">
      <c r="A56" s="3" t="s">
        <v>15</v>
      </c>
      <c r="B56" s="11"/>
      <c r="C56" s="15" t="s">
        <v>183</v>
      </c>
      <c r="D56" s="12">
        <f>D57+D61+D64</f>
        <v>13942</v>
      </c>
    </row>
    <row r="57" spans="1:4" ht="25.5" x14ac:dyDescent="0.2">
      <c r="A57" s="3" t="s">
        <v>374</v>
      </c>
      <c r="B57" s="11"/>
      <c r="C57" s="15" t="s">
        <v>375</v>
      </c>
      <c r="D57" s="12">
        <f>SUM(D58:D60)</f>
        <v>9351</v>
      </c>
    </row>
    <row r="58" spans="1:4" x14ac:dyDescent="0.2">
      <c r="A58" s="46" t="s">
        <v>378</v>
      </c>
      <c r="B58" s="14"/>
      <c r="C58" s="4" t="s">
        <v>366</v>
      </c>
      <c r="D58" s="76">
        <v>7861</v>
      </c>
    </row>
    <row r="59" spans="1:4" x14ac:dyDescent="0.2">
      <c r="A59" s="46" t="s">
        <v>379</v>
      </c>
      <c r="B59" s="14"/>
      <c r="C59" s="4" t="s">
        <v>368</v>
      </c>
      <c r="D59" s="76">
        <v>1490</v>
      </c>
    </row>
    <row r="60" spans="1:4" x14ac:dyDescent="0.2">
      <c r="A60" s="46" t="s">
        <v>376</v>
      </c>
      <c r="B60" s="14"/>
      <c r="C60" s="4" t="s">
        <v>184</v>
      </c>
      <c r="D60" s="76"/>
    </row>
    <row r="61" spans="1:4" ht="25.5" x14ac:dyDescent="0.2">
      <c r="A61" s="3" t="s">
        <v>390</v>
      </c>
      <c r="B61" s="11"/>
      <c r="C61" s="67" t="s">
        <v>391</v>
      </c>
      <c r="D61" s="12">
        <f>SUM(D62:D63)</f>
        <v>759</v>
      </c>
    </row>
    <row r="62" spans="1:4" x14ac:dyDescent="0.2">
      <c r="A62" s="46" t="s">
        <v>392</v>
      </c>
      <c r="B62" s="14"/>
      <c r="C62" s="4" t="s">
        <v>366</v>
      </c>
      <c r="D62" s="13">
        <v>759</v>
      </c>
    </row>
    <row r="63" spans="1:4" x14ac:dyDescent="0.2">
      <c r="A63" s="46" t="s">
        <v>393</v>
      </c>
      <c r="B63" s="14"/>
      <c r="C63" s="4" t="s">
        <v>368</v>
      </c>
      <c r="D63" s="13"/>
    </row>
    <row r="64" spans="1:4" x14ac:dyDescent="0.2">
      <c r="A64" s="3" t="s">
        <v>364</v>
      </c>
      <c r="B64" s="11"/>
      <c r="C64" s="15" t="s">
        <v>342</v>
      </c>
      <c r="D64" s="12">
        <f>SUM(D65:D67)</f>
        <v>3832</v>
      </c>
    </row>
    <row r="65" spans="1:4" x14ac:dyDescent="0.2">
      <c r="A65" s="46" t="s">
        <v>365</v>
      </c>
      <c r="B65" s="14"/>
      <c r="C65" s="4" t="s">
        <v>366</v>
      </c>
      <c r="D65" s="13">
        <f>4448-218-759</f>
        <v>3471</v>
      </c>
    </row>
    <row r="66" spans="1:4" x14ac:dyDescent="0.2">
      <c r="A66" s="46" t="s">
        <v>367</v>
      </c>
      <c r="B66" s="14"/>
      <c r="C66" s="4" t="s">
        <v>368</v>
      </c>
      <c r="D66" s="13">
        <v>361</v>
      </c>
    </row>
    <row r="67" spans="1:4" hidden="1" x14ac:dyDescent="0.2">
      <c r="A67" s="46" t="s">
        <v>369</v>
      </c>
      <c r="B67" s="14"/>
      <c r="C67" s="4" t="s">
        <v>184</v>
      </c>
      <c r="D67" s="76"/>
    </row>
    <row r="68" spans="1:4" ht="25.5" hidden="1" x14ac:dyDescent="0.2">
      <c r="A68" s="3" t="s">
        <v>313</v>
      </c>
      <c r="B68" s="11"/>
      <c r="C68" s="15" t="s">
        <v>186</v>
      </c>
      <c r="D68" s="16">
        <f>D69</f>
        <v>0</v>
      </c>
    </row>
    <row r="69" spans="1:4" hidden="1" x14ac:dyDescent="0.2">
      <c r="A69" s="3" t="s">
        <v>314</v>
      </c>
      <c r="B69" s="11"/>
      <c r="C69" s="1" t="s">
        <v>315</v>
      </c>
      <c r="D69" s="16">
        <f>D70</f>
        <v>0</v>
      </c>
    </row>
    <row r="70" spans="1:4" hidden="1" x14ac:dyDescent="0.2">
      <c r="A70" s="46" t="s">
        <v>316</v>
      </c>
      <c r="B70" s="14"/>
      <c r="C70" s="4" t="s">
        <v>184</v>
      </c>
      <c r="D70" s="13">
        <f>135+2-137</f>
        <v>0</v>
      </c>
    </row>
    <row r="71" spans="1:4" ht="25.5" x14ac:dyDescent="0.2">
      <c r="A71" s="3" t="s">
        <v>17</v>
      </c>
      <c r="B71" s="11"/>
      <c r="C71" s="15" t="s">
        <v>186</v>
      </c>
      <c r="D71" s="12">
        <f>D80+D72+D88+D76+D84+D86</f>
        <v>13880</v>
      </c>
    </row>
    <row r="72" spans="1:4" hidden="1" x14ac:dyDescent="0.2">
      <c r="A72" s="3" t="s">
        <v>18</v>
      </c>
      <c r="B72" s="11"/>
      <c r="C72" s="1" t="s">
        <v>187</v>
      </c>
      <c r="D72" s="12">
        <f>SUM(D73:D75)</f>
        <v>0</v>
      </c>
    </row>
    <row r="73" spans="1:4" hidden="1" x14ac:dyDescent="0.2">
      <c r="A73" s="46" t="s">
        <v>19</v>
      </c>
      <c r="B73" s="14"/>
      <c r="C73" s="4" t="s">
        <v>16</v>
      </c>
      <c r="D73" s="13"/>
    </row>
    <row r="74" spans="1:4" hidden="1" x14ac:dyDescent="0.2">
      <c r="A74" s="46" t="s">
        <v>253</v>
      </c>
      <c r="B74" s="14"/>
      <c r="C74" s="4" t="s">
        <v>252</v>
      </c>
      <c r="D74" s="13"/>
    </row>
    <row r="75" spans="1:4" hidden="1" x14ac:dyDescent="0.2">
      <c r="A75" s="46" t="s">
        <v>254</v>
      </c>
      <c r="B75" s="14"/>
      <c r="C75" s="4" t="s">
        <v>184</v>
      </c>
      <c r="D75" s="13"/>
    </row>
    <row r="76" spans="1:4" hidden="1" x14ac:dyDescent="0.2">
      <c r="A76" s="3" t="s">
        <v>274</v>
      </c>
      <c r="B76" s="11"/>
      <c r="C76" s="1" t="s">
        <v>276</v>
      </c>
      <c r="D76" s="12">
        <f>SUM(D77:D79)</f>
        <v>0</v>
      </c>
    </row>
    <row r="77" spans="1:4" hidden="1" x14ac:dyDescent="0.2">
      <c r="A77" s="46" t="s">
        <v>275</v>
      </c>
      <c r="B77" s="14"/>
      <c r="C77" s="4" t="s">
        <v>16</v>
      </c>
      <c r="D77" s="76"/>
    </row>
    <row r="78" spans="1:4" hidden="1" x14ac:dyDescent="0.2">
      <c r="A78" s="46" t="s">
        <v>285</v>
      </c>
      <c r="B78" s="14"/>
      <c r="C78" s="4" t="s">
        <v>252</v>
      </c>
      <c r="D78" s="76"/>
    </row>
    <row r="79" spans="1:4" hidden="1" x14ac:dyDescent="0.2">
      <c r="A79" s="46" t="s">
        <v>286</v>
      </c>
      <c r="B79" s="14"/>
      <c r="C79" s="4" t="s">
        <v>184</v>
      </c>
      <c r="D79" s="13">
        <v>0</v>
      </c>
    </row>
    <row r="80" spans="1:4" hidden="1" x14ac:dyDescent="0.2">
      <c r="A80" s="3" t="s">
        <v>20</v>
      </c>
      <c r="B80" s="11"/>
      <c r="C80" s="1" t="s">
        <v>21</v>
      </c>
      <c r="D80" s="12">
        <f>SUM(D81:D83)</f>
        <v>0</v>
      </c>
    </row>
    <row r="81" spans="1:4" hidden="1" x14ac:dyDescent="0.2">
      <c r="A81" s="46" t="s">
        <v>277</v>
      </c>
      <c r="B81" s="14"/>
      <c r="C81" s="4" t="s">
        <v>16</v>
      </c>
      <c r="D81" s="13"/>
    </row>
    <row r="82" spans="1:4" hidden="1" x14ac:dyDescent="0.2">
      <c r="A82" s="46" t="s">
        <v>278</v>
      </c>
      <c r="B82" s="14"/>
      <c r="C82" s="4" t="s">
        <v>252</v>
      </c>
      <c r="D82" s="13"/>
    </row>
    <row r="83" spans="1:4" hidden="1" x14ac:dyDescent="0.2">
      <c r="A83" s="46" t="s">
        <v>22</v>
      </c>
      <c r="B83" s="14"/>
      <c r="C83" s="4" t="s">
        <v>184</v>
      </c>
      <c r="D83" s="13"/>
    </row>
    <row r="84" spans="1:4" hidden="1" x14ac:dyDescent="0.2">
      <c r="A84" s="79" t="s">
        <v>293</v>
      </c>
      <c r="B84" s="79"/>
      <c r="C84" s="80" t="s">
        <v>288</v>
      </c>
      <c r="D84" s="12">
        <f>SUM(D85)</f>
        <v>0</v>
      </c>
    </row>
    <row r="85" spans="1:4" hidden="1" x14ac:dyDescent="0.2">
      <c r="A85" s="83" t="s">
        <v>294</v>
      </c>
      <c r="B85" s="83"/>
      <c r="C85" s="84" t="s">
        <v>184</v>
      </c>
      <c r="D85" s="13"/>
    </row>
    <row r="86" spans="1:4" hidden="1" x14ac:dyDescent="0.2">
      <c r="A86" s="79" t="s">
        <v>314</v>
      </c>
      <c r="B86" s="79"/>
      <c r="C86" s="80" t="s">
        <v>315</v>
      </c>
      <c r="D86" s="12">
        <f>D87</f>
        <v>0</v>
      </c>
    </row>
    <row r="87" spans="1:4" hidden="1" x14ac:dyDescent="0.2">
      <c r="A87" s="83" t="s">
        <v>316</v>
      </c>
      <c r="B87" s="83"/>
      <c r="C87" s="84" t="s">
        <v>184</v>
      </c>
      <c r="D87" s="13"/>
    </row>
    <row r="88" spans="1:4" x14ac:dyDescent="0.2">
      <c r="A88" s="3" t="s">
        <v>23</v>
      </c>
      <c r="B88" s="11"/>
      <c r="C88" s="1" t="s">
        <v>185</v>
      </c>
      <c r="D88" s="12">
        <f>SUM(D89:D91)</f>
        <v>13880</v>
      </c>
    </row>
    <row r="89" spans="1:4" hidden="1" x14ac:dyDescent="0.2">
      <c r="A89" s="46" t="s">
        <v>279</v>
      </c>
      <c r="B89" s="14"/>
      <c r="C89" s="4" t="s">
        <v>16</v>
      </c>
      <c r="D89" s="25"/>
    </row>
    <row r="90" spans="1:4" x14ac:dyDescent="0.2">
      <c r="A90" s="46" t="s">
        <v>287</v>
      </c>
      <c r="B90" s="14"/>
      <c r="C90" s="4" t="s">
        <v>252</v>
      </c>
      <c r="D90" s="13">
        <v>13880</v>
      </c>
    </row>
    <row r="91" spans="1:4" hidden="1" x14ac:dyDescent="0.2">
      <c r="A91" s="46" t="s">
        <v>24</v>
      </c>
      <c r="B91" s="14"/>
      <c r="C91" s="4" t="s">
        <v>184</v>
      </c>
      <c r="D91" s="13">
        <v>0</v>
      </c>
    </row>
    <row r="92" spans="1:4" x14ac:dyDescent="0.2">
      <c r="A92" s="20"/>
      <c r="B92" s="20"/>
      <c r="C92" s="9" t="s">
        <v>26</v>
      </c>
      <c r="D92" s="10"/>
    </row>
    <row r="93" spans="1:4" x14ac:dyDescent="0.2">
      <c r="A93" s="20"/>
      <c r="B93" s="20" t="s">
        <v>188</v>
      </c>
      <c r="C93" s="9" t="s">
        <v>189</v>
      </c>
      <c r="D93" s="10">
        <f>D96+D126</f>
        <v>3388514</v>
      </c>
    </row>
    <row r="94" spans="1:4" x14ac:dyDescent="0.2">
      <c r="A94" s="20"/>
      <c r="B94" s="20" t="s">
        <v>190</v>
      </c>
      <c r="C94" s="9" t="s">
        <v>191</v>
      </c>
      <c r="D94" s="10">
        <f>D97+D127</f>
        <v>3384645</v>
      </c>
    </row>
    <row r="95" spans="1:4" ht="13.5" x14ac:dyDescent="0.2">
      <c r="A95" s="11"/>
      <c r="B95" s="11" t="s">
        <v>27</v>
      </c>
      <c r="C95" s="37" t="s">
        <v>28</v>
      </c>
      <c r="D95" s="12"/>
    </row>
    <row r="96" spans="1:4" x14ac:dyDescent="0.2">
      <c r="A96" s="11"/>
      <c r="B96" s="11" t="s">
        <v>188</v>
      </c>
      <c r="C96" s="21" t="s">
        <v>189</v>
      </c>
      <c r="D96" s="12">
        <f>D99+D102+D105+D108+D111+D114+D117+D120+D123</f>
        <v>2246188</v>
      </c>
    </row>
    <row r="97" spans="1:4" x14ac:dyDescent="0.2">
      <c r="A97" s="11"/>
      <c r="B97" s="11" t="s">
        <v>190</v>
      </c>
      <c r="C97" s="21" t="s">
        <v>191</v>
      </c>
      <c r="D97" s="12">
        <f>D100+D103+D106+D109+D112+D115+D118+D121+D124</f>
        <v>2898536</v>
      </c>
    </row>
    <row r="98" spans="1:4" x14ac:dyDescent="0.2">
      <c r="A98" s="11"/>
      <c r="B98" s="11">
        <v>10</v>
      </c>
      <c r="C98" s="1" t="s">
        <v>29</v>
      </c>
      <c r="D98" s="12"/>
    </row>
    <row r="99" spans="1:4" x14ac:dyDescent="0.2">
      <c r="A99" s="11"/>
      <c r="B99" s="11" t="s">
        <v>188</v>
      </c>
      <c r="C99" s="21" t="s">
        <v>189</v>
      </c>
      <c r="D99" s="12">
        <f t="shared" ref="D99:D100" si="3">D141</f>
        <v>948900</v>
      </c>
    </row>
    <row r="100" spans="1:4" x14ac:dyDescent="0.2">
      <c r="A100" s="11"/>
      <c r="B100" s="11" t="s">
        <v>190</v>
      </c>
      <c r="C100" s="21" t="s">
        <v>191</v>
      </c>
      <c r="D100" s="12">
        <f t="shared" si="3"/>
        <v>948900</v>
      </c>
    </row>
    <row r="101" spans="1:4" x14ac:dyDescent="0.2">
      <c r="A101" s="11"/>
      <c r="B101" s="11">
        <v>20</v>
      </c>
      <c r="C101" s="1" t="s">
        <v>192</v>
      </c>
      <c r="D101" s="12"/>
    </row>
    <row r="102" spans="1:4" x14ac:dyDescent="0.2">
      <c r="A102" s="11"/>
      <c r="B102" s="11" t="s">
        <v>188</v>
      </c>
      <c r="C102" s="21" t="s">
        <v>189</v>
      </c>
      <c r="D102" s="12">
        <f>D210+D501+D615</f>
        <v>359034</v>
      </c>
    </row>
    <row r="103" spans="1:4" x14ac:dyDescent="0.2">
      <c r="A103" s="11"/>
      <c r="B103" s="11" t="s">
        <v>190</v>
      </c>
      <c r="C103" s="21" t="s">
        <v>191</v>
      </c>
      <c r="D103" s="12">
        <f>D211+D502+D616</f>
        <v>359034</v>
      </c>
    </row>
    <row r="104" spans="1:4" ht="25.5" x14ac:dyDescent="0.2">
      <c r="A104" s="11"/>
      <c r="B104" s="11">
        <v>56</v>
      </c>
      <c r="C104" s="1" t="s">
        <v>193</v>
      </c>
      <c r="D104" s="12"/>
    </row>
    <row r="105" spans="1:4" x14ac:dyDescent="0.2">
      <c r="A105" s="11"/>
      <c r="B105" s="11" t="s">
        <v>188</v>
      </c>
      <c r="C105" s="21" t="s">
        <v>189</v>
      </c>
      <c r="D105" s="12">
        <f>D345+D639+D510</f>
        <v>340668</v>
      </c>
    </row>
    <row r="106" spans="1:4" x14ac:dyDescent="0.2">
      <c r="A106" s="11"/>
      <c r="B106" s="11" t="s">
        <v>190</v>
      </c>
      <c r="C106" s="21" t="s">
        <v>191</v>
      </c>
      <c r="D106" s="12">
        <f>D346+D640+D511</f>
        <v>888597</v>
      </c>
    </row>
    <row r="107" spans="1:4" hidden="1" x14ac:dyDescent="0.2">
      <c r="A107" s="11"/>
      <c r="B107" s="11">
        <v>57</v>
      </c>
      <c r="C107" s="1" t="s">
        <v>262</v>
      </c>
      <c r="D107" s="12"/>
    </row>
    <row r="108" spans="1:4" hidden="1" x14ac:dyDescent="0.2">
      <c r="A108" s="11"/>
      <c r="B108" s="11" t="s">
        <v>188</v>
      </c>
      <c r="C108" s="21" t="s">
        <v>189</v>
      </c>
      <c r="D108" s="12">
        <f>D372</f>
        <v>0</v>
      </c>
    </row>
    <row r="109" spans="1:4" hidden="1" x14ac:dyDescent="0.2">
      <c r="A109" s="11"/>
      <c r="B109" s="11" t="s">
        <v>190</v>
      </c>
      <c r="C109" s="21" t="s">
        <v>191</v>
      </c>
      <c r="D109" s="12">
        <f>D373</f>
        <v>0</v>
      </c>
    </row>
    <row r="110" spans="1:4" ht="38.25" x14ac:dyDescent="0.2">
      <c r="A110" s="11"/>
      <c r="B110" s="11" t="s">
        <v>30</v>
      </c>
      <c r="C110" s="1" t="s">
        <v>194</v>
      </c>
      <c r="D110" s="12"/>
    </row>
    <row r="111" spans="1:4" x14ac:dyDescent="0.2">
      <c r="A111" s="11"/>
      <c r="B111" s="11" t="s">
        <v>188</v>
      </c>
      <c r="C111" s="21" t="s">
        <v>189</v>
      </c>
      <c r="D111" s="12">
        <f>D381+D537+D648</f>
        <v>89733</v>
      </c>
    </row>
    <row r="112" spans="1:4" x14ac:dyDescent="0.2">
      <c r="A112" s="11"/>
      <c r="B112" s="11" t="s">
        <v>190</v>
      </c>
      <c r="C112" s="21" t="s">
        <v>191</v>
      </c>
      <c r="D112" s="12">
        <f>D382+D538+D649</f>
        <v>98949</v>
      </c>
    </row>
    <row r="113" spans="1:4" x14ac:dyDescent="0.2">
      <c r="A113" s="11"/>
      <c r="B113" s="11" t="s">
        <v>31</v>
      </c>
      <c r="C113" s="1" t="s">
        <v>32</v>
      </c>
      <c r="D113" s="12"/>
    </row>
    <row r="114" spans="1:4" x14ac:dyDescent="0.2">
      <c r="A114" s="11"/>
      <c r="B114" s="11" t="s">
        <v>188</v>
      </c>
      <c r="C114" s="21" t="s">
        <v>189</v>
      </c>
      <c r="D114" s="12">
        <f t="shared" ref="D114:D115" si="4">D447</f>
        <v>295099</v>
      </c>
    </row>
    <row r="115" spans="1:4" x14ac:dyDescent="0.2">
      <c r="A115" s="11"/>
      <c r="B115" s="11" t="s">
        <v>190</v>
      </c>
      <c r="C115" s="21" t="s">
        <v>191</v>
      </c>
      <c r="D115" s="12">
        <f t="shared" si="4"/>
        <v>295099</v>
      </c>
    </row>
    <row r="116" spans="1:4" ht="38.25" x14ac:dyDescent="0.2">
      <c r="A116" s="11"/>
      <c r="B116" s="11">
        <v>60</v>
      </c>
      <c r="C116" s="1" t="s">
        <v>394</v>
      </c>
      <c r="D116" s="12"/>
    </row>
    <row r="117" spans="1:4" x14ac:dyDescent="0.2">
      <c r="A117" s="11"/>
      <c r="B117" s="11" t="s">
        <v>188</v>
      </c>
      <c r="C117" s="21" t="s">
        <v>189</v>
      </c>
      <c r="D117" s="12">
        <f>D561</f>
        <v>3415</v>
      </c>
    </row>
    <row r="118" spans="1:4" x14ac:dyDescent="0.2">
      <c r="A118" s="11"/>
      <c r="B118" s="11" t="s">
        <v>190</v>
      </c>
      <c r="C118" s="21" t="s">
        <v>191</v>
      </c>
      <c r="D118" s="12">
        <f>D562</f>
        <v>95783</v>
      </c>
    </row>
    <row r="119" spans="1:4" ht="25.5" x14ac:dyDescent="0.2">
      <c r="A119" s="11"/>
      <c r="B119" s="11">
        <v>61</v>
      </c>
      <c r="C119" s="1" t="s">
        <v>317</v>
      </c>
      <c r="D119" s="12"/>
    </row>
    <row r="120" spans="1:4" x14ac:dyDescent="0.2">
      <c r="A120" s="11"/>
      <c r="B120" s="11" t="s">
        <v>188</v>
      </c>
      <c r="C120" s="21" t="s">
        <v>189</v>
      </c>
      <c r="D120" s="12">
        <f>D573</f>
        <v>74339</v>
      </c>
    </row>
    <row r="121" spans="1:4" x14ac:dyDescent="0.2">
      <c r="A121" s="11"/>
      <c r="B121" s="11" t="s">
        <v>190</v>
      </c>
      <c r="C121" s="21" t="s">
        <v>191</v>
      </c>
      <c r="D121" s="12">
        <f>D574</f>
        <v>197174</v>
      </c>
    </row>
    <row r="122" spans="1:4" ht="25.5" x14ac:dyDescent="0.2">
      <c r="A122" s="22"/>
      <c r="B122" s="22">
        <v>65</v>
      </c>
      <c r="C122" s="1" t="s">
        <v>195</v>
      </c>
      <c r="D122" s="12"/>
    </row>
    <row r="123" spans="1:4" x14ac:dyDescent="0.2">
      <c r="A123" s="22"/>
      <c r="B123" s="11" t="s">
        <v>188</v>
      </c>
      <c r="C123" s="21" t="s">
        <v>189</v>
      </c>
      <c r="D123" s="12">
        <f>D585</f>
        <v>135000</v>
      </c>
    </row>
    <row r="124" spans="1:4" x14ac:dyDescent="0.2">
      <c r="A124" s="22"/>
      <c r="B124" s="11" t="s">
        <v>190</v>
      </c>
      <c r="C124" s="21" t="s">
        <v>191</v>
      </c>
      <c r="D124" s="12">
        <f>D586</f>
        <v>15000</v>
      </c>
    </row>
    <row r="125" spans="1:4" x14ac:dyDescent="0.2">
      <c r="A125" s="11"/>
      <c r="B125" s="11">
        <v>70</v>
      </c>
      <c r="C125" s="21" t="s">
        <v>33</v>
      </c>
      <c r="D125" s="12"/>
    </row>
    <row r="126" spans="1:4" x14ac:dyDescent="0.2">
      <c r="A126" s="11"/>
      <c r="B126" s="11" t="s">
        <v>188</v>
      </c>
      <c r="C126" s="21" t="s">
        <v>189</v>
      </c>
      <c r="D126" s="12">
        <f>D459+D591+D624</f>
        <v>1142326</v>
      </c>
    </row>
    <row r="127" spans="1:4" x14ac:dyDescent="0.2">
      <c r="A127" s="11"/>
      <c r="B127" s="11" t="s">
        <v>190</v>
      </c>
      <c r="C127" s="21" t="s">
        <v>191</v>
      </c>
      <c r="D127" s="12">
        <f>D460+D592+D625</f>
        <v>486109</v>
      </c>
    </row>
    <row r="128" spans="1:4" x14ac:dyDescent="0.2">
      <c r="A128" s="20"/>
      <c r="B128" s="20"/>
      <c r="C128" s="73" t="s">
        <v>34</v>
      </c>
      <c r="D128" s="10"/>
    </row>
    <row r="129" spans="1:4" x14ac:dyDescent="0.2">
      <c r="A129" s="20"/>
      <c r="B129" s="20" t="s">
        <v>188</v>
      </c>
      <c r="C129" s="73" t="s">
        <v>189</v>
      </c>
      <c r="D129" s="10">
        <f>D132+D492+D630</f>
        <v>3388514</v>
      </c>
    </row>
    <row r="130" spans="1:4" x14ac:dyDescent="0.2">
      <c r="A130" s="20"/>
      <c r="B130" s="20" t="s">
        <v>190</v>
      </c>
      <c r="C130" s="73" t="s">
        <v>191</v>
      </c>
      <c r="D130" s="10">
        <f>D133+D493+D631</f>
        <v>3384645</v>
      </c>
    </row>
    <row r="131" spans="1:4" x14ac:dyDescent="0.2">
      <c r="A131" s="11" t="s">
        <v>25</v>
      </c>
      <c r="B131" s="11"/>
      <c r="C131" s="21" t="s">
        <v>35</v>
      </c>
      <c r="D131" s="12"/>
    </row>
    <row r="132" spans="1:4" x14ac:dyDescent="0.2">
      <c r="A132" s="11"/>
      <c r="B132" s="11" t="s">
        <v>188</v>
      </c>
      <c r="C132" s="21" t="s">
        <v>189</v>
      </c>
      <c r="D132" s="12">
        <f t="shared" ref="D132" si="5">D135</f>
        <v>1953532</v>
      </c>
    </row>
    <row r="133" spans="1:4" x14ac:dyDescent="0.2">
      <c r="A133" s="11"/>
      <c r="B133" s="11" t="s">
        <v>190</v>
      </c>
      <c r="C133" s="21" t="s">
        <v>191</v>
      </c>
      <c r="D133" s="12">
        <f>D136</f>
        <v>1883709</v>
      </c>
    </row>
    <row r="134" spans="1:4" x14ac:dyDescent="0.2">
      <c r="A134" s="11" t="s">
        <v>25</v>
      </c>
      <c r="B134" s="11" t="s">
        <v>36</v>
      </c>
      <c r="C134" s="21" t="s">
        <v>196</v>
      </c>
      <c r="D134" s="12"/>
    </row>
    <row r="135" spans="1:4" x14ac:dyDescent="0.2">
      <c r="A135" s="11"/>
      <c r="B135" s="11" t="s">
        <v>188</v>
      </c>
      <c r="C135" s="21" t="s">
        <v>189</v>
      </c>
      <c r="D135" s="12">
        <f>D138+D459</f>
        <v>1953532</v>
      </c>
    </row>
    <row r="136" spans="1:4" x14ac:dyDescent="0.2">
      <c r="A136" s="11"/>
      <c r="B136" s="11" t="s">
        <v>190</v>
      </c>
      <c r="C136" s="21" t="s">
        <v>191</v>
      </c>
      <c r="D136" s="12">
        <f>D139+D460</f>
        <v>1883709</v>
      </c>
    </row>
    <row r="137" spans="1:4" x14ac:dyDescent="0.2">
      <c r="A137" s="11" t="s">
        <v>25</v>
      </c>
      <c r="B137" s="11" t="s">
        <v>27</v>
      </c>
      <c r="C137" s="21" t="s">
        <v>28</v>
      </c>
      <c r="D137" s="12"/>
    </row>
    <row r="138" spans="1:4" x14ac:dyDescent="0.2">
      <c r="A138" s="11"/>
      <c r="B138" s="11" t="s">
        <v>188</v>
      </c>
      <c r="C138" s="21" t="s">
        <v>189</v>
      </c>
      <c r="D138" s="12">
        <f>D141+D210+D345+D372+D381+D447</f>
        <v>1622106</v>
      </c>
    </row>
    <row r="139" spans="1:4" x14ac:dyDescent="0.2">
      <c r="A139" s="11"/>
      <c r="B139" s="11" t="s">
        <v>190</v>
      </c>
      <c r="C139" s="21" t="s">
        <v>191</v>
      </c>
      <c r="D139" s="12">
        <f>D142+D211+D346+D373+D382+D448</f>
        <v>1623500</v>
      </c>
    </row>
    <row r="140" spans="1:4" x14ac:dyDescent="0.2">
      <c r="A140" s="11" t="s">
        <v>25</v>
      </c>
      <c r="B140" s="11">
        <v>10</v>
      </c>
      <c r="C140" s="21" t="s">
        <v>29</v>
      </c>
      <c r="D140" s="12"/>
    </row>
    <row r="141" spans="1:4" x14ac:dyDescent="0.2">
      <c r="A141" s="11"/>
      <c r="B141" s="11" t="s">
        <v>188</v>
      </c>
      <c r="C141" s="21" t="s">
        <v>189</v>
      </c>
      <c r="D141" s="12">
        <f>D144+D183+D171</f>
        <v>948900</v>
      </c>
    </row>
    <row r="142" spans="1:4" x14ac:dyDescent="0.2">
      <c r="A142" s="11"/>
      <c r="B142" s="11" t="s">
        <v>190</v>
      </c>
      <c r="C142" s="21" t="s">
        <v>191</v>
      </c>
      <c r="D142" s="12">
        <f>D145+D184+D172</f>
        <v>948900</v>
      </c>
    </row>
    <row r="143" spans="1:4" x14ac:dyDescent="0.2">
      <c r="A143" s="11" t="s">
        <v>25</v>
      </c>
      <c r="B143" s="11" t="s">
        <v>37</v>
      </c>
      <c r="C143" s="21" t="s">
        <v>197</v>
      </c>
      <c r="D143" s="12"/>
    </row>
    <row r="144" spans="1:4" x14ac:dyDescent="0.2">
      <c r="A144" s="11"/>
      <c r="B144" s="11" t="s">
        <v>188</v>
      </c>
      <c r="C144" s="21" t="s">
        <v>189</v>
      </c>
      <c r="D144" s="12">
        <f>D147+D150+D153+D156+D159+D162+D168+D165</f>
        <v>917992</v>
      </c>
    </row>
    <row r="145" spans="1:4" x14ac:dyDescent="0.2">
      <c r="A145" s="11"/>
      <c r="B145" s="11" t="s">
        <v>190</v>
      </c>
      <c r="C145" s="21" t="s">
        <v>191</v>
      </c>
      <c r="D145" s="12">
        <f>D148+D151+D154+D157+D160+D163+D169+D166</f>
        <v>917992</v>
      </c>
    </row>
    <row r="146" spans="1:4" x14ac:dyDescent="0.2">
      <c r="A146" s="47" t="s">
        <v>25</v>
      </c>
      <c r="B146" s="47" t="s">
        <v>38</v>
      </c>
      <c r="C146" s="48" t="s">
        <v>198</v>
      </c>
      <c r="D146" s="25"/>
    </row>
    <row r="147" spans="1:4" x14ac:dyDescent="0.2">
      <c r="A147" s="47"/>
      <c r="B147" s="8" t="s">
        <v>188</v>
      </c>
      <c r="C147" s="49" t="s">
        <v>189</v>
      </c>
      <c r="D147" s="76">
        <f>763510-7-2</f>
        <v>763501</v>
      </c>
    </row>
    <row r="148" spans="1:4" x14ac:dyDescent="0.2">
      <c r="A148" s="47"/>
      <c r="B148" s="29" t="s">
        <v>190</v>
      </c>
      <c r="C148" s="50" t="s">
        <v>191</v>
      </c>
      <c r="D148" s="76">
        <f>763510-7-2</f>
        <v>763501</v>
      </c>
    </row>
    <row r="149" spans="1:4" x14ac:dyDescent="0.2">
      <c r="A149" s="47" t="s">
        <v>25</v>
      </c>
      <c r="B149" s="47" t="s">
        <v>298</v>
      </c>
      <c r="C149" s="48" t="s">
        <v>299</v>
      </c>
      <c r="D149" s="75"/>
    </row>
    <row r="150" spans="1:4" x14ac:dyDescent="0.2">
      <c r="A150" s="47"/>
      <c r="B150" s="8" t="s">
        <v>188</v>
      </c>
      <c r="C150" s="49" t="s">
        <v>189</v>
      </c>
      <c r="D150" s="76">
        <v>26630</v>
      </c>
    </row>
    <row r="151" spans="1:4" x14ac:dyDescent="0.2">
      <c r="A151" s="47"/>
      <c r="B151" s="29" t="s">
        <v>190</v>
      </c>
      <c r="C151" s="50" t="s">
        <v>191</v>
      </c>
      <c r="D151" s="76">
        <v>26630</v>
      </c>
    </row>
    <row r="152" spans="1:4" x14ac:dyDescent="0.2">
      <c r="A152" s="51" t="s">
        <v>25</v>
      </c>
      <c r="B152" s="51" t="s">
        <v>39</v>
      </c>
      <c r="C152" s="52" t="s">
        <v>40</v>
      </c>
      <c r="D152" s="75"/>
    </row>
    <row r="153" spans="1:4" x14ac:dyDescent="0.2">
      <c r="A153" s="51"/>
      <c r="B153" s="8" t="s">
        <v>188</v>
      </c>
      <c r="C153" s="49" t="s">
        <v>189</v>
      </c>
      <c r="D153" s="76">
        <v>23865</v>
      </c>
    </row>
    <row r="154" spans="1:4" x14ac:dyDescent="0.2">
      <c r="A154" s="51"/>
      <c r="B154" s="29" t="s">
        <v>190</v>
      </c>
      <c r="C154" s="50" t="s">
        <v>191</v>
      </c>
      <c r="D154" s="76">
        <v>23865</v>
      </c>
    </row>
    <row r="155" spans="1:4" x14ac:dyDescent="0.2">
      <c r="A155" s="51" t="s">
        <v>25</v>
      </c>
      <c r="B155" s="51" t="s">
        <v>41</v>
      </c>
      <c r="C155" s="52" t="s">
        <v>199</v>
      </c>
      <c r="D155" s="75"/>
    </row>
    <row r="156" spans="1:4" x14ac:dyDescent="0.2">
      <c r="A156" s="51"/>
      <c r="B156" s="8" t="s">
        <v>188</v>
      </c>
      <c r="C156" s="49" t="s">
        <v>189</v>
      </c>
      <c r="D156" s="76">
        <v>1809</v>
      </c>
    </row>
    <row r="157" spans="1:4" x14ac:dyDescent="0.2">
      <c r="A157" s="51"/>
      <c r="B157" s="29" t="s">
        <v>190</v>
      </c>
      <c r="C157" s="50" t="s">
        <v>191</v>
      </c>
      <c r="D157" s="76">
        <v>1809</v>
      </c>
    </row>
    <row r="158" spans="1:4" x14ac:dyDescent="0.2">
      <c r="A158" s="51" t="s">
        <v>25</v>
      </c>
      <c r="B158" s="51" t="s">
        <v>42</v>
      </c>
      <c r="C158" s="52" t="s">
        <v>259</v>
      </c>
      <c r="D158" s="75"/>
    </row>
    <row r="159" spans="1:4" x14ac:dyDescent="0.2">
      <c r="A159" s="51"/>
      <c r="B159" s="8" t="s">
        <v>188</v>
      </c>
      <c r="C159" s="49" t="s">
        <v>189</v>
      </c>
      <c r="D159" s="76">
        <v>1774</v>
      </c>
    </row>
    <row r="160" spans="1:4" x14ac:dyDescent="0.2">
      <c r="A160" s="51"/>
      <c r="B160" s="29" t="s">
        <v>190</v>
      </c>
      <c r="C160" s="50" t="s">
        <v>191</v>
      </c>
      <c r="D160" s="76">
        <v>1774</v>
      </c>
    </row>
    <row r="161" spans="1:4" hidden="1" x14ac:dyDescent="0.2">
      <c r="A161" s="51" t="s">
        <v>25</v>
      </c>
      <c r="B161" s="51" t="s">
        <v>43</v>
      </c>
      <c r="C161" s="52" t="s">
        <v>200</v>
      </c>
      <c r="D161" s="75"/>
    </row>
    <row r="162" spans="1:4" hidden="1" x14ac:dyDescent="0.2">
      <c r="A162" s="51"/>
      <c r="B162" s="8" t="s">
        <v>188</v>
      </c>
      <c r="C162" s="49" t="s">
        <v>189</v>
      </c>
      <c r="D162" s="76">
        <v>0</v>
      </c>
    </row>
    <row r="163" spans="1:4" hidden="1" x14ac:dyDescent="0.2">
      <c r="A163" s="51"/>
      <c r="B163" s="29" t="s">
        <v>190</v>
      </c>
      <c r="C163" s="50" t="s">
        <v>191</v>
      </c>
      <c r="D163" s="76">
        <v>0</v>
      </c>
    </row>
    <row r="164" spans="1:4" x14ac:dyDescent="0.2">
      <c r="A164" s="51" t="s">
        <v>25</v>
      </c>
      <c r="B164" s="51" t="s">
        <v>260</v>
      </c>
      <c r="C164" s="52" t="s">
        <v>261</v>
      </c>
      <c r="D164" s="75"/>
    </row>
    <row r="165" spans="1:4" x14ac:dyDescent="0.2">
      <c r="A165" s="51"/>
      <c r="B165" s="8" t="s">
        <v>188</v>
      </c>
      <c r="C165" s="49" t="s">
        <v>189</v>
      </c>
      <c r="D165" s="76">
        <v>26114</v>
      </c>
    </row>
    <row r="166" spans="1:4" x14ac:dyDescent="0.2">
      <c r="A166" s="51"/>
      <c r="B166" s="29" t="s">
        <v>190</v>
      </c>
      <c r="C166" s="50" t="s">
        <v>191</v>
      </c>
      <c r="D166" s="76">
        <v>26114</v>
      </c>
    </row>
    <row r="167" spans="1:4" x14ac:dyDescent="0.2">
      <c r="A167" s="51" t="s">
        <v>25</v>
      </c>
      <c r="B167" s="51" t="s">
        <v>44</v>
      </c>
      <c r="C167" s="52" t="s">
        <v>201</v>
      </c>
      <c r="D167" s="75"/>
    </row>
    <row r="168" spans="1:4" x14ac:dyDescent="0.2">
      <c r="A168" s="51"/>
      <c r="B168" s="8" t="s">
        <v>188</v>
      </c>
      <c r="C168" s="49" t="s">
        <v>189</v>
      </c>
      <c r="D168" s="76">
        <f>74268+31</f>
        <v>74299</v>
      </c>
    </row>
    <row r="169" spans="1:4" x14ac:dyDescent="0.2">
      <c r="A169" s="51"/>
      <c r="B169" s="29" t="s">
        <v>190</v>
      </c>
      <c r="C169" s="50" t="s">
        <v>191</v>
      </c>
      <c r="D169" s="76">
        <f>74268+31</f>
        <v>74299</v>
      </c>
    </row>
    <row r="170" spans="1:4" x14ac:dyDescent="0.2">
      <c r="A170" s="11" t="s">
        <v>25</v>
      </c>
      <c r="B170" s="11" t="s">
        <v>45</v>
      </c>
      <c r="C170" s="38" t="s">
        <v>202</v>
      </c>
      <c r="D170" s="12"/>
    </row>
    <row r="171" spans="1:4" x14ac:dyDescent="0.2">
      <c r="A171" s="11"/>
      <c r="B171" s="11" t="s">
        <v>188</v>
      </c>
      <c r="C171" s="21" t="s">
        <v>189</v>
      </c>
      <c r="D171" s="12">
        <f>D174+D177+D180</f>
        <v>6639</v>
      </c>
    </row>
    <row r="172" spans="1:4" x14ac:dyDescent="0.2">
      <c r="A172" s="11"/>
      <c r="B172" s="11" t="s">
        <v>190</v>
      </c>
      <c r="C172" s="21" t="s">
        <v>191</v>
      </c>
      <c r="D172" s="12">
        <f>D175+D178+D181</f>
        <v>6639</v>
      </c>
    </row>
    <row r="173" spans="1:4" x14ac:dyDescent="0.2">
      <c r="A173" s="8" t="s">
        <v>25</v>
      </c>
      <c r="B173" s="8" t="s">
        <v>370</v>
      </c>
      <c r="C173" s="53" t="s">
        <v>371</v>
      </c>
      <c r="D173" s="54"/>
    </row>
    <row r="174" spans="1:4" x14ac:dyDescent="0.2">
      <c r="A174" s="8"/>
      <c r="B174" s="8" t="s">
        <v>188</v>
      </c>
      <c r="C174" s="49" t="s">
        <v>189</v>
      </c>
      <c r="D174" s="76">
        <v>587</v>
      </c>
    </row>
    <row r="175" spans="1:4" x14ac:dyDescent="0.2">
      <c r="A175" s="8"/>
      <c r="B175" s="29" t="s">
        <v>190</v>
      </c>
      <c r="C175" s="50" t="s">
        <v>191</v>
      </c>
      <c r="D175" s="76">
        <v>587</v>
      </c>
    </row>
    <row r="176" spans="1:4" x14ac:dyDescent="0.2">
      <c r="A176" s="8" t="s">
        <v>25</v>
      </c>
      <c r="B176" s="8" t="s">
        <v>159</v>
      </c>
      <c r="C176" s="53" t="s">
        <v>160</v>
      </c>
      <c r="D176" s="54"/>
    </row>
    <row r="177" spans="1:4" x14ac:dyDescent="0.2">
      <c r="A177" s="8"/>
      <c r="B177" s="8" t="s">
        <v>188</v>
      </c>
      <c r="C177" s="49" t="s">
        <v>189</v>
      </c>
      <c r="D177" s="76">
        <v>5452</v>
      </c>
    </row>
    <row r="178" spans="1:4" x14ac:dyDescent="0.2">
      <c r="A178" s="8"/>
      <c r="B178" s="29" t="s">
        <v>190</v>
      </c>
      <c r="C178" s="50" t="s">
        <v>191</v>
      </c>
      <c r="D178" s="76">
        <v>5452</v>
      </c>
    </row>
    <row r="179" spans="1:4" x14ac:dyDescent="0.2">
      <c r="A179" s="8" t="s">
        <v>25</v>
      </c>
      <c r="B179" s="8" t="s">
        <v>318</v>
      </c>
      <c r="C179" s="52" t="s">
        <v>319</v>
      </c>
      <c r="D179" s="54"/>
    </row>
    <row r="180" spans="1:4" x14ac:dyDescent="0.2">
      <c r="A180" s="8"/>
      <c r="B180" s="8" t="s">
        <v>188</v>
      </c>
      <c r="C180" s="49" t="s">
        <v>189</v>
      </c>
      <c r="D180" s="76">
        <v>600</v>
      </c>
    </row>
    <row r="181" spans="1:4" x14ac:dyDescent="0.2">
      <c r="A181" s="8"/>
      <c r="B181" s="29" t="s">
        <v>190</v>
      </c>
      <c r="C181" s="50" t="s">
        <v>191</v>
      </c>
      <c r="D181" s="76">
        <v>600</v>
      </c>
    </row>
    <row r="182" spans="1:4" x14ac:dyDescent="0.2">
      <c r="A182" s="11" t="s">
        <v>25</v>
      </c>
      <c r="B182" s="11" t="s">
        <v>46</v>
      </c>
      <c r="C182" s="21" t="s">
        <v>203</v>
      </c>
      <c r="D182" s="23"/>
    </row>
    <row r="183" spans="1:4" x14ac:dyDescent="0.2">
      <c r="A183" s="11"/>
      <c r="B183" s="11" t="s">
        <v>188</v>
      </c>
      <c r="C183" s="21" t="s">
        <v>189</v>
      </c>
      <c r="D183" s="23">
        <f t="shared" ref="D183" si="6">D186+D189+D192+D195+D198+D201+D204+D207</f>
        <v>24269</v>
      </c>
    </row>
    <row r="184" spans="1:4" x14ac:dyDescent="0.2">
      <c r="A184" s="11"/>
      <c r="B184" s="11" t="s">
        <v>190</v>
      </c>
      <c r="C184" s="21" t="s">
        <v>191</v>
      </c>
      <c r="D184" s="23">
        <f>D187+D190+D193+D196+D199+D202+D205+D208</f>
        <v>24269</v>
      </c>
    </row>
    <row r="185" spans="1:4" x14ac:dyDescent="0.2">
      <c r="A185" s="14" t="s">
        <v>25</v>
      </c>
      <c r="B185" s="14" t="s">
        <v>47</v>
      </c>
      <c r="C185" s="55" t="s">
        <v>204</v>
      </c>
      <c r="D185" s="56"/>
    </row>
    <row r="186" spans="1:4" x14ac:dyDescent="0.2">
      <c r="A186" s="14"/>
      <c r="B186" s="8" t="s">
        <v>188</v>
      </c>
      <c r="C186" s="49" t="s">
        <v>189</v>
      </c>
      <c r="D186" s="76">
        <v>2654</v>
      </c>
    </row>
    <row r="187" spans="1:4" x14ac:dyDescent="0.2">
      <c r="A187" s="14"/>
      <c r="B187" s="29" t="s">
        <v>190</v>
      </c>
      <c r="C187" s="50" t="s">
        <v>191</v>
      </c>
      <c r="D187" s="76">
        <v>2654</v>
      </c>
    </row>
    <row r="188" spans="1:4" x14ac:dyDescent="0.2">
      <c r="A188" s="14" t="s">
        <v>25</v>
      </c>
      <c r="B188" s="14" t="s">
        <v>48</v>
      </c>
      <c r="C188" s="4" t="s">
        <v>49</v>
      </c>
      <c r="D188" s="76"/>
    </row>
    <row r="189" spans="1:4" x14ac:dyDescent="0.2">
      <c r="A189" s="14"/>
      <c r="B189" s="8" t="s">
        <v>188</v>
      </c>
      <c r="C189" s="49" t="s">
        <v>189</v>
      </c>
      <c r="D189" s="76">
        <v>85</v>
      </c>
    </row>
    <row r="190" spans="1:4" x14ac:dyDescent="0.2">
      <c r="A190" s="14"/>
      <c r="B190" s="29" t="s">
        <v>190</v>
      </c>
      <c r="C190" s="50" t="s">
        <v>191</v>
      </c>
      <c r="D190" s="76">
        <v>85</v>
      </c>
    </row>
    <row r="191" spans="1:4" x14ac:dyDescent="0.2">
      <c r="A191" s="14" t="s">
        <v>25</v>
      </c>
      <c r="B191" s="14" t="s">
        <v>50</v>
      </c>
      <c r="C191" s="4" t="s">
        <v>51</v>
      </c>
      <c r="D191" s="76"/>
    </row>
    <row r="192" spans="1:4" x14ac:dyDescent="0.2">
      <c r="A192" s="14"/>
      <c r="B192" s="8" t="s">
        <v>188</v>
      </c>
      <c r="C192" s="49" t="s">
        <v>189</v>
      </c>
      <c r="D192" s="76">
        <v>926</v>
      </c>
    </row>
    <row r="193" spans="1:4" x14ac:dyDescent="0.2">
      <c r="A193" s="14"/>
      <c r="B193" s="29" t="s">
        <v>190</v>
      </c>
      <c r="C193" s="50" t="s">
        <v>191</v>
      </c>
      <c r="D193" s="76">
        <v>926</v>
      </c>
    </row>
    <row r="194" spans="1:4" ht="25.5" x14ac:dyDescent="0.2">
      <c r="A194" s="14" t="s">
        <v>25</v>
      </c>
      <c r="B194" s="14" t="s">
        <v>52</v>
      </c>
      <c r="C194" s="4" t="s">
        <v>205</v>
      </c>
      <c r="D194" s="76"/>
    </row>
    <row r="195" spans="1:4" x14ac:dyDescent="0.2">
      <c r="A195" s="14"/>
      <c r="B195" s="8" t="s">
        <v>188</v>
      </c>
      <c r="C195" s="49" t="s">
        <v>189</v>
      </c>
      <c r="D195" s="76">
        <v>48</v>
      </c>
    </row>
    <row r="196" spans="1:4" x14ac:dyDescent="0.2">
      <c r="A196" s="14"/>
      <c r="B196" s="29" t="s">
        <v>190</v>
      </c>
      <c r="C196" s="50" t="s">
        <v>191</v>
      </c>
      <c r="D196" s="76">
        <v>48</v>
      </c>
    </row>
    <row r="197" spans="1:4" hidden="1" x14ac:dyDescent="0.2">
      <c r="A197" s="14" t="s">
        <v>25</v>
      </c>
      <c r="B197" s="14" t="s">
        <v>164</v>
      </c>
      <c r="C197" s="4" t="s">
        <v>165</v>
      </c>
      <c r="D197" s="76"/>
    </row>
    <row r="198" spans="1:4" hidden="1" x14ac:dyDescent="0.2">
      <c r="A198" s="14"/>
      <c r="B198" s="8" t="s">
        <v>188</v>
      </c>
      <c r="C198" s="49" t="s">
        <v>189</v>
      </c>
      <c r="D198" s="76">
        <v>0</v>
      </c>
    </row>
    <row r="199" spans="1:4" hidden="1" x14ac:dyDescent="0.2">
      <c r="A199" s="14"/>
      <c r="B199" s="29" t="s">
        <v>190</v>
      </c>
      <c r="C199" s="50" t="s">
        <v>191</v>
      </c>
      <c r="D199" s="76">
        <v>0</v>
      </c>
    </row>
    <row r="200" spans="1:4" x14ac:dyDescent="0.2">
      <c r="A200" s="14" t="s">
        <v>25</v>
      </c>
      <c r="B200" s="14" t="s">
        <v>53</v>
      </c>
      <c r="C200" s="4" t="s">
        <v>206</v>
      </c>
      <c r="D200" s="76"/>
    </row>
    <row r="201" spans="1:4" x14ac:dyDescent="0.2">
      <c r="A201" s="14"/>
      <c r="B201" s="8" t="s">
        <v>188</v>
      </c>
      <c r="C201" s="49" t="s">
        <v>189</v>
      </c>
      <c r="D201" s="76">
        <v>75</v>
      </c>
    </row>
    <row r="202" spans="1:4" x14ac:dyDescent="0.2">
      <c r="A202" s="14"/>
      <c r="B202" s="29" t="s">
        <v>190</v>
      </c>
      <c r="C202" s="50" t="s">
        <v>191</v>
      </c>
      <c r="D202" s="76">
        <v>75</v>
      </c>
    </row>
    <row r="203" spans="1:4" x14ac:dyDescent="0.2">
      <c r="A203" s="8" t="s">
        <v>25</v>
      </c>
      <c r="B203" s="8" t="s">
        <v>157</v>
      </c>
      <c r="C203" s="57" t="s">
        <v>158</v>
      </c>
      <c r="D203" s="95"/>
    </row>
    <row r="204" spans="1:4" x14ac:dyDescent="0.2">
      <c r="A204" s="8"/>
      <c r="B204" s="8" t="s">
        <v>188</v>
      </c>
      <c r="C204" s="49" t="s">
        <v>189</v>
      </c>
      <c r="D204" s="76">
        <v>19817</v>
      </c>
    </row>
    <row r="205" spans="1:4" x14ac:dyDescent="0.2">
      <c r="A205" s="8"/>
      <c r="B205" s="29" t="s">
        <v>190</v>
      </c>
      <c r="C205" s="50" t="s">
        <v>191</v>
      </c>
      <c r="D205" s="76">
        <v>19817</v>
      </c>
    </row>
    <row r="206" spans="1:4" x14ac:dyDescent="0.2">
      <c r="A206" s="8" t="s">
        <v>25</v>
      </c>
      <c r="B206" s="8" t="s">
        <v>166</v>
      </c>
      <c r="C206" s="57" t="s">
        <v>167</v>
      </c>
      <c r="D206" s="58"/>
    </row>
    <row r="207" spans="1:4" x14ac:dyDescent="0.2">
      <c r="A207" s="8"/>
      <c r="B207" s="8" t="s">
        <v>188</v>
      </c>
      <c r="C207" s="49" t="s">
        <v>189</v>
      </c>
      <c r="D207" s="13">
        <v>664</v>
      </c>
    </row>
    <row r="208" spans="1:4" x14ac:dyDescent="0.2">
      <c r="A208" s="8"/>
      <c r="B208" s="29" t="s">
        <v>190</v>
      </c>
      <c r="C208" s="50" t="s">
        <v>191</v>
      </c>
      <c r="D208" s="13">
        <f>657+1+6</f>
        <v>664</v>
      </c>
    </row>
    <row r="209" spans="1:4" x14ac:dyDescent="0.2">
      <c r="A209" s="11" t="s">
        <v>25</v>
      </c>
      <c r="B209" s="39">
        <v>20</v>
      </c>
      <c r="C209" s="21" t="s">
        <v>207</v>
      </c>
      <c r="D209" s="23"/>
    </row>
    <row r="210" spans="1:4" x14ac:dyDescent="0.2">
      <c r="A210" s="11"/>
      <c r="B210" s="11" t="s">
        <v>188</v>
      </c>
      <c r="C210" s="21" t="s">
        <v>189</v>
      </c>
      <c r="D210" s="23">
        <f t="shared" ref="D210" si="7">D213+D249+D246+D255+D270+D282+D291+D294+D297+D300+D303+D306+D309+D312+D315+D321+D324</f>
        <v>357684</v>
      </c>
    </row>
    <row r="211" spans="1:4" x14ac:dyDescent="0.2">
      <c r="A211" s="11"/>
      <c r="B211" s="11" t="s">
        <v>190</v>
      </c>
      <c r="C211" s="21" t="s">
        <v>191</v>
      </c>
      <c r="D211" s="23">
        <f>D214+D250+D247+D256+D271+D283+D292+D295+D298+D301+D304+D307+D310+D313+D316+D322+D325</f>
        <v>357684</v>
      </c>
    </row>
    <row r="212" spans="1:4" x14ac:dyDescent="0.2">
      <c r="A212" s="11" t="s">
        <v>25</v>
      </c>
      <c r="B212" s="39" t="s">
        <v>54</v>
      </c>
      <c r="C212" s="1" t="s">
        <v>208</v>
      </c>
      <c r="D212" s="12"/>
    </row>
    <row r="213" spans="1:4" x14ac:dyDescent="0.2">
      <c r="A213" s="11"/>
      <c r="B213" s="11" t="s">
        <v>188</v>
      </c>
      <c r="C213" s="21" t="s">
        <v>189</v>
      </c>
      <c r="D213" s="12">
        <f t="shared" ref="D213:D214" si="8">D216+D219+D222+D225+D228+D231+D234+D237+D240+D243</f>
        <v>156349</v>
      </c>
    </row>
    <row r="214" spans="1:4" x14ac:dyDescent="0.2">
      <c r="A214" s="11"/>
      <c r="B214" s="11" t="s">
        <v>190</v>
      </c>
      <c r="C214" s="21" t="s">
        <v>191</v>
      </c>
      <c r="D214" s="12">
        <f t="shared" si="8"/>
        <v>156349</v>
      </c>
    </row>
    <row r="215" spans="1:4" x14ac:dyDescent="0.2">
      <c r="A215" s="14" t="s">
        <v>25</v>
      </c>
      <c r="B215" s="7" t="s">
        <v>55</v>
      </c>
      <c r="C215" s="4" t="s">
        <v>56</v>
      </c>
      <c r="D215" s="59"/>
    </row>
    <row r="216" spans="1:4" x14ac:dyDescent="0.2">
      <c r="A216" s="14"/>
      <c r="B216" s="8" t="s">
        <v>188</v>
      </c>
      <c r="C216" s="49" t="s">
        <v>189</v>
      </c>
      <c r="D216" s="76">
        <f>1512+20</f>
        <v>1532</v>
      </c>
    </row>
    <row r="217" spans="1:4" x14ac:dyDescent="0.2">
      <c r="A217" s="14"/>
      <c r="B217" s="29" t="s">
        <v>190</v>
      </c>
      <c r="C217" s="50" t="s">
        <v>191</v>
      </c>
      <c r="D217" s="76">
        <f>1512+20</f>
        <v>1532</v>
      </c>
    </row>
    <row r="218" spans="1:4" x14ac:dyDescent="0.2">
      <c r="A218" s="14" t="s">
        <v>25</v>
      </c>
      <c r="B218" s="7" t="s">
        <v>57</v>
      </c>
      <c r="C218" s="4" t="s">
        <v>209</v>
      </c>
      <c r="D218" s="96"/>
    </row>
    <row r="219" spans="1:4" x14ac:dyDescent="0.2">
      <c r="A219" s="14"/>
      <c r="B219" s="8" t="s">
        <v>188</v>
      </c>
      <c r="C219" s="49" t="s">
        <v>189</v>
      </c>
      <c r="D219" s="76">
        <f>886+11+48+30-48</f>
        <v>927</v>
      </c>
    </row>
    <row r="220" spans="1:4" x14ac:dyDescent="0.2">
      <c r="A220" s="14"/>
      <c r="B220" s="29" t="s">
        <v>190</v>
      </c>
      <c r="C220" s="50" t="s">
        <v>191</v>
      </c>
      <c r="D220" s="76">
        <f>886+11+48+30-48</f>
        <v>927</v>
      </c>
    </row>
    <row r="221" spans="1:4" x14ac:dyDescent="0.2">
      <c r="A221" s="14" t="s">
        <v>25</v>
      </c>
      <c r="B221" s="7" t="s">
        <v>58</v>
      </c>
      <c r="C221" s="4" t="s">
        <v>210</v>
      </c>
      <c r="D221" s="96"/>
    </row>
    <row r="222" spans="1:4" x14ac:dyDescent="0.2">
      <c r="A222" s="14"/>
      <c r="B222" s="8" t="s">
        <v>188</v>
      </c>
      <c r="C222" s="49" t="s">
        <v>189</v>
      </c>
      <c r="D222" s="76">
        <f>30610+100</f>
        <v>30710</v>
      </c>
    </row>
    <row r="223" spans="1:4" x14ac:dyDescent="0.2">
      <c r="A223" s="14"/>
      <c r="B223" s="29" t="s">
        <v>190</v>
      </c>
      <c r="C223" s="50" t="s">
        <v>191</v>
      </c>
      <c r="D223" s="76">
        <f>30610+100</f>
        <v>30710</v>
      </c>
    </row>
    <row r="224" spans="1:4" x14ac:dyDescent="0.2">
      <c r="A224" s="14" t="s">
        <v>25</v>
      </c>
      <c r="B224" s="7" t="s">
        <v>59</v>
      </c>
      <c r="C224" s="4" t="s">
        <v>211</v>
      </c>
      <c r="D224" s="96"/>
    </row>
    <row r="225" spans="1:4" x14ac:dyDescent="0.2">
      <c r="A225" s="14"/>
      <c r="B225" s="8" t="s">
        <v>188</v>
      </c>
      <c r="C225" s="49" t="s">
        <v>189</v>
      </c>
      <c r="D225" s="76">
        <f>2925+10</f>
        <v>2935</v>
      </c>
    </row>
    <row r="226" spans="1:4" x14ac:dyDescent="0.2">
      <c r="A226" s="14"/>
      <c r="B226" s="29" t="s">
        <v>190</v>
      </c>
      <c r="C226" s="50" t="s">
        <v>191</v>
      </c>
      <c r="D226" s="76">
        <f>2925+10</f>
        <v>2935</v>
      </c>
    </row>
    <row r="227" spans="1:4" x14ac:dyDescent="0.2">
      <c r="A227" s="14" t="s">
        <v>25</v>
      </c>
      <c r="B227" s="7" t="s">
        <v>60</v>
      </c>
      <c r="C227" s="4" t="s">
        <v>212</v>
      </c>
      <c r="D227" s="59"/>
    </row>
    <row r="228" spans="1:4" x14ac:dyDescent="0.2">
      <c r="A228" s="14"/>
      <c r="B228" s="8" t="s">
        <v>188</v>
      </c>
      <c r="C228" s="49" t="s">
        <v>189</v>
      </c>
      <c r="D228" s="76">
        <f>32823+150+500+100</f>
        <v>33573</v>
      </c>
    </row>
    <row r="229" spans="1:4" x14ac:dyDescent="0.2">
      <c r="A229" s="14"/>
      <c r="B229" s="29" t="s">
        <v>190</v>
      </c>
      <c r="C229" s="50" t="s">
        <v>191</v>
      </c>
      <c r="D229" s="76">
        <f>32823+150+500+100</f>
        <v>33573</v>
      </c>
    </row>
    <row r="230" spans="1:4" x14ac:dyDescent="0.2">
      <c r="A230" s="14" t="s">
        <v>25</v>
      </c>
      <c r="B230" s="7" t="s">
        <v>61</v>
      </c>
      <c r="C230" s="4" t="s">
        <v>62</v>
      </c>
      <c r="D230" s="96"/>
    </row>
    <row r="231" spans="1:4" x14ac:dyDescent="0.2">
      <c r="A231" s="14"/>
      <c r="B231" s="8" t="s">
        <v>188</v>
      </c>
      <c r="C231" s="49" t="s">
        <v>189</v>
      </c>
      <c r="D231" s="76">
        <v>17979</v>
      </c>
    </row>
    <row r="232" spans="1:4" x14ac:dyDescent="0.2">
      <c r="A232" s="14"/>
      <c r="B232" s="29" t="s">
        <v>190</v>
      </c>
      <c r="C232" s="50" t="s">
        <v>191</v>
      </c>
      <c r="D232" s="76">
        <v>17979</v>
      </c>
    </row>
    <row r="233" spans="1:4" x14ac:dyDescent="0.2">
      <c r="A233" s="14" t="s">
        <v>25</v>
      </c>
      <c r="B233" s="7" t="s">
        <v>63</v>
      </c>
      <c r="C233" s="4" t="s">
        <v>64</v>
      </c>
      <c r="D233" s="96"/>
    </row>
    <row r="234" spans="1:4" x14ac:dyDescent="0.2">
      <c r="A234" s="14"/>
      <c r="B234" s="8" t="s">
        <v>188</v>
      </c>
      <c r="C234" s="49" t="s">
        <v>189</v>
      </c>
      <c r="D234" s="76">
        <v>342</v>
      </c>
    </row>
    <row r="235" spans="1:4" x14ac:dyDescent="0.2">
      <c r="A235" s="14"/>
      <c r="B235" s="29" t="s">
        <v>190</v>
      </c>
      <c r="C235" s="50" t="s">
        <v>191</v>
      </c>
      <c r="D235" s="76">
        <v>342</v>
      </c>
    </row>
    <row r="236" spans="1:4" x14ac:dyDescent="0.2">
      <c r="A236" s="14" t="s">
        <v>25</v>
      </c>
      <c r="B236" s="7" t="s">
        <v>65</v>
      </c>
      <c r="C236" s="4" t="s">
        <v>213</v>
      </c>
      <c r="D236" s="96"/>
    </row>
    <row r="237" spans="1:4" x14ac:dyDescent="0.2">
      <c r="A237" s="14"/>
      <c r="B237" s="8" t="s">
        <v>188</v>
      </c>
      <c r="C237" s="49" t="s">
        <v>189</v>
      </c>
      <c r="D237" s="76">
        <f>4336+20-1</f>
        <v>4355</v>
      </c>
    </row>
    <row r="238" spans="1:4" x14ac:dyDescent="0.2">
      <c r="A238" s="14"/>
      <c r="B238" s="29" t="s">
        <v>190</v>
      </c>
      <c r="C238" s="50" t="s">
        <v>191</v>
      </c>
      <c r="D238" s="76">
        <f>4336+20-1</f>
        <v>4355</v>
      </c>
    </row>
    <row r="239" spans="1:4" x14ac:dyDescent="0.2">
      <c r="A239" s="14" t="s">
        <v>25</v>
      </c>
      <c r="B239" s="7" t="s">
        <v>66</v>
      </c>
      <c r="C239" s="4" t="s">
        <v>214</v>
      </c>
      <c r="D239" s="96"/>
    </row>
    <row r="240" spans="1:4" x14ac:dyDescent="0.2">
      <c r="A240" s="14"/>
      <c r="B240" s="8" t="s">
        <v>188</v>
      </c>
      <c r="C240" s="49" t="s">
        <v>189</v>
      </c>
      <c r="D240" s="76">
        <f>16492+600</f>
        <v>17092</v>
      </c>
    </row>
    <row r="241" spans="1:4" x14ac:dyDescent="0.2">
      <c r="A241" s="14"/>
      <c r="B241" s="29" t="s">
        <v>190</v>
      </c>
      <c r="C241" s="50" t="s">
        <v>191</v>
      </c>
      <c r="D241" s="76">
        <f>16492+600</f>
        <v>17092</v>
      </c>
    </row>
    <row r="242" spans="1:4" x14ac:dyDescent="0.2">
      <c r="A242" s="14" t="s">
        <v>25</v>
      </c>
      <c r="B242" s="7" t="s">
        <v>67</v>
      </c>
      <c r="C242" s="4" t="s">
        <v>215</v>
      </c>
      <c r="D242" s="59"/>
    </row>
    <row r="243" spans="1:4" x14ac:dyDescent="0.2">
      <c r="A243" s="14"/>
      <c r="B243" s="8" t="s">
        <v>188</v>
      </c>
      <c r="C243" s="49" t="s">
        <v>189</v>
      </c>
      <c r="D243" s="76">
        <f>46549+380-25</f>
        <v>46904</v>
      </c>
    </row>
    <row r="244" spans="1:4" x14ac:dyDescent="0.2">
      <c r="A244" s="14"/>
      <c r="B244" s="29" t="s">
        <v>190</v>
      </c>
      <c r="C244" s="50" t="s">
        <v>191</v>
      </c>
      <c r="D244" s="76">
        <f>46549+380-25</f>
        <v>46904</v>
      </c>
    </row>
    <row r="245" spans="1:4" x14ac:dyDescent="0.2">
      <c r="A245" s="24" t="s">
        <v>25</v>
      </c>
      <c r="B245" s="40" t="s">
        <v>68</v>
      </c>
      <c r="C245" s="5" t="s">
        <v>216</v>
      </c>
      <c r="D245" s="16"/>
    </row>
    <row r="246" spans="1:4" x14ac:dyDescent="0.2">
      <c r="A246" s="24"/>
      <c r="B246" s="11" t="s">
        <v>188</v>
      </c>
      <c r="C246" s="21" t="s">
        <v>189</v>
      </c>
      <c r="D246" s="12">
        <f>69317+4822+3450+1923+774+1000+908+450</f>
        <v>82644</v>
      </c>
    </row>
    <row r="247" spans="1:4" x14ac:dyDescent="0.2">
      <c r="A247" s="24"/>
      <c r="B247" s="11" t="s">
        <v>190</v>
      </c>
      <c r="C247" s="21" t="s">
        <v>191</v>
      </c>
      <c r="D247" s="12">
        <f>69317+4822+3450+1923+774+1000+908+450</f>
        <v>82644</v>
      </c>
    </row>
    <row r="248" spans="1:4" hidden="1" x14ac:dyDescent="0.2">
      <c r="A248" s="11" t="s">
        <v>25</v>
      </c>
      <c r="B248" s="41" t="s">
        <v>69</v>
      </c>
      <c r="C248" s="1" t="s">
        <v>217</v>
      </c>
      <c r="D248" s="12"/>
    </row>
    <row r="249" spans="1:4" hidden="1" x14ac:dyDescent="0.2">
      <c r="A249" s="11"/>
      <c r="B249" s="11" t="s">
        <v>188</v>
      </c>
      <c r="C249" s="21" t="s">
        <v>189</v>
      </c>
      <c r="D249" s="12">
        <f t="shared" ref="D249:D250" si="9">D252</f>
        <v>0</v>
      </c>
    </row>
    <row r="250" spans="1:4" hidden="1" x14ac:dyDescent="0.2">
      <c r="A250" s="11"/>
      <c r="B250" s="11" t="s">
        <v>190</v>
      </c>
      <c r="C250" s="21" t="s">
        <v>191</v>
      </c>
      <c r="D250" s="16">
        <f t="shared" si="9"/>
        <v>0</v>
      </c>
    </row>
    <row r="251" spans="1:4" hidden="1" x14ac:dyDescent="0.2">
      <c r="A251" s="14" t="s">
        <v>25</v>
      </c>
      <c r="B251" s="7" t="s">
        <v>70</v>
      </c>
      <c r="C251" s="4" t="s">
        <v>218</v>
      </c>
      <c r="D251" s="13"/>
    </row>
    <row r="252" spans="1:4" hidden="1" x14ac:dyDescent="0.2">
      <c r="A252" s="14"/>
      <c r="B252" s="8" t="s">
        <v>188</v>
      </c>
      <c r="C252" s="49" t="s">
        <v>189</v>
      </c>
      <c r="D252" s="13">
        <f>40-40</f>
        <v>0</v>
      </c>
    </row>
    <row r="253" spans="1:4" hidden="1" x14ac:dyDescent="0.2">
      <c r="A253" s="14"/>
      <c r="B253" s="29" t="s">
        <v>190</v>
      </c>
      <c r="C253" s="50" t="s">
        <v>191</v>
      </c>
      <c r="D253" s="13">
        <f>40-40</f>
        <v>0</v>
      </c>
    </row>
    <row r="254" spans="1:4" x14ac:dyDescent="0.2">
      <c r="A254" s="11" t="s">
        <v>25</v>
      </c>
      <c r="B254" s="39" t="s">
        <v>71</v>
      </c>
      <c r="C254" s="1" t="s">
        <v>72</v>
      </c>
      <c r="D254" s="12"/>
    </row>
    <row r="255" spans="1:4" x14ac:dyDescent="0.2">
      <c r="A255" s="11"/>
      <c r="B255" s="11" t="s">
        <v>188</v>
      </c>
      <c r="C255" s="21" t="s">
        <v>189</v>
      </c>
      <c r="D255" s="12">
        <f t="shared" ref="D255:D256" si="10">D258+D261+D264+D267</f>
        <v>2374</v>
      </c>
    </row>
    <row r="256" spans="1:4" x14ac:dyDescent="0.2">
      <c r="A256" s="11"/>
      <c r="B256" s="11" t="s">
        <v>190</v>
      </c>
      <c r="C256" s="21" t="s">
        <v>191</v>
      </c>
      <c r="D256" s="12">
        <f t="shared" si="10"/>
        <v>2374</v>
      </c>
    </row>
    <row r="257" spans="1:4" x14ac:dyDescent="0.2">
      <c r="A257" s="14" t="s">
        <v>25</v>
      </c>
      <c r="B257" s="7" t="s">
        <v>73</v>
      </c>
      <c r="C257" s="4" t="s">
        <v>74</v>
      </c>
      <c r="D257" s="13"/>
    </row>
    <row r="258" spans="1:4" x14ac:dyDescent="0.2">
      <c r="A258" s="14"/>
      <c r="B258" s="8" t="s">
        <v>188</v>
      </c>
      <c r="C258" s="49" t="s">
        <v>189</v>
      </c>
      <c r="D258" s="76">
        <v>39</v>
      </c>
    </row>
    <row r="259" spans="1:4" x14ac:dyDescent="0.2">
      <c r="A259" s="14"/>
      <c r="B259" s="29" t="s">
        <v>190</v>
      </c>
      <c r="C259" s="50" t="s">
        <v>191</v>
      </c>
      <c r="D259" s="76">
        <v>39</v>
      </c>
    </row>
    <row r="260" spans="1:4" x14ac:dyDescent="0.2">
      <c r="A260" s="14" t="s">
        <v>25</v>
      </c>
      <c r="B260" s="7" t="s">
        <v>75</v>
      </c>
      <c r="C260" s="4" t="s">
        <v>76</v>
      </c>
      <c r="D260" s="76"/>
    </row>
    <row r="261" spans="1:4" x14ac:dyDescent="0.2">
      <c r="A261" s="14"/>
      <c r="B261" s="8" t="s">
        <v>188</v>
      </c>
      <c r="C261" s="49" t="s">
        <v>189</v>
      </c>
      <c r="D261" s="76">
        <v>62</v>
      </c>
    </row>
    <row r="262" spans="1:4" x14ac:dyDescent="0.2">
      <c r="A262" s="14"/>
      <c r="B262" s="29" t="s">
        <v>190</v>
      </c>
      <c r="C262" s="50" t="s">
        <v>191</v>
      </c>
      <c r="D262" s="76">
        <v>62</v>
      </c>
    </row>
    <row r="263" spans="1:4" x14ac:dyDescent="0.2">
      <c r="A263" s="14" t="s">
        <v>25</v>
      </c>
      <c r="B263" s="7" t="s">
        <v>77</v>
      </c>
      <c r="C263" s="4" t="s">
        <v>78</v>
      </c>
      <c r="D263" s="76"/>
    </row>
    <row r="264" spans="1:4" x14ac:dyDescent="0.2">
      <c r="A264" s="14"/>
      <c r="B264" s="8" t="s">
        <v>188</v>
      </c>
      <c r="C264" s="49" t="s">
        <v>189</v>
      </c>
      <c r="D264" s="76">
        <v>2259</v>
      </c>
    </row>
    <row r="265" spans="1:4" x14ac:dyDescent="0.2">
      <c r="A265" s="14"/>
      <c r="B265" s="29" t="s">
        <v>190</v>
      </c>
      <c r="C265" s="50" t="s">
        <v>191</v>
      </c>
      <c r="D265" s="76">
        <v>2259</v>
      </c>
    </row>
    <row r="266" spans="1:4" x14ac:dyDescent="0.2">
      <c r="A266" s="14" t="s">
        <v>25</v>
      </c>
      <c r="B266" s="7" t="s">
        <v>79</v>
      </c>
      <c r="C266" s="4" t="s">
        <v>219</v>
      </c>
      <c r="D266" s="76"/>
    </row>
    <row r="267" spans="1:4" x14ac:dyDescent="0.2">
      <c r="A267" s="14"/>
      <c r="B267" s="8" t="s">
        <v>188</v>
      </c>
      <c r="C267" s="49" t="s">
        <v>189</v>
      </c>
      <c r="D267" s="76">
        <v>14</v>
      </c>
    </row>
    <row r="268" spans="1:4" x14ac:dyDescent="0.2">
      <c r="A268" s="14"/>
      <c r="B268" s="29" t="s">
        <v>190</v>
      </c>
      <c r="C268" s="50" t="s">
        <v>191</v>
      </c>
      <c r="D268" s="13">
        <v>14</v>
      </c>
    </row>
    <row r="269" spans="1:4" x14ac:dyDescent="0.2">
      <c r="A269" s="11" t="s">
        <v>25</v>
      </c>
      <c r="B269" s="39" t="s">
        <v>80</v>
      </c>
      <c r="C269" s="1" t="s">
        <v>81</v>
      </c>
      <c r="D269" s="12"/>
    </row>
    <row r="270" spans="1:4" x14ac:dyDescent="0.2">
      <c r="A270" s="11"/>
      <c r="B270" s="11" t="s">
        <v>188</v>
      </c>
      <c r="C270" s="21" t="s">
        <v>189</v>
      </c>
      <c r="D270" s="12">
        <f t="shared" ref="D270:D271" si="11">D273+D276+D279</f>
        <v>6504</v>
      </c>
    </row>
    <row r="271" spans="1:4" x14ac:dyDescent="0.2">
      <c r="A271" s="11"/>
      <c r="B271" s="11" t="s">
        <v>190</v>
      </c>
      <c r="C271" s="21" t="s">
        <v>191</v>
      </c>
      <c r="D271" s="12">
        <f t="shared" si="11"/>
        <v>6504</v>
      </c>
    </row>
    <row r="272" spans="1:4" x14ac:dyDescent="0.2">
      <c r="A272" s="14" t="s">
        <v>25</v>
      </c>
      <c r="B272" s="7" t="s">
        <v>82</v>
      </c>
      <c r="C272" s="4" t="s">
        <v>220</v>
      </c>
      <c r="D272" s="13"/>
    </row>
    <row r="273" spans="1:4" x14ac:dyDescent="0.2">
      <c r="A273" s="14"/>
      <c r="B273" s="8" t="s">
        <v>188</v>
      </c>
      <c r="C273" s="49" t="s">
        <v>189</v>
      </c>
      <c r="D273" s="76">
        <f>2600+10</f>
        <v>2610</v>
      </c>
    </row>
    <row r="274" spans="1:4" x14ac:dyDescent="0.2">
      <c r="A274" s="14"/>
      <c r="B274" s="29" t="s">
        <v>190</v>
      </c>
      <c r="C274" s="50" t="s">
        <v>191</v>
      </c>
      <c r="D274" s="76">
        <f>2600+10</f>
        <v>2610</v>
      </c>
    </row>
    <row r="275" spans="1:4" x14ac:dyDescent="0.2">
      <c r="A275" s="14" t="s">
        <v>25</v>
      </c>
      <c r="B275" s="7" t="s">
        <v>83</v>
      </c>
      <c r="C275" s="4" t="s">
        <v>221</v>
      </c>
      <c r="D275" s="76"/>
    </row>
    <row r="276" spans="1:4" x14ac:dyDescent="0.2">
      <c r="A276" s="14"/>
      <c r="B276" s="8" t="s">
        <v>188</v>
      </c>
      <c r="C276" s="49" t="s">
        <v>189</v>
      </c>
      <c r="D276" s="76">
        <v>330</v>
      </c>
    </row>
    <row r="277" spans="1:4" x14ac:dyDescent="0.2">
      <c r="A277" s="14"/>
      <c r="B277" s="29" t="s">
        <v>190</v>
      </c>
      <c r="C277" s="50" t="s">
        <v>191</v>
      </c>
      <c r="D277" s="76">
        <v>330</v>
      </c>
    </row>
    <row r="278" spans="1:4" x14ac:dyDescent="0.2">
      <c r="A278" s="14" t="s">
        <v>25</v>
      </c>
      <c r="B278" s="7" t="s">
        <v>84</v>
      </c>
      <c r="C278" s="4" t="s">
        <v>85</v>
      </c>
      <c r="D278" s="76"/>
    </row>
    <row r="279" spans="1:4" x14ac:dyDescent="0.2">
      <c r="A279" s="14"/>
      <c r="B279" s="8" t="s">
        <v>188</v>
      </c>
      <c r="C279" s="49" t="s">
        <v>189</v>
      </c>
      <c r="D279" s="76">
        <f>3534+30</f>
        <v>3564</v>
      </c>
    </row>
    <row r="280" spans="1:4" x14ac:dyDescent="0.2">
      <c r="A280" s="14"/>
      <c r="B280" s="29" t="s">
        <v>190</v>
      </c>
      <c r="C280" s="50" t="s">
        <v>191</v>
      </c>
      <c r="D280" s="76">
        <f>3534+30</f>
        <v>3564</v>
      </c>
    </row>
    <row r="281" spans="1:4" x14ac:dyDescent="0.2">
      <c r="A281" s="11" t="s">
        <v>25</v>
      </c>
      <c r="B281" s="39" t="s">
        <v>86</v>
      </c>
      <c r="C281" s="1" t="s">
        <v>222</v>
      </c>
      <c r="D281" s="12"/>
    </row>
    <row r="282" spans="1:4" x14ac:dyDescent="0.2">
      <c r="A282" s="11"/>
      <c r="B282" s="11" t="s">
        <v>188</v>
      </c>
      <c r="C282" s="21" t="s">
        <v>189</v>
      </c>
      <c r="D282" s="12">
        <f t="shared" ref="D282:D283" si="12">D285+D288</f>
        <v>3316</v>
      </c>
    </row>
    <row r="283" spans="1:4" x14ac:dyDescent="0.2">
      <c r="A283" s="11"/>
      <c r="B283" s="11" t="s">
        <v>190</v>
      </c>
      <c r="C283" s="21" t="s">
        <v>191</v>
      </c>
      <c r="D283" s="12">
        <f t="shared" si="12"/>
        <v>3316</v>
      </c>
    </row>
    <row r="284" spans="1:4" x14ac:dyDescent="0.2">
      <c r="A284" s="14" t="s">
        <v>25</v>
      </c>
      <c r="B284" s="7" t="s">
        <v>87</v>
      </c>
      <c r="C284" s="4" t="s">
        <v>395</v>
      </c>
      <c r="D284" s="13"/>
    </row>
    <row r="285" spans="1:4" x14ac:dyDescent="0.2">
      <c r="A285" s="14"/>
      <c r="B285" s="8" t="s">
        <v>188</v>
      </c>
      <c r="C285" s="49" t="s">
        <v>189</v>
      </c>
      <c r="D285" s="76">
        <v>3107</v>
      </c>
    </row>
    <row r="286" spans="1:4" x14ac:dyDescent="0.2">
      <c r="A286" s="14"/>
      <c r="B286" s="29" t="s">
        <v>190</v>
      </c>
      <c r="C286" s="50" t="s">
        <v>191</v>
      </c>
      <c r="D286" s="76">
        <v>3107</v>
      </c>
    </row>
    <row r="287" spans="1:4" x14ac:dyDescent="0.2">
      <c r="A287" s="14" t="s">
        <v>25</v>
      </c>
      <c r="B287" s="7" t="s">
        <v>88</v>
      </c>
      <c r="C287" s="4" t="s">
        <v>396</v>
      </c>
      <c r="D287" s="76"/>
    </row>
    <row r="288" spans="1:4" x14ac:dyDescent="0.2">
      <c r="A288" s="14"/>
      <c r="B288" s="8" t="s">
        <v>188</v>
      </c>
      <c r="C288" s="49" t="s">
        <v>189</v>
      </c>
      <c r="D288" s="76">
        <v>209</v>
      </c>
    </row>
    <row r="289" spans="1:4" x14ac:dyDescent="0.2">
      <c r="A289" s="14"/>
      <c r="B289" s="29" t="s">
        <v>190</v>
      </c>
      <c r="C289" s="50" t="s">
        <v>191</v>
      </c>
      <c r="D289" s="76">
        <v>209</v>
      </c>
    </row>
    <row r="290" spans="1:4" x14ac:dyDescent="0.2">
      <c r="A290" s="24" t="s">
        <v>25</v>
      </c>
      <c r="B290" s="40" t="s">
        <v>89</v>
      </c>
      <c r="C290" s="5" t="s">
        <v>90</v>
      </c>
      <c r="D290" s="16"/>
    </row>
    <row r="291" spans="1:4" x14ac:dyDescent="0.2">
      <c r="A291" s="24"/>
      <c r="B291" s="11" t="s">
        <v>188</v>
      </c>
      <c r="C291" s="21" t="s">
        <v>189</v>
      </c>
      <c r="D291" s="16">
        <v>2035</v>
      </c>
    </row>
    <row r="292" spans="1:4" x14ac:dyDescent="0.2">
      <c r="A292" s="24"/>
      <c r="B292" s="11" t="s">
        <v>190</v>
      </c>
      <c r="C292" s="21" t="s">
        <v>191</v>
      </c>
      <c r="D292" s="16">
        <v>2035</v>
      </c>
    </row>
    <row r="293" spans="1:4" x14ac:dyDescent="0.2">
      <c r="A293" s="24" t="s">
        <v>25</v>
      </c>
      <c r="B293" s="40" t="s">
        <v>91</v>
      </c>
      <c r="C293" s="5" t="s">
        <v>223</v>
      </c>
      <c r="D293" s="16"/>
    </row>
    <row r="294" spans="1:4" x14ac:dyDescent="0.2">
      <c r="A294" s="24"/>
      <c r="B294" s="11" t="s">
        <v>188</v>
      </c>
      <c r="C294" s="21" t="s">
        <v>189</v>
      </c>
      <c r="D294" s="12">
        <f>329+5+1</f>
        <v>335</v>
      </c>
    </row>
    <row r="295" spans="1:4" x14ac:dyDescent="0.2">
      <c r="A295" s="24"/>
      <c r="B295" s="11" t="s">
        <v>190</v>
      </c>
      <c r="C295" s="21" t="s">
        <v>191</v>
      </c>
      <c r="D295" s="12">
        <f>329+5+1</f>
        <v>335</v>
      </c>
    </row>
    <row r="296" spans="1:4" x14ac:dyDescent="0.2">
      <c r="A296" s="24" t="s">
        <v>25</v>
      </c>
      <c r="B296" s="40" t="s">
        <v>92</v>
      </c>
      <c r="C296" s="5" t="s">
        <v>224</v>
      </c>
      <c r="D296" s="16"/>
    </row>
    <row r="297" spans="1:4" x14ac:dyDescent="0.2">
      <c r="A297" s="24"/>
      <c r="B297" s="11" t="s">
        <v>188</v>
      </c>
      <c r="C297" s="21" t="s">
        <v>189</v>
      </c>
      <c r="D297" s="12">
        <f>4076+1528+193+9+100+121+126</f>
        <v>6153</v>
      </c>
    </row>
    <row r="298" spans="1:4" x14ac:dyDescent="0.2">
      <c r="A298" s="24"/>
      <c r="B298" s="11" t="s">
        <v>190</v>
      </c>
      <c r="C298" s="21" t="s">
        <v>191</v>
      </c>
      <c r="D298" s="12">
        <f>4076+1528+193+9+100+121+126</f>
        <v>6153</v>
      </c>
    </row>
    <row r="299" spans="1:4" x14ac:dyDescent="0.2">
      <c r="A299" s="24" t="s">
        <v>25</v>
      </c>
      <c r="B299" s="40" t="s">
        <v>93</v>
      </c>
      <c r="C299" s="5" t="s">
        <v>225</v>
      </c>
      <c r="D299" s="16"/>
    </row>
    <row r="300" spans="1:4" x14ac:dyDescent="0.2">
      <c r="A300" s="24"/>
      <c r="B300" s="11" t="s">
        <v>188</v>
      </c>
      <c r="C300" s="21" t="s">
        <v>189</v>
      </c>
      <c r="D300" s="12">
        <f>966+10+25</f>
        <v>1001</v>
      </c>
    </row>
    <row r="301" spans="1:4" x14ac:dyDescent="0.2">
      <c r="A301" s="24"/>
      <c r="B301" s="11" t="s">
        <v>190</v>
      </c>
      <c r="C301" s="21" t="s">
        <v>191</v>
      </c>
      <c r="D301" s="12">
        <f>966+10+25</f>
        <v>1001</v>
      </c>
    </row>
    <row r="302" spans="1:4" x14ac:dyDescent="0.2">
      <c r="A302" s="24" t="s">
        <v>25</v>
      </c>
      <c r="B302" s="40" t="s">
        <v>94</v>
      </c>
      <c r="C302" s="5" t="s">
        <v>226</v>
      </c>
      <c r="D302" s="16"/>
    </row>
    <row r="303" spans="1:4" x14ac:dyDescent="0.2">
      <c r="A303" s="24"/>
      <c r="B303" s="11" t="s">
        <v>188</v>
      </c>
      <c r="C303" s="21" t="s">
        <v>189</v>
      </c>
      <c r="D303" s="12">
        <v>2157</v>
      </c>
    </row>
    <row r="304" spans="1:4" x14ac:dyDescent="0.2">
      <c r="A304" s="24"/>
      <c r="B304" s="11" t="s">
        <v>190</v>
      </c>
      <c r="C304" s="21" t="s">
        <v>191</v>
      </c>
      <c r="D304" s="12">
        <v>2157</v>
      </c>
    </row>
    <row r="305" spans="1:4" x14ac:dyDescent="0.2">
      <c r="A305" s="24" t="s">
        <v>25</v>
      </c>
      <c r="B305" s="40" t="s">
        <v>95</v>
      </c>
      <c r="C305" s="5" t="s">
        <v>227</v>
      </c>
      <c r="D305" s="16"/>
    </row>
    <row r="306" spans="1:4" x14ac:dyDescent="0.2">
      <c r="A306" s="24"/>
      <c r="B306" s="11" t="s">
        <v>188</v>
      </c>
      <c r="C306" s="21" t="s">
        <v>189</v>
      </c>
      <c r="D306" s="16">
        <f>16867+570+303+70+100</f>
        <v>17910</v>
      </c>
    </row>
    <row r="307" spans="1:4" x14ac:dyDescent="0.2">
      <c r="A307" s="24"/>
      <c r="B307" s="11" t="s">
        <v>190</v>
      </c>
      <c r="C307" s="21" t="s">
        <v>191</v>
      </c>
      <c r="D307" s="16">
        <f>16867+570+303+70+100</f>
        <v>17910</v>
      </c>
    </row>
    <row r="308" spans="1:4" x14ac:dyDescent="0.2">
      <c r="A308" s="24" t="s">
        <v>25</v>
      </c>
      <c r="B308" s="40" t="s">
        <v>96</v>
      </c>
      <c r="C308" s="5" t="s">
        <v>228</v>
      </c>
      <c r="D308" s="16"/>
    </row>
    <row r="309" spans="1:4" x14ac:dyDescent="0.2">
      <c r="A309" s="24"/>
      <c r="B309" s="11" t="s">
        <v>188</v>
      </c>
      <c r="C309" s="21" t="s">
        <v>189</v>
      </c>
      <c r="D309" s="12">
        <f>14217-908+4840-269-1280-1337</f>
        <v>15263</v>
      </c>
    </row>
    <row r="310" spans="1:4" x14ac:dyDescent="0.2">
      <c r="A310" s="24"/>
      <c r="B310" s="11" t="s">
        <v>190</v>
      </c>
      <c r="C310" s="21" t="s">
        <v>191</v>
      </c>
      <c r="D310" s="12">
        <f>14217-908+4840-269-1280-1337</f>
        <v>15263</v>
      </c>
    </row>
    <row r="311" spans="1:4" x14ac:dyDescent="0.2">
      <c r="A311" s="24" t="s">
        <v>25</v>
      </c>
      <c r="B311" s="40" t="s">
        <v>97</v>
      </c>
      <c r="C311" s="5" t="s">
        <v>229</v>
      </c>
      <c r="D311" s="12"/>
    </row>
    <row r="312" spans="1:4" x14ac:dyDescent="0.2">
      <c r="A312" s="24"/>
      <c r="B312" s="11" t="s">
        <v>188</v>
      </c>
      <c r="C312" s="21" t="s">
        <v>189</v>
      </c>
      <c r="D312" s="12">
        <v>2334</v>
      </c>
    </row>
    <row r="313" spans="1:4" x14ac:dyDescent="0.2">
      <c r="A313" s="24"/>
      <c r="B313" s="11" t="s">
        <v>190</v>
      </c>
      <c r="C313" s="21" t="s">
        <v>191</v>
      </c>
      <c r="D313" s="12">
        <v>2334</v>
      </c>
    </row>
    <row r="314" spans="1:4" hidden="1" x14ac:dyDescent="0.2">
      <c r="A314" s="11" t="s">
        <v>25</v>
      </c>
      <c r="B314" s="39" t="s">
        <v>98</v>
      </c>
      <c r="C314" s="1" t="s">
        <v>230</v>
      </c>
      <c r="D314" s="12"/>
    </row>
    <row r="315" spans="1:4" hidden="1" x14ac:dyDescent="0.2">
      <c r="A315" s="11"/>
      <c r="B315" s="11" t="s">
        <v>188</v>
      </c>
      <c r="C315" s="21" t="s">
        <v>189</v>
      </c>
      <c r="D315" s="12">
        <v>0</v>
      </c>
    </row>
    <row r="316" spans="1:4" hidden="1" x14ac:dyDescent="0.2">
      <c r="A316" s="11"/>
      <c r="B316" s="11" t="s">
        <v>190</v>
      </c>
      <c r="C316" s="21" t="s">
        <v>191</v>
      </c>
      <c r="D316" s="12">
        <v>0</v>
      </c>
    </row>
    <row r="317" spans="1:4" hidden="1" x14ac:dyDescent="0.2">
      <c r="A317" s="14" t="s">
        <v>25</v>
      </c>
      <c r="B317" s="7" t="s">
        <v>99</v>
      </c>
      <c r="C317" s="4" t="s">
        <v>231</v>
      </c>
      <c r="D317" s="75"/>
    </row>
    <row r="318" spans="1:4" hidden="1" x14ac:dyDescent="0.2">
      <c r="A318" s="14"/>
      <c r="B318" s="8" t="s">
        <v>188</v>
      </c>
      <c r="C318" s="49" t="s">
        <v>189</v>
      </c>
      <c r="D318" s="75">
        <v>0</v>
      </c>
    </row>
    <row r="319" spans="1:4" hidden="1" x14ac:dyDescent="0.2">
      <c r="A319" s="14"/>
      <c r="B319" s="29" t="s">
        <v>190</v>
      </c>
      <c r="C319" s="50" t="s">
        <v>191</v>
      </c>
      <c r="D319" s="75">
        <v>0</v>
      </c>
    </row>
    <row r="320" spans="1:4" ht="25.5" x14ac:dyDescent="0.2">
      <c r="A320" s="24" t="s">
        <v>25</v>
      </c>
      <c r="B320" s="40" t="s">
        <v>100</v>
      </c>
      <c r="C320" s="5" t="s">
        <v>232</v>
      </c>
      <c r="D320" s="12"/>
    </row>
    <row r="321" spans="1:4" x14ac:dyDescent="0.2">
      <c r="A321" s="24"/>
      <c r="B321" s="11" t="s">
        <v>188</v>
      </c>
      <c r="C321" s="21" t="s">
        <v>189</v>
      </c>
      <c r="D321" s="12">
        <f>2807+60</f>
        <v>2867</v>
      </c>
    </row>
    <row r="322" spans="1:4" x14ac:dyDescent="0.2">
      <c r="A322" s="24"/>
      <c r="B322" s="11" t="s">
        <v>190</v>
      </c>
      <c r="C322" s="21" t="s">
        <v>191</v>
      </c>
      <c r="D322" s="12">
        <f>2807+60</f>
        <v>2867</v>
      </c>
    </row>
    <row r="323" spans="1:4" x14ac:dyDescent="0.2">
      <c r="A323" s="11" t="s">
        <v>25</v>
      </c>
      <c r="B323" s="39" t="s">
        <v>101</v>
      </c>
      <c r="C323" s="1" t="s">
        <v>102</v>
      </c>
      <c r="D323" s="12"/>
    </row>
    <row r="324" spans="1:4" x14ac:dyDescent="0.2">
      <c r="A324" s="11"/>
      <c r="B324" s="11" t="s">
        <v>188</v>
      </c>
      <c r="C324" s="21" t="s">
        <v>189</v>
      </c>
      <c r="D324" s="12">
        <f t="shared" ref="D324:D325" si="13">D327+D330+D333+D336+D339+D342</f>
        <v>56442</v>
      </c>
    </row>
    <row r="325" spans="1:4" x14ac:dyDescent="0.2">
      <c r="A325" s="11"/>
      <c r="B325" s="11" t="s">
        <v>190</v>
      </c>
      <c r="C325" s="21" t="s">
        <v>191</v>
      </c>
      <c r="D325" s="12">
        <f t="shared" si="13"/>
        <v>56442</v>
      </c>
    </row>
    <row r="326" spans="1:4" x14ac:dyDescent="0.2">
      <c r="A326" s="14" t="s">
        <v>25</v>
      </c>
      <c r="B326" s="7" t="s">
        <v>103</v>
      </c>
      <c r="C326" s="4" t="s">
        <v>233</v>
      </c>
      <c r="D326" s="13"/>
    </row>
    <row r="327" spans="1:4" x14ac:dyDescent="0.2">
      <c r="A327" s="14"/>
      <c r="B327" s="8" t="s">
        <v>188</v>
      </c>
      <c r="C327" s="49" t="s">
        <v>189</v>
      </c>
      <c r="D327" s="76">
        <v>911</v>
      </c>
    </row>
    <row r="328" spans="1:4" x14ac:dyDescent="0.2">
      <c r="A328" s="14"/>
      <c r="B328" s="29" t="s">
        <v>190</v>
      </c>
      <c r="C328" s="50" t="s">
        <v>191</v>
      </c>
      <c r="D328" s="75">
        <v>911</v>
      </c>
    </row>
    <row r="329" spans="1:4" x14ac:dyDescent="0.2">
      <c r="A329" s="14" t="s">
        <v>25</v>
      </c>
      <c r="B329" s="7" t="s">
        <v>104</v>
      </c>
      <c r="C329" s="4" t="s">
        <v>234</v>
      </c>
      <c r="D329" s="76"/>
    </row>
    <row r="330" spans="1:4" x14ac:dyDescent="0.2">
      <c r="A330" s="14"/>
      <c r="B330" s="8" t="s">
        <v>188</v>
      </c>
      <c r="C330" s="49" t="s">
        <v>189</v>
      </c>
      <c r="D330" s="76">
        <f>1284+25</f>
        <v>1309</v>
      </c>
    </row>
    <row r="331" spans="1:4" x14ac:dyDescent="0.2">
      <c r="A331" s="14"/>
      <c r="B331" s="29" t="s">
        <v>190</v>
      </c>
      <c r="C331" s="50" t="s">
        <v>191</v>
      </c>
      <c r="D331" s="75">
        <f>1284+25</f>
        <v>1309</v>
      </c>
    </row>
    <row r="332" spans="1:4" x14ac:dyDescent="0.2">
      <c r="A332" s="14" t="s">
        <v>25</v>
      </c>
      <c r="B332" s="7" t="s">
        <v>105</v>
      </c>
      <c r="C332" s="4" t="s">
        <v>235</v>
      </c>
      <c r="D332" s="76"/>
    </row>
    <row r="333" spans="1:4" x14ac:dyDescent="0.2">
      <c r="A333" s="14"/>
      <c r="B333" s="8" t="s">
        <v>188</v>
      </c>
      <c r="C333" s="49" t="s">
        <v>189</v>
      </c>
      <c r="D333" s="76">
        <v>3529</v>
      </c>
    </row>
    <row r="334" spans="1:4" x14ac:dyDescent="0.2">
      <c r="A334" s="14"/>
      <c r="B334" s="29" t="s">
        <v>190</v>
      </c>
      <c r="C334" s="50" t="s">
        <v>191</v>
      </c>
      <c r="D334" s="75">
        <v>3529</v>
      </c>
    </row>
    <row r="335" spans="1:4" x14ac:dyDescent="0.2">
      <c r="A335" s="14" t="s">
        <v>25</v>
      </c>
      <c r="B335" s="7" t="s">
        <v>106</v>
      </c>
      <c r="C335" s="4" t="s">
        <v>107</v>
      </c>
      <c r="D335" s="76"/>
    </row>
    <row r="336" spans="1:4" x14ac:dyDescent="0.2">
      <c r="A336" s="14"/>
      <c r="B336" s="8" t="s">
        <v>188</v>
      </c>
      <c r="C336" s="49" t="s">
        <v>189</v>
      </c>
      <c r="D336" s="76">
        <f>3755+10</f>
        <v>3765</v>
      </c>
    </row>
    <row r="337" spans="1:4" x14ac:dyDescent="0.2">
      <c r="A337" s="14"/>
      <c r="B337" s="29" t="s">
        <v>190</v>
      </c>
      <c r="C337" s="50" t="s">
        <v>191</v>
      </c>
      <c r="D337" s="75">
        <f>3755+10</f>
        <v>3765</v>
      </c>
    </row>
    <row r="338" spans="1:4" x14ac:dyDescent="0.2">
      <c r="A338" s="14" t="s">
        <v>25</v>
      </c>
      <c r="B338" s="7" t="s">
        <v>108</v>
      </c>
      <c r="C338" s="4" t="s">
        <v>236</v>
      </c>
      <c r="D338" s="76"/>
    </row>
    <row r="339" spans="1:4" x14ac:dyDescent="0.2">
      <c r="A339" s="14"/>
      <c r="B339" s="8" t="s">
        <v>188</v>
      </c>
      <c r="C339" s="49" t="s">
        <v>189</v>
      </c>
      <c r="D339" s="76">
        <v>43</v>
      </c>
    </row>
    <row r="340" spans="1:4" x14ac:dyDescent="0.2">
      <c r="A340" s="14"/>
      <c r="B340" s="29" t="s">
        <v>190</v>
      </c>
      <c r="C340" s="50" t="s">
        <v>191</v>
      </c>
      <c r="D340" s="75">
        <v>43</v>
      </c>
    </row>
    <row r="341" spans="1:4" x14ac:dyDescent="0.2">
      <c r="A341" s="14" t="s">
        <v>25</v>
      </c>
      <c r="B341" s="7" t="s">
        <v>109</v>
      </c>
      <c r="C341" s="4" t="s">
        <v>181</v>
      </c>
      <c r="D341" s="76"/>
    </row>
    <row r="342" spans="1:4" x14ac:dyDescent="0.2">
      <c r="A342" s="14"/>
      <c r="B342" s="8" t="s">
        <v>188</v>
      </c>
      <c r="C342" s="49" t="s">
        <v>189</v>
      </c>
      <c r="D342" s="76">
        <v>46885</v>
      </c>
    </row>
    <row r="343" spans="1:4" x14ac:dyDescent="0.2">
      <c r="A343" s="14"/>
      <c r="B343" s="29" t="s">
        <v>190</v>
      </c>
      <c r="C343" s="50" t="s">
        <v>191</v>
      </c>
      <c r="D343" s="76">
        <v>46885</v>
      </c>
    </row>
    <row r="344" spans="1:4" ht="25.5" x14ac:dyDescent="0.2">
      <c r="A344" s="22" t="s">
        <v>25</v>
      </c>
      <c r="B344" s="22">
        <v>56</v>
      </c>
      <c r="C344" s="91" t="s">
        <v>193</v>
      </c>
      <c r="D344" s="26"/>
    </row>
    <row r="345" spans="1:4" x14ac:dyDescent="0.2">
      <c r="A345" s="22"/>
      <c r="B345" s="11" t="s">
        <v>188</v>
      </c>
      <c r="C345" s="21" t="s">
        <v>189</v>
      </c>
      <c r="D345" s="26">
        <f>D348+D360+D366</f>
        <v>20423</v>
      </c>
    </row>
    <row r="346" spans="1:4" x14ac:dyDescent="0.2">
      <c r="A346" s="22"/>
      <c r="B346" s="11" t="s">
        <v>190</v>
      </c>
      <c r="C346" s="21" t="s">
        <v>191</v>
      </c>
      <c r="D346" s="26">
        <f>D349+D361+D367</f>
        <v>21817</v>
      </c>
    </row>
    <row r="347" spans="1:4" ht="25.5" x14ac:dyDescent="0.2">
      <c r="A347" s="27" t="s">
        <v>25</v>
      </c>
      <c r="B347" s="27" t="s">
        <v>320</v>
      </c>
      <c r="C347" s="60" t="s">
        <v>321</v>
      </c>
      <c r="D347" s="61"/>
    </row>
    <row r="348" spans="1:4" x14ac:dyDescent="0.2">
      <c r="A348" s="27"/>
      <c r="B348" s="11" t="s">
        <v>188</v>
      </c>
      <c r="C348" s="21" t="s">
        <v>189</v>
      </c>
      <c r="D348" s="61">
        <f t="shared" ref="D348:D349" si="14">D351+D354+D357</f>
        <v>12542</v>
      </c>
    </row>
    <row r="349" spans="1:4" x14ac:dyDescent="0.2">
      <c r="A349" s="27"/>
      <c r="B349" s="11" t="s">
        <v>190</v>
      </c>
      <c r="C349" s="21" t="s">
        <v>191</v>
      </c>
      <c r="D349" s="61">
        <f t="shared" si="14"/>
        <v>13936</v>
      </c>
    </row>
    <row r="350" spans="1:4" x14ac:dyDescent="0.2">
      <c r="A350" s="62" t="s">
        <v>25</v>
      </c>
      <c r="B350" s="62" t="s">
        <v>322</v>
      </c>
      <c r="C350" s="57" t="s">
        <v>237</v>
      </c>
      <c r="D350" s="58"/>
    </row>
    <row r="351" spans="1:4" x14ac:dyDescent="0.2">
      <c r="A351" s="62"/>
      <c r="B351" s="8" t="s">
        <v>188</v>
      </c>
      <c r="C351" s="49" t="s">
        <v>189</v>
      </c>
      <c r="D351" s="13">
        <v>740</v>
      </c>
    </row>
    <row r="352" spans="1:4" x14ac:dyDescent="0.2">
      <c r="A352" s="62"/>
      <c r="B352" s="29" t="s">
        <v>190</v>
      </c>
      <c r="C352" s="50" t="s">
        <v>191</v>
      </c>
      <c r="D352" s="25">
        <v>1019</v>
      </c>
    </row>
    <row r="353" spans="1:4" x14ac:dyDescent="0.2">
      <c r="A353" s="8" t="s">
        <v>25</v>
      </c>
      <c r="B353" s="8" t="s">
        <v>323</v>
      </c>
      <c r="C353" s="63" t="s">
        <v>240</v>
      </c>
      <c r="D353" s="64"/>
    </row>
    <row r="354" spans="1:4" x14ac:dyDescent="0.2">
      <c r="A354" s="8"/>
      <c r="B354" s="8" t="s">
        <v>188</v>
      </c>
      <c r="C354" s="49" t="s">
        <v>189</v>
      </c>
      <c r="D354" s="13">
        <v>11549</v>
      </c>
    </row>
    <row r="355" spans="1:4" x14ac:dyDescent="0.2">
      <c r="A355" s="8"/>
      <c r="B355" s="29" t="s">
        <v>190</v>
      </c>
      <c r="C355" s="50" t="s">
        <v>191</v>
      </c>
      <c r="D355" s="25">
        <v>12664</v>
      </c>
    </row>
    <row r="356" spans="1:4" x14ac:dyDescent="0.2">
      <c r="A356" s="8" t="s">
        <v>25</v>
      </c>
      <c r="B356" s="8" t="s">
        <v>324</v>
      </c>
      <c r="C356" s="63" t="s">
        <v>111</v>
      </c>
      <c r="D356" s="64"/>
    </row>
    <row r="357" spans="1:4" x14ac:dyDescent="0.2">
      <c r="A357" s="8"/>
      <c r="B357" s="8" t="s">
        <v>188</v>
      </c>
      <c r="C357" s="49" t="s">
        <v>189</v>
      </c>
      <c r="D357" s="13">
        <v>253</v>
      </c>
    </row>
    <row r="358" spans="1:4" x14ac:dyDescent="0.2">
      <c r="A358" s="8"/>
      <c r="B358" s="29" t="s">
        <v>190</v>
      </c>
      <c r="C358" s="50" t="s">
        <v>191</v>
      </c>
      <c r="D358" s="25">
        <v>253</v>
      </c>
    </row>
    <row r="359" spans="1:4" ht="25.5" x14ac:dyDescent="0.2">
      <c r="A359" s="27" t="s">
        <v>25</v>
      </c>
      <c r="B359" s="27" t="s">
        <v>397</v>
      </c>
      <c r="C359" s="60" t="s">
        <v>398</v>
      </c>
      <c r="D359" s="61"/>
    </row>
    <row r="360" spans="1:4" x14ac:dyDescent="0.2">
      <c r="A360" s="27"/>
      <c r="B360" s="11" t="s">
        <v>188</v>
      </c>
      <c r="C360" s="21" t="s">
        <v>189</v>
      </c>
      <c r="D360" s="61">
        <f>D363</f>
        <v>759</v>
      </c>
    </row>
    <row r="361" spans="1:4" x14ac:dyDescent="0.2">
      <c r="A361" s="27"/>
      <c r="B361" s="11" t="s">
        <v>190</v>
      </c>
      <c r="C361" s="21" t="s">
        <v>191</v>
      </c>
      <c r="D361" s="61">
        <f>D364</f>
        <v>759</v>
      </c>
    </row>
    <row r="362" spans="1:4" x14ac:dyDescent="0.2">
      <c r="A362" s="8" t="s">
        <v>25</v>
      </c>
      <c r="B362" s="8" t="s">
        <v>399</v>
      </c>
      <c r="C362" s="63" t="s">
        <v>240</v>
      </c>
      <c r="D362" s="64"/>
    </row>
    <row r="363" spans="1:4" x14ac:dyDescent="0.2">
      <c r="A363" s="8"/>
      <c r="B363" s="8" t="s">
        <v>188</v>
      </c>
      <c r="C363" s="49" t="s">
        <v>189</v>
      </c>
      <c r="D363" s="13">
        <f>977-218</f>
        <v>759</v>
      </c>
    </row>
    <row r="364" spans="1:4" x14ac:dyDescent="0.2">
      <c r="A364" s="8"/>
      <c r="B364" s="29" t="s">
        <v>190</v>
      </c>
      <c r="C364" s="50" t="s">
        <v>191</v>
      </c>
      <c r="D364" s="25">
        <f>977-218</f>
        <v>759</v>
      </c>
    </row>
    <row r="365" spans="1:4" x14ac:dyDescent="0.2">
      <c r="A365" s="27" t="s">
        <v>25</v>
      </c>
      <c r="B365" s="27" t="s">
        <v>341</v>
      </c>
      <c r="C365" s="60" t="s">
        <v>342</v>
      </c>
      <c r="D365" s="61"/>
    </row>
    <row r="366" spans="1:4" x14ac:dyDescent="0.2">
      <c r="A366" s="27"/>
      <c r="B366" s="11" t="s">
        <v>188</v>
      </c>
      <c r="C366" s="21" t="s">
        <v>189</v>
      </c>
      <c r="D366" s="61">
        <f>D369</f>
        <v>7122</v>
      </c>
    </row>
    <row r="367" spans="1:4" x14ac:dyDescent="0.2">
      <c r="A367" s="27"/>
      <c r="B367" s="11" t="s">
        <v>190</v>
      </c>
      <c r="C367" s="21" t="s">
        <v>191</v>
      </c>
      <c r="D367" s="61">
        <f>D370</f>
        <v>7122</v>
      </c>
    </row>
    <row r="368" spans="1:4" x14ac:dyDescent="0.2">
      <c r="A368" s="8" t="s">
        <v>25</v>
      </c>
      <c r="B368" s="8" t="s">
        <v>343</v>
      </c>
      <c r="C368" s="63" t="s">
        <v>240</v>
      </c>
      <c r="D368" s="64"/>
    </row>
    <row r="369" spans="1:4" x14ac:dyDescent="0.2">
      <c r="A369" s="8"/>
      <c r="B369" s="8" t="s">
        <v>188</v>
      </c>
      <c r="C369" s="49" t="s">
        <v>189</v>
      </c>
      <c r="D369" s="13">
        <v>7122</v>
      </c>
    </row>
    <row r="370" spans="1:4" x14ac:dyDescent="0.2">
      <c r="A370" s="8"/>
      <c r="B370" s="29" t="s">
        <v>190</v>
      </c>
      <c r="C370" s="50" t="s">
        <v>191</v>
      </c>
      <c r="D370" s="25">
        <v>7122</v>
      </c>
    </row>
    <row r="371" spans="1:4" hidden="1" x14ac:dyDescent="0.2">
      <c r="A371" s="11" t="s">
        <v>25</v>
      </c>
      <c r="B371" s="11">
        <v>57</v>
      </c>
      <c r="C371" s="1" t="s">
        <v>262</v>
      </c>
      <c r="D371" s="12"/>
    </row>
    <row r="372" spans="1:4" hidden="1" x14ac:dyDescent="0.2">
      <c r="A372" s="11"/>
      <c r="B372" s="11" t="s">
        <v>188</v>
      </c>
      <c r="C372" s="21" t="s">
        <v>189</v>
      </c>
      <c r="D372" s="12">
        <f t="shared" ref="D372:D373" si="15">D375</f>
        <v>0</v>
      </c>
    </row>
    <row r="373" spans="1:4" hidden="1" x14ac:dyDescent="0.2">
      <c r="A373" s="11"/>
      <c r="B373" s="11" t="s">
        <v>190</v>
      </c>
      <c r="C373" s="21" t="s">
        <v>191</v>
      </c>
      <c r="D373" s="12">
        <f t="shared" si="15"/>
        <v>0</v>
      </c>
    </row>
    <row r="374" spans="1:4" hidden="1" x14ac:dyDescent="0.2">
      <c r="A374" s="11" t="s">
        <v>25</v>
      </c>
      <c r="B374" s="11" t="s">
        <v>266</v>
      </c>
      <c r="C374" s="1" t="s">
        <v>263</v>
      </c>
      <c r="D374" s="12"/>
    </row>
    <row r="375" spans="1:4" hidden="1" x14ac:dyDescent="0.2">
      <c r="A375" s="11"/>
      <c r="B375" s="11" t="s">
        <v>188</v>
      </c>
      <c r="C375" s="21" t="s">
        <v>189</v>
      </c>
      <c r="D375" s="12">
        <f t="shared" ref="D375:D376" si="16">D378</f>
        <v>0</v>
      </c>
    </row>
    <row r="376" spans="1:4" hidden="1" x14ac:dyDescent="0.2">
      <c r="A376" s="11"/>
      <c r="B376" s="11" t="s">
        <v>190</v>
      </c>
      <c r="C376" s="21" t="s">
        <v>191</v>
      </c>
      <c r="D376" s="12">
        <f t="shared" si="16"/>
        <v>0</v>
      </c>
    </row>
    <row r="377" spans="1:4" hidden="1" x14ac:dyDescent="0.2">
      <c r="A377" s="14" t="s">
        <v>25</v>
      </c>
      <c r="B377" s="14" t="s">
        <v>267</v>
      </c>
      <c r="C377" s="4" t="s">
        <v>264</v>
      </c>
      <c r="D377" s="13"/>
    </row>
    <row r="378" spans="1:4" hidden="1" x14ac:dyDescent="0.2">
      <c r="A378" s="14"/>
      <c r="B378" s="8" t="s">
        <v>188</v>
      </c>
      <c r="C378" s="49" t="s">
        <v>189</v>
      </c>
      <c r="D378" s="13"/>
    </row>
    <row r="379" spans="1:4" hidden="1" x14ac:dyDescent="0.2">
      <c r="A379" s="14"/>
      <c r="B379" s="29" t="s">
        <v>190</v>
      </c>
      <c r="C379" s="50" t="s">
        <v>191</v>
      </c>
      <c r="D379" s="13"/>
    </row>
    <row r="380" spans="1:4" ht="38.25" hidden="1" x14ac:dyDescent="0.2">
      <c r="A380" s="22" t="s">
        <v>25</v>
      </c>
      <c r="B380" s="22" t="s">
        <v>30</v>
      </c>
      <c r="C380" s="36" t="s">
        <v>194</v>
      </c>
      <c r="D380" s="26"/>
    </row>
    <row r="381" spans="1:4" hidden="1" x14ac:dyDescent="0.2">
      <c r="A381" s="22"/>
      <c r="B381" s="11" t="s">
        <v>188</v>
      </c>
      <c r="C381" s="21" t="s">
        <v>189</v>
      </c>
      <c r="D381" s="26">
        <f>D384+D405+D435+D396+D414+D426</f>
        <v>0</v>
      </c>
    </row>
    <row r="382" spans="1:4" hidden="1" x14ac:dyDescent="0.2">
      <c r="A382" s="22"/>
      <c r="B382" s="11" t="s">
        <v>190</v>
      </c>
      <c r="C382" s="21" t="s">
        <v>191</v>
      </c>
      <c r="D382" s="26">
        <f>D385+D406+D436+D397+D415+D427</f>
        <v>0</v>
      </c>
    </row>
    <row r="383" spans="1:4" ht="23.25" hidden="1" customHeight="1" x14ac:dyDescent="0.2">
      <c r="A383" s="27" t="s">
        <v>25</v>
      </c>
      <c r="B383" s="27" t="s">
        <v>112</v>
      </c>
      <c r="C383" s="60" t="s">
        <v>239</v>
      </c>
      <c r="D383" s="61"/>
    </row>
    <row r="384" spans="1:4" hidden="1" x14ac:dyDescent="0.2">
      <c r="A384" s="27"/>
      <c r="B384" s="11" t="s">
        <v>188</v>
      </c>
      <c r="C384" s="21" t="s">
        <v>189</v>
      </c>
      <c r="D384" s="61">
        <f t="shared" ref="D384:D385" si="17">D387+D390+D393</f>
        <v>0</v>
      </c>
    </row>
    <row r="385" spans="1:4" hidden="1" x14ac:dyDescent="0.2">
      <c r="A385" s="27"/>
      <c r="B385" s="11" t="s">
        <v>190</v>
      </c>
      <c r="C385" s="21" t="s">
        <v>191</v>
      </c>
      <c r="D385" s="61">
        <f t="shared" si="17"/>
        <v>0</v>
      </c>
    </row>
    <row r="386" spans="1:4" hidden="1" x14ac:dyDescent="0.2">
      <c r="A386" s="62" t="s">
        <v>25</v>
      </c>
      <c r="B386" s="62" t="s">
        <v>113</v>
      </c>
      <c r="C386" s="57" t="s">
        <v>237</v>
      </c>
      <c r="D386" s="58"/>
    </row>
    <row r="387" spans="1:4" hidden="1" x14ac:dyDescent="0.2">
      <c r="A387" s="62"/>
      <c r="B387" s="8" t="s">
        <v>188</v>
      </c>
      <c r="C387" s="49" t="s">
        <v>189</v>
      </c>
      <c r="D387" s="76">
        <v>0</v>
      </c>
    </row>
    <row r="388" spans="1:4" hidden="1" x14ac:dyDescent="0.2">
      <c r="A388" s="62"/>
      <c r="B388" s="29" t="s">
        <v>190</v>
      </c>
      <c r="C388" s="50" t="s">
        <v>191</v>
      </c>
      <c r="D388" s="75">
        <v>0</v>
      </c>
    </row>
    <row r="389" spans="1:4" hidden="1" x14ac:dyDescent="0.2">
      <c r="A389" s="8" t="s">
        <v>25</v>
      </c>
      <c r="B389" s="8" t="s">
        <v>114</v>
      </c>
      <c r="C389" s="63" t="s">
        <v>240</v>
      </c>
      <c r="D389" s="97"/>
    </row>
    <row r="390" spans="1:4" hidden="1" x14ac:dyDescent="0.2">
      <c r="A390" s="8"/>
      <c r="B390" s="8" t="s">
        <v>188</v>
      </c>
      <c r="C390" s="49" t="s">
        <v>189</v>
      </c>
      <c r="D390" s="76"/>
    </row>
    <row r="391" spans="1:4" hidden="1" x14ac:dyDescent="0.2">
      <c r="A391" s="8"/>
      <c r="B391" s="29" t="s">
        <v>190</v>
      </c>
      <c r="C391" s="50" t="s">
        <v>191</v>
      </c>
      <c r="D391" s="75"/>
    </row>
    <row r="392" spans="1:4" hidden="1" x14ac:dyDescent="0.2">
      <c r="A392" s="8" t="s">
        <v>25</v>
      </c>
      <c r="B392" s="8" t="s">
        <v>115</v>
      </c>
      <c r="C392" s="57" t="s">
        <v>111</v>
      </c>
      <c r="D392" s="95"/>
    </row>
    <row r="393" spans="1:4" hidden="1" x14ac:dyDescent="0.2">
      <c r="A393" s="8"/>
      <c r="B393" s="8" t="s">
        <v>188</v>
      </c>
      <c r="C393" s="49" t="s">
        <v>189</v>
      </c>
      <c r="D393" s="76">
        <v>0</v>
      </c>
    </row>
    <row r="394" spans="1:4" hidden="1" x14ac:dyDescent="0.2">
      <c r="A394" s="8"/>
      <c r="B394" s="29" t="s">
        <v>190</v>
      </c>
      <c r="C394" s="50" t="s">
        <v>191</v>
      </c>
      <c r="D394" s="75">
        <v>0</v>
      </c>
    </row>
    <row r="395" spans="1:4" hidden="1" x14ac:dyDescent="0.2">
      <c r="A395" s="27" t="s">
        <v>25</v>
      </c>
      <c r="B395" s="27" t="s">
        <v>271</v>
      </c>
      <c r="C395" s="60" t="s">
        <v>269</v>
      </c>
      <c r="D395" s="61"/>
    </row>
    <row r="396" spans="1:4" hidden="1" x14ac:dyDescent="0.2">
      <c r="A396" s="27"/>
      <c r="B396" s="11" t="s">
        <v>188</v>
      </c>
      <c r="C396" s="21" t="s">
        <v>189</v>
      </c>
      <c r="D396" s="61">
        <f t="shared" ref="D396:D397" si="18">D399+D402</f>
        <v>0</v>
      </c>
    </row>
    <row r="397" spans="1:4" hidden="1" x14ac:dyDescent="0.2">
      <c r="A397" s="27"/>
      <c r="B397" s="11" t="s">
        <v>190</v>
      </c>
      <c r="C397" s="21" t="s">
        <v>191</v>
      </c>
      <c r="D397" s="61">
        <f t="shared" si="18"/>
        <v>0</v>
      </c>
    </row>
    <row r="398" spans="1:4" hidden="1" x14ac:dyDescent="0.2">
      <c r="A398" s="62" t="s">
        <v>25</v>
      </c>
      <c r="B398" s="62" t="s">
        <v>272</v>
      </c>
      <c r="C398" s="4" t="s">
        <v>237</v>
      </c>
      <c r="D398" s="13"/>
    </row>
    <row r="399" spans="1:4" hidden="1" x14ac:dyDescent="0.2">
      <c r="A399" s="62"/>
      <c r="B399" s="8" t="s">
        <v>188</v>
      </c>
      <c r="C399" s="49" t="s">
        <v>189</v>
      </c>
      <c r="D399" s="13"/>
    </row>
    <row r="400" spans="1:4" hidden="1" x14ac:dyDescent="0.2">
      <c r="A400" s="62"/>
      <c r="B400" s="29" t="s">
        <v>190</v>
      </c>
      <c r="C400" s="50" t="s">
        <v>191</v>
      </c>
      <c r="D400" s="25"/>
    </row>
    <row r="401" spans="1:4" hidden="1" x14ac:dyDescent="0.2">
      <c r="A401" s="8" t="s">
        <v>25</v>
      </c>
      <c r="B401" s="8" t="s">
        <v>273</v>
      </c>
      <c r="C401" s="65" t="s">
        <v>240</v>
      </c>
      <c r="D401" s="66"/>
    </row>
    <row r="402" spans="1:4" hidden="1" x14ac:dyDescent="0.2">
      <c r="A402" s="8"/>
      <c r="B402" s="8" t="s">
        <v>188</v>
      </c>
      <c r="C402" s="49" t="s">
        <v>189</v>
      </c>
      <c r="D402" s="76"/>
    </row>
    <row r="403" spans="1:4" hidden="1" x14ac:dyDescent="0.2">
      <c r="A403" s="8"/>
      <c r="B403" s="29" t="s">
        <v>190</v>
      </c>
      <c r="C403" s="50" t="s">
        <v>191</v>
      </c>
      <c r="D403" s="76"/>
    </row>
    <row r="404" spans="1:4" ht="17.25" hidden="1" customHeight="1" x14ac:dyDescent="0.2">
      <c r="A404" s="27" t="s">
        <v>25</v>
      </c>
      <c r="B404" s="27" t="s">
        <v>116</v>
      </c>
      <c r="C404" s="60" t="s">
        <v>117</v>
      </c>
      <c r="D404" s="61"/>
    </row>
    <row r="405" spans="1:4" hidden="1" x14ac:dyDescent="0.2">
      <c r="A405" s="27"/>
      <c r="B405" s="11" t="s">
        <v>188</v>
      </c>
      <c r="C405" s="21" t="s">
        <v>189</v>
      </c>
      <c r="D405" s="61">
        <f t="shared" ref="D405:D406" si="19">D408+D411</f>
        <v>0</v>
      </c>
    </row>
    <row r="406" spans="1:4" hidden="1" x14ac:dyDescent="0.2">
      <c r="A406" s="27"/>
      <c r="B406" s="11" t="s">
        <v>190</v>
      </c>
      <c r="C406" s="21" t="s">
        <v>191</v>
      </c>
      <c r="D406" s="61">
        <f t="shared" si="19"/>
        <v>0</v>
      </c>
    </row>
    <row r="407" spans="1:4" hidden="1" x14ac:dyDescent="0.2">
      <c r="A407" s="62" t="s">
        <v>25</v>
      </c>
      <c r="B407" s="62" t="s">
        <v>118</v>
      </c>
      <c r="C407" s="4" t="s">
        <v>237</v>
      </c>
      <c r="D407" s="13"/>
    </row>
    <row r="408" spans="1:4" hidden="1" x14ac:dyDescent="0.2">
      <c r="A408" s="62"/>
      <c r="B408" s="8" t="s">
        <v>188</v>
      </c>
      <c r="C408" s="49" t="s">
        <v>189</v>
      </c>
      <c r="D408" s="76">
        <v>0</v>
      </c>
    </row>
    <row r="409" spans="1:4" hidden="1" x14ac:dyDescent="0.2">
      <c r="A409" s="62"/>
      <c r="B409" s="29" t="s">
        <v>190</v>
      </c>
      <c r="C409" s="50" t="s">
        <v>191</v>
      </c>
      <c r="D409" s="75">
        <v>0</v>
      </c>
    </row>
    <row r="410" spans="1:4" hidden="1" x14ac:dyDescent="0.2">
      <c r="A410" s="8" t="s">
        <v>25</v>
      </c>
      <c r="B410" s="8" t="s">
        <v>119</v>
      </c>
      <c r="C410" s="65" t="s">
        <v>240</v>
      </c>
      <c r="D410" s="85"/>
    </row>
    <row r="411" spans="1:4" hidden="1" x14ac:dyDescent="0.2">
      <c r="A411" s="8"/>
      <c r="B411" s="8" t="s">
        <v>188</v>
      </c>
      <c r="C411" s="49" t="s">
        <v>189</v>
      </c>
      <c r="D411" s="76">
        <v>0</v>
      </c>
    </row>
    <row r="412" spans="1:4" hidden="1" x14ac:dyDescent="0.2">
      <c r="A412" s="8"/>
      <c r="B412" s="29" t="s">
        <v>190</v>
      </c>
      <c r="C412" s="50" t="s">
        <v>191</v>
      </c>
      <c r="D412" s="75">
        <v>0</v>
      </c>
    </row>
    <row r="413" spans="1:4" hidden="1" x14ac:dyDescent="0.2">
      <c r="A413" s="27" t="s">
        <v>25</v>
      </c>
      <c r="B413" s="27" t="s">
        <v>289</v>
      </c>
      <c r="C413" s="78" t="s">
        <v>288</v>
      </c>
      <c r="D413" s="61"/>
    </row>
    <row r="414" spans="1:4" hidden="1" x14ac:dyDescent="0.2">
      <c r="A414" s="27"/>
      <c r="B414" s="11" t="s">
        <v>188</v>
      </c>
      <c r="C414" s="21" t="s">
        <v>189</v>
      </c>
      <c r="D414" s="61">
        <f>D417+D420+D423</f>
        <v>0</v>
      </c>
    </row>
    <row r="415" spans="1:4" hidden="1" x14ac:dyDescent="0.2">
      <c r="A415" s="27"/>
      <c r="B415" s="11" t="s">
        <v>190</v>
      </c>
      <c r="C415" s="21" t="s">
        <v>191</v>
      </c>
      <c r="D415" s="61">
        <f>D418+D421+D424</f>
        <v>0</v>
      </c>
    </row>
    <row r="416" spans="1:4" hidden="1" x14ac:dyDescent="0.2">
      <c r="A416" s="62" t="s">
        <v>25</v>
      </c>
      <c r="B416" s="62" t="s">
        <v>290</v>
      </c>
      <c r="C416" s="4" t="s">
        <v>237</v>
      </c>
      <c r="D416" s="13"/>
    </row>
    <row r="417" spans="1:4" hidden="1" x14ac:dyDescent="0.2">
      <c r="A417" s="62"/>
      <c r="B417" s="8" t="s">
        <v>188</v>
      </c>
      <c r="C417" s="49" t="s">
        <v>189</v>
      </c>
      <c r="D417" s="13"/>
    </row>
    <row r="418" spans="1:4" hidden="1" x14ac:dyDescent="0.2">
      <c r="A418" s="62"/>
      <c r="B418" s="29" t="s">
        <v>190</v>
      </c>
      <c r="C418" s="50" t="s">
        <v>191</v>
      </c>
      <c r="D418" s="13"/>
    </row>
    <row r="419" spans="1:4" hidden="1" x14ac:dyDescent="0.2">
      <c r="A419" s="8" t="s">
        <v>25</v>
      </c>
      <c r="B419" s="8" t="s">
        <v>291</v>
      </c>
      <c r="C419" s="65" t="s">
        <v>240</v>
      </c>
      <c r="D419" s="66"/>
    </row>
    <row r="420" spans="1:4" hidden="1" x14ac:dyDescent="0.2">
      <c r="A420" s="8"/>
      <c r="B420" s="8" t="s">
        <v>188</v>
      </c>
      <c r="C420" s="49" t="s">
        <v>189</v>
      </c>
      <c r="D420" s="13"/>
    </row>
    <row r="421" spans="1:4" hidden="1" x14ac:dyDescent="0.2">
      <c r="A421" s="8"/>
      <c r="B421" s="29" t="s">
        <v>190</v>
      </c>
      <c r="C421" s="50" t="s">
        <v>191</v>
      </c>
      <c r="D421" s="13"/>
    </row>
    <row r="422" spans="1:4" hidden="1" x14ac:dyDescent="0.2">
      <c r="A422" s="8" t="s">
        <v>25</v>
      </c>
      <c r="B422" s="8" t="s">
        <v>300</v>
      </c>
      <c r="C422" s="57" t="s">
        <v>111</v>
      </c>
      <c r="D422" s="66"/>
    </row>
    <row r="423" spans="1:4" hidden="1" x14ac:dyDescent="0.2">
      <c r="A423" s="8"/>
      <c r="B423" s="8" t="s">
        <v>188</v>
      </c>
      <c r="C423" s="49" t="s">
        <v>189</v>
      </c>
      <c r="D423" s="13"/>
    </row>
    <row r="424" spans="1:4" hidden="1" x14ac:dyDescent="0.2">
      <c r="A424" s="8"/>
      <c r="B424" s="29" t="s">
        <v>190</v>
      </c>
      <c r="C424" s="50" t="s">
        <v>191</v>
      </c>
      <c r="D424" s="13"/>
    </row>
    <row r="425" spans="1:4" hidden="1" x14ac:dyDescent="0.2">
      <c r="A425" s="27" t="s">
        <v>25</v>
      </c>
      <c r="B425" s="27" t="s">
        <v>325</v>
      </c>
      <c r="C425" s="78" t="s">
        <v>315</v>
      </c>
      <c r="D425" s="61"/>
    </row>
    <row r="426" spans="1:4" hidden="1" x14ac:dyDescent="0.2">
      <c r="A426" s="27"/>
      <c r="B426" s="11" t="s">
        <v>188</v>
      </c>
      <c r="C426" s="21" t="s">
        <v>189</v>
      </c>
      <c r="D426" s="61">
        <f t="shared" ref="D426:D427" si="20">D429+D432</f>
        <v>0</v>
      </c>
    </row>
    <row r="427" spans="1:4" hidden="1" x14ac:dyDescent="0.2">
      <c r="A427" s="27"/>
      <c r="B427" s="11" t="s">
        <v>190</v>
      </c>
      <c r="C427" s="21" t="s">
        <v>191</v>
      </c>
      <c r="D427" s="61">
        <f t="shared" si="20"/>
        <v>0</v>
      </c>
    </row>
    <row r="428" spans="1:4" hidden="1" x14ac:dyDescent="0.2">
      <c r="A428" s="62" t="s">
        <v>25</v>
      </c>
      <c r="B428" s="62" t="s">
        <v>326</v>
      </c>
      <c r="C428" s="65" t="s">
        <v>240</v>
      </c>
      <c r="D428" s="13"/>
    </row>
    <row r="429" spans="1:4" hidden="1" x14ac:dyDescent="0.2">
      <c r="A429" s="62"/>
      <c r="B429" s="8" t="s">
        <v>188</v>
      </c>
      <c r="C429" s="49" t="s">
        <v>189</v>
      </c>
      <c r="D429" s="76">
        <f>210-210</f>
        <v>0</v>
      </c>
    </row>
    <row r="430" spans="1:4" hidden="1" x14ac:dyDescent="0.2">
      <c r="A430" s="62"/>
      <c r="B430" s="29" t="s">
        <v>190</v>
      </c>
      <c r="C430" s="50" t="s">
        <v>191</v>
      </c>
      <c r="D430" s="75">
        <f>210-210</f>
        <v>0</v>
      </c>
    </row>
    <row r="431" spans="1:4" hidden="1" x14ac:dyDescent="0.2">
      <c r="A431" s="8" t="s">
        <v>25</v>
      </c>
      <c r="B431" s="8" t="s">
        <v>327</v>
      </c>
      <c r="C431" s="57" t="s">
        <v>111</v>
      </c>
      <c r="D431" s="85"/>
    </row>
    <row r="432" spans="1:4" hidden="1" x14ac:dyDescent="0.2">
      <c r="A432" s="8"/>
      <c r="B432" s="8" t="s">
        <v>188</v>
      </c>
      <c r="C432" s="49" t="s">
        <v>189</v>
      </c>
      <c r="D432" s="76">
        <f>61-61</f>
        <v>0</v>
      </c>
    </row>
    <row r="433" spans="1:4" hidden="1" x14ac:dyDescent="0.2">
      <c r="A433" s="8"/>
      <c r="B433" s="29" t="s">
        <v>190</v>
      </c>
      <c r="C433" s="50" t="s">
        <v>191</v>
      </c>
      <c r="D433" s="75">
        <f>61-61</f>
        <v>0</v>
      </c>
    </row>
    <row r="434" spans="1:4" hidden="1" x14ac:dyDescent="0.2">
      <c r="A434" s="27" t="s">
        <v>25</v>
      </c>
      <c r="B434" s="27" t="s">
        <v>120</v>
      </c>
      <c r="C434" s="67" t="s">
        <v>185</v>
      </c>
      <c r="D434" s="61"/>
    </row>
    <row r="435" spans="1:4" hidden="1" x14ac:dyDescent="0.2">
      <c r="A435" s="27"/>
      <c r="B435" s="11" t="s">
        <v>188</v>
      </c>
      <c r="C435" s="21" t="s">
        <v>189</v>
      </c>
      <c r="D435" s="61">
        <f>D438+D441+D444</f>
        <v>0</v>
      </c>
    </row>
    <row r="436" spans="1:4" hidden="1" x14ac:dyDescent="0.2">
      <c r="A436" s="27"/>
      <c r="B436" s="11" t="s">
        <v>190</v>
      </c>
      <c r="C436" s="21" t="s">
        <v>191</v>
      </c>
      <c r="D436" s="61">
        <f>D439+D442+D445</f>
        <v>0</v>
      </c>
    </row>
    <row r="437" spans="1:4" hidden="1" x14ac:dyDescent="0.2">
      <c r="A437" s="8" t="s">
        <v>25</v>
      </c>
      <c r="B437" s="8" t="s">
        <v>270</v>
      </c>
      <c r="C437" s="4" t="s">
        <v>237</v>
      </c>
      <c r="D437" s="66"/>
    </row>
    <row r="438" spans="1:4" hidden="1" x14ac:dyDescent="0.2">
      <c r="A438" s="8"/>
      <c r="B438" s="8" t="s">
        <v>188</v>
      </c>
      <c r="C438" s="49" t="s">
        <v>189</v>
      </c>
      <c r="D438" s="13"/>
    </row>
    <row r="439" spans="1:4" hidden="1" x14ac:dyDescent="0.2">
      <c r="A439" s="8"/>
      <c r="B439" s="29" t="s">
        <v>190</v>
      </c>
      <c r="C439" s="50" t="s">
        <v>191</v>
      </c>
      <c r="D439" s="13"/>
    </row>
    <row r="440" spans="1:4" hidden="1" x14ac:dyDescent="0.2">
      <c r="A440" s="8" t="s">
        <v>25</v>
      </c>
      <c r="B440" s="8" t="s">
        <v>121</v>
      </c>
      <c r="C440" s="65" t="s">
        <v>240</v>
      </c>
      <c r="D440" s="66"/>
    </row>
    <row r="441" spans="1:4" hidden="1" x14ac:dyDescent="0.2">
      <c r="A441" s="8"/>
      <c r="B441" s="8" t="s">
        <v>188</v>
      </c>
      <c r="C441" s="49" t="s">
        <v>189</v>
      </c>
      <c r="D441" s="13">
        <f>180-180</f>
        <v>0</v>
      </c>
    </row>
    <row r="442" spans="1:4" hidden="1" x14ac:dyDescent="0.2">
      <c r="A442" s="8"/>
      <c r="B442" s="29" t="s">
        <v>190</v>
      </c>
      <c r="C442" s="50" t="s">
        <v>191</v>
      </c>
      <c r="D442" s="13">
        <f>180-180</f>
        <v>0</v>
      </c>
    </row>
    <row r="443" spans="1:4" hidden="1" x14ac:dyDescent="0.2">
      <c r="A443" s="8" t="s">
        <v>25</v>
      </c>
      <c r="B443" s="8" t="s">
        <v>122</v>
      </c>
      <c r="C443" s="4" t="s">
        <v>111</v>
      </c>
      <c r="D443" s="13"/>
    </row>
    <row r="444" spans="1:4" hidden="1" x14ac:dyDescent="0.2">
      <c r="A444" s="8"/>
      <c r="B444" s="8" t="s">
        <v>188</v>
      </c>
      <c r="C444" s="49" t="s">
        <v>189</v>
      </c>
      <c r="D444" s="13">
        <v>0</v>
      </c>
    </row>
    <row r="445" spans="1:4" hidden="1" x14ac:dyDescent="0.2">
      <c r="A445" s="8"/>
      <c r="B445" s="29" t="s">
        <v>190</v>
      </c>
      <c r="C445" s="50" t="s">
        <v>191</v>
      </c>
      <c r="D445" s="25">
        <v>0</v>
      </c>
    </row>
    <row r="446" spans="1:4" x14ac:dyDescent="0.2">
      <c r="A446" s="11" t="s">
        <v>25</v>
      </c>
      <c r="B446" s="42" t="s">
        <v>31</v>
      </c>
      <c r="C446" s="43" t="s">
        <v>102</v>
      </c>
      <c r="D446" s="28"/>
    </row>
    <row r="447" spans="1:4" x14ac:dyDescent="0.2">
      <c r="A447" s="11"/>
      <c r="B447" s="11" t="s">
        <v>188</v>
      </c>
      <c r="C447" s="21" t="s">
        <v>189</v>
      </c>
      <c r="D447" s="28">
        <f>D450+D453+D456</f>
        <v>295099</v>
      </c>
    </row>
    <row r="448" spans="1:4" x14ac:dyDescent="0.2">
      <c r="A448" s="11"/>
      <c r="B448" s="11" t="s">
        <v>190</v>
      </c>
      <c r="C448" s="21" t="s">
        <v>191</v>
      </c>
      <c r="D448" s="28">
        <f>D451+D454+D457</f>
        <v>295099</v>
      </c>
    </row>
    <row r="449" spans="1:4" hidden="1" x14ac:dyDescent="0.2">
      <c r="A449" s="14" t="s">
        <v>25</v>
      </c>
      <c r="B449" s="8" t="s">
        <v>123</v>
      </c>
      <c r="C449" s="49" t="s">
        <v>241</v>
      </c>
      <c r="D449" s="13"/>
    </row>
    <row r="450" spans="1:4" hidden="1" x14ac:dyDescent="0.2">
      <c r="A450" s="14"/>
      <c r="B450" s="8" t="s">
        <v>188</v>
      </c>
      <c r="C450" s="49" t="s">
        <v>189</v>
      </c>
      <c r="D450" s="13"/>
    </row>
    <row r="451" spans="1:4" hidden="1" x14ac:dyDescent="0.2">
      <c r="A451" s="14"/>
      <c r="B451" s="29" t="s">
        <v>190</v>
      </c>
      <c r="C451" s="50" t="s">
        <v>191</v>
      </c>
      <c r="D451" s="25"/>
    </row>
    <row r="452" spans="1:4" x14ac:dyDescent="0.2">
      <c r="A452" s="14" t="s">
        <v>242</v>
      </c>
      <c r="B452" s="8" t="s">
        <v>155</v>
      </c>
      <c r="C452" s="49" t="s">
        <v>156</v>
      </c>
      <c r="D452" s="13"/>
    </row>
    <row r="453" spans="1:4" x14ac:dyDescent="0.2">
      <c r="A453" s="14"/>
      <c r="B453" s="8" t="s">
        <v>188</v>
      </c>
      <c r="C453" s="49" t="s">
        <v>189</v>
      </c>
      <c r="D453" s="13">
        <v>11602</v>
      </c>
    </row>
    <row r="454" spans="1:4" x14ac:dyDescent="0.2">
      <c r="A454" s="14"/>
      <c r="B454" s="29" t="s">
        <v>190</v>
      </c>
      <c r="C454" s="50" t="s">
        <v>191</v>
      </c>
      <c r="D454" s="25">
        <v>11602</v>
      </c>
    </row>
    <row r="455" spans="1:4" x14ac:dyDescent="0.2">
      <c r="A455" s="14" t="s">
        <v>242</v>
      </c>
      <c r="B455" s="8" t="s">
        <v>372</v>
      </c>
      <c r="C455" s="49" t="s">
        <v>373</v>
      </c>
      <c r="D455" s="13"/>
    </row>
    <row r="456" spans="1:4" x14ac:dyDescent="0.2">
      <c r="A456" s="14"/>
      <c r="B456" s="8" t="s">
        <v>188</v>
      </c>
      <c r="C456" s="49" t="s">
        <v>189</v>
      </c>
      <c r="D456" s="13">
        <f>282147+1350</f>
        <v>283497</v>
      </c>
    </row>
    <row r="457" spans="1:4" x14ac:dyDescent="0.2">
      <c r="A457" s="14"/>
      <c r="B457" s="29" t="s">
        <v>190</v>
      </c>
      <c r="C457" s="50" t="s">
        <v>191</v>
      </c>
      <c r="D457" s="13">
        <f>282147+1350</f>
        <v>283497</v>
      </c>
    </row>
    <row r="458" spans="1:4" x14ac:dyDescent="0.2">
      <c r="A458" s="11" t="s">
        <v>25</v>
      </c>
      <c r="B458" s="11" t="s">
        <v>124</v>
      </c>
      <c r="C458" s="1" t="s">
        <v>125</v>
      </c>
      <c r="D458" s="12"/>
    </row>
    <row r="459" spans="1:4" x14ac:dyDescent="0.2">
      <c r="A459" s="11"/>
      <c r="B459" s="11" t="s">
        <v>188</v>
      </c>
      <c r="C459" s="1" t="s">
        <v>189</v>
      </c>
      <c r="D459" s="12">
        <f>D462+D483</f>
        <v>331426</v>
      </c>
    </row>
    <row r="460" spans="1:4" x14ac:dyDescent="0.2">
      <c r="A460" s="11"/>
      <c r="B460" s="11" t="s">
        <v>190</v>
      </c>
      <c r="C460" s="21" t="s">
        <v>191</v>
      </c>
      <c r="D460" s="12">
        <f>D463+D484</f>
        <v>260209</v>
      </c>
    </row>
    <row r="461" spans="1:4" x14ac:dyDescent="0.2">
      <c r="A461" s="11" t="s">
        <v>25</v>
      </c>
      <c r="B461" s="11" t="s">
        <v>126</v>
      </c>
      <c r="C461" s="1" t="s">
        <v>127</v>
      </c>
      <c r="D461" s="12"/>
    </row>
    <row r="462" spans="1:4" x14ac:dyDescent="0.2">
      <c r="A462" s="11"/>
      <c r="B462" s="11" t="s">
        <v>188</v>
      </c>
      <c r="C462" s="1" t="s">
        <v>189</v>
      </c>
      <c r="D462" s="12">
        <f>D465+D480</f>
        <v>331426</v>
      </c>
    </row>
    <row r="463" spans="1:4" x14ac:dyDescent="0.2">
      <c r="A463" s="11"/>
      <c r="B463" s="11" t="s">
        <v>190</v>
      </c>
      <c r="C463" s="21" t="s">
        <v>191</v>
      </c>
      <c r="D463" s="12">
        <f>D466+D481</f>
        <v>260209</v>
      </c>
    </row>
    <row r="464" spans="1:4" x14ac:dyDescent="0.2">
      <c r="A464" s="11" t="s">
        <v>25</v>
      </c>
      <c r="B464" s="11" t="s">
        <v>128</v>
      </c>
      <c r="C464" s="1" t="s">
        <v>129</v>
      </c>
      <c r="D464" s="12"/>
    </row>
    <row r="465" spans="1:4" x14ac:dyDescent="0.2">
      <c r="A465" s="11"/>
      <c r="B465" s="11" t="s">
        <v>188</v>
      </c>
      <c r="C465" s="1" t="s">
        <v>189</v>
      </c>
      <c r="D465" s="12">
        <f t="shared" ref="D465:D466" si="21">D468+D471+D474+D477</f>
        <v>292851</v>
      </c>
    </row>
    <row r="466" spans="1:4" x14ac:dyDescent="0.2">
      <c r="A466" s="11"/>
      <c r="B466" s="11" t="s">
        <v>190</v>
      </c>
      <c r="C466" s="21" t="s">
        <v>191</v>
      </c>
      <c r="D466" s="12">
        <f t="shared" si="21"/>
        <v>217896</v>
      </c>
    </row>
    <row r="467" spans="1:4" x14ac:dyDescent="0.2">
      <c r="A467" s="14" t="s">
        <v>25</v>
      </c>
      <c r="B467" s="7" t="s">
        <v>130</v>
      </c>
      <c r="C467" s="4" t="s">
        <v>131</v>
      </c>
      <c r="D467" s="13"/>
    </row>
    <row r="468" spans="1:4" x14ac:dyDescent="0.2">
      <c r="A468" s="14"/>
      <c r="B468" s="29" t="s">
        <v>188</v>
      </c>
      <c r="C468" s="30" t="s">
        <v>189</v>
      </c>
      <c r="D468" s="76">
        <f>216150+17192+3300</f>
        <v>236642</v>
      </c>
    </row>
    <row r="469" spans="1:4" x14ac:dyDescent="0.2">
      <c r="A469" s="14"/>
      <c r="B469" s="29" t="s">
        <v>190</v>
      </c>
      <c r="C469" s="30" t="s">
        <v>191</v>
      </c>
      <c r="D469" s="76">
        <f>158387+3300</f>
        <v>161687</v>
      </c>
    </row>
    <row r="470" spans="1:4" x14ac:dyDescent="0.2">
      <c r="A470" s="14" t="s">
        <v>25</v>
      </c>
      <c r="B470" s="7" t="s">
        <v>132</v>
      </c>
      <c r="C470" s="4" t="s">
        <v>133</v>
      </c>
      <c r="D470" s="76"/>
    </row>
    <row r="471" spans="1:4" x14ac:dyDescent="0.2">
      <c r="A471" s="14"/>
      <c r="B471" s="29" t="s">
        <v>188</v>
      </c>
      <c r="C471" s="30" t="s">
        <v>189</v>
      </c>
      <c r="D471" s="76">
        <f>33396+209</f>
        <v>33605</v>
      </c>
    </row>
    <row r="472" spans="1:4" x14ac:dyDescent="0.2">
      <c r="A472" s="14"/>
      <c r="B472" s="29" t="s">
        <v>190</v>
      </c>
      <c r="C472" s="30" t="s">
        <v>191</v>
      </c>
      <c r="D472" s="76">
        <f>33396+209</f>
        <v>33605</v>
      </c>
    </row>
    <row r="473" spans="1:4" hidden="1" x14ac:dyDescent="0.2">
      <c r="A473" s="14" t="s">
        <v>25</v>
      </c>
      <c r="B473" s="7" t="s">
        <v>134</v>
      </c>
      <c r="C473" s="4" t="s">
        <v>135</v>
      </c>
      <c r="D473" s="76"/>
    </row>
    <row r="474" spans="1:4" hidden="1" x14ac:dyDescent="0.2">
      <c r="A474" s="14"/>
      <c r="B474" s="29" t="s">
        <v>188</v>
      </c>
      <c r="C474" s="30" t="s">
        <v>189</v>
      </c>
      <c r="D474" s="13"/>
    </row>
    <row r="475" spans="1:4" hidden="1" x14ac:dyDescent="0.2">
      <c r="A475" s="14"/>
      <c r="B475" s="29" t="s">
        <v>190</v>
      </c>
      <c r="C475" s="30" t="s">
        <v>191</v>
      </c>
      <c r="D475" s="13"/>
    </row>
    <row r="476" spans="1:4" x14ac:dyDescent="0.2">
      <c r="A476" s="14" t="s">
        <v>25</v>
      </c>
      <c r="B476" s="7" t="s">
        <v>136</v>
      </c>
      <c r="C476" s="4" t="s">
        <v>302</v>
      </c>
      <c r="D476" s="13"/>
    </row>
    <row r="477" spans="1:4" x14ac:dyDescent="0.2">
      <c r="A477" s="14"/>
      <c r="B477" s="29" t="s">
        <v>188</v>
      </c>
      <c r="C477" s="30" t="s">
        <v>189</v>
      </c>
      <c r="D477" s="13">
        <v>22604</v>
      </c>
    </row>
    <row r="478" spans="1:4" x14ac:dyDescent="0.2">
      <c r="A478" s="14"/>
      <c r="B478" s="29" t="s">
        <v>190</v>
      </c>
      <c r="C478" s="30" t="s">
        <v>191</v>
      </c>
      <c r="D478" s="13">
        <v>22604</v>
      </c>
    </row>
    <row r="479" spans="1:4" x14ac:dyDescent="0.2">
      <c r="A479" s="11" t="s">
        <v>25</v>
      </c>
      <c r="B479" s="11" t="s">
        <v>137</v>
      </c>
      <c r="C479" s="5" t="s">
        <v>243</v>
      </c>
      <c r="D479" s="16"/>
    </row>
    <row r="480" spans="1:4" x14ac:dyDescent="0.2">
      <c r="A480" s="11"/>
      <c r="B480" s="11" t="s">
        <v>188</v>
      </c>
      <c r="C480" s="21" t="s">
        <v>189</v>
      </c>
      <c r="D480" s="16">
        <f>31875+10000-3300</f>
        <v>38575</v>
      </c>
    </row>
    <row r="481" spans="1:6" x14ac:dyDescent="0.2">
      <c r="A481" s="11"/>
      <c r="B481" s="11" t="s">
        <v>190</v>
      </c>
      <c r="C481" s="21" t="s">
        <v>191</v>
      </c>
      <c r="D481" s="16">
        <f>35613+10000-3300</f>
        <v>42313</v>
      </c>
    </row>
    <row r="482" spans="1:6" hidden="1" x14ac:dyDescent="0.2">
      <c r="A482" s="11" t="s">
        <v>25</v>
      </c>
      <c r="B482" s="11">
        <v>72</v>
      </c>
      <c r="C482" s="1" t="s">
        <v>344</v>
      </c>
      <c r="D482" s="12"/>
    </row>
    <row r="483" spans="1:6" hidden="1" x14ac:dyDescent="0.2">
      <c r="A483" s="11"/>
      <c r="B483" s="11" t="s">
        <v>188</v>
      </c>
      <c r="C483" s="1" t="s">
        <v>189</v>
      </c>
      <c r="D483" s="12">
        <f>D486</f>
        <v>0</v>
      </c>
    </row>
    <row r="484" spans="1:6" hidden="1" x14ac:dyDescent="0.2">
      <c r="A484" s="11"/>
      <c r="B484" s="11" t="s">
        <v>190</v>
      </c>
      <c r="C484" s="21" t="s">
        <v>191</v>
      </c>
      <c r="D484" s="12">
        <f>D487</f>
        <v>0</v>
      </c>
    </row>
    <row r="485" spans="1:6" hidden="1" x14ac:dyDescent="0.2">
      <c r="A485" s="11" t="s">
        <v>25</v>
      </c>
      <c r="B485" s="11" t="s">
        <v>345</v>
      </c>
      <c r="C485" s="1" t="s">
        <v>344</v>
      </c>
      <c r="D485" s="12"/>
    </row>
    <row r="486" spans="1:6" hidden="1" x14ac:dyDescent="0.2">
      <c r="A486" s="11"/>
      <c r="B486" s="11" t="s">
        <v>188</v>
      </c>
      <c r="C486" s="1" t="s">
        <v>189</v>
      </c>
      <c r="D486" s="12">
        <f>D489</f>
        <v>0</v>
      </c>
    </row>
    <row r="487" spans="1:6" hidden="1" x14ac:dyDescent="0.2">
      <c r="A487" s="11"/>
      <c r="B487" s="11" t="s">
        <v>190</v>
      </c>
      <c r="C487" s="21" t="s">
        <v>191</v>
      </c>
      <c r="D487" s="12">
        <f>D490</f>
        <v>0</v>
      </c>
    </row>
    <row r="488" spans="1:6" hidden="1" x14ac:dyDescent="0.2">
      <c r="A488" s="14" t="s">
        <v>25</v>
      </c>
      <c r="B488" s="7" t="s">
        <v>346</v>
      </c>
      <c r="C488" s="4" t="s">
        <v>347</v>
      </c>
      <c r="D488" s="13"/>
    </row>
    <row r="489" spans="1:6" hidden="1" x14ac:dyDescent="0.2">
      <c r="A489" s="14"/>
      <c r="B489" s="29" t="s">
        <v>188</v>
      </c>
      <c r="C489" s="30" t="s">
        <v>189</v>
      </c>
      <c r="D489" s="76"/>
    </row>
    <row r="490" spans="1:6" hidden="1" x14ac:dyDescent="0.2">
      <c r="A490" s="14"/>
      <c r="B490" s="29" t="s">
        <v>190</v>
      </c>
      <c r="C490" s="30" t="s">
        <v>191</v>
      </c>
      <c r="D490" s="76"/>
    </row>
    <row r="491" spans="1:6" x14ac:dyDescent="0.2">
      <c r="A491" s="17"/>
      <c r="B491" s="17"/>
      <c r="C491" s="18" t="s">
        <v>138</v>
      </c>
      <c r="D491" s="19"/>
    </row>
    <row r="492" spans="1:6" x14ac:dyDescent="0.2">
      <c r="A492" s="17"/>
      <c r="B492" s="17" t="s">
        <v>188</v>
      </c>
      <c r="C492" s="18" t="s">
        <v>189</v>
      </c>
      <c r="D492" s="19">
        <f>D495+D609</f>
        <v>1421102</v>
      </c>
      <c r="F492" s="98">
        <f>D492-D573+D30</f>
        <v>1355718</v>
      </c>
    </row>
    <row r="493" spans="1:6" x14ac:dyDescent="0.2">
      <c r="A493" s="17"/>
      <c r="B493" s="17" t="s">
        <v>190</v>
      </c>
      <c r="C493" s="18" t="s">
        <v>191</v>
      </c>
      <c r="D493" s="19">
        <f>D496+D610</f>
        <v>1487056</v>
      </c>
      <c r="F493" s="98">
        <f>D493-D574+D30</f>
        <v>1298837</v>
      </c>
    </row>
    <row r="494" spans="1:6" x14ac:dyDescent="0.2">
      <c r="A494" s="17" t="s">
        <v>25</v>
      </c>
      <c r="B494" s="17" t="s">
        <v>36</v>
      </c>
      <c r="C494" s="18" t="s">
        <v>196</v>
      </c>
      <c r="D494" s="19"/>
    </row>
    <row r="495" spans="1:6" x14ac:dyDescent="0.2">
      <c r="A495" s="17"/>
      <c r="B495" s="17" t="s">
        <v>188</v>
      </c>
      <c r="C495" s="18" t="s">
        <v>189</v>
      </c>
      <c r="D495" s="19">
        <f>D498+D591</f>
        <v>1419302</v>
      </c>
    </row>
    <row r="496" spans="1:6" x14ac:dyDescent="0.2">
      <c r="A496" s="17"/>
      <c r="B496" s="17" t="s">
        <v>190</v>
      </c>
      <c r="C496" s="18" t="s">
        <v>191</v>
      </c>
      <c r="D496" s="19">
        <f>D499+D592</f>
        <v>1485256</v>
      </c>
    </row>
    <row r="497" spans="1:4" x14ac:dyDescent="0.2">
      <c r="A497" s="17" t="s">
        <v>25</v>
      </c>
      <c r="B497" s="17" t="s">
        <v>27</v>
      </c>
      <c r="C497" s="18" t="s">
        <v>28</v>
      </c>
      <c r="D497" s="19"/>
    </row>
    <row r="498" spans="1:4" x14ac:dyDescent="0.2">
      <c r="A498" s="17"/>
      <c r="B498" s="17" t="s">
        <v>188</v>
      </c>
      <c r="C498" s="18" t="s">
        <v>189</v>
      </c>
      <c r="D498" s="19">
        <f>D501+D537+D561+D573+D585+D510</f>
        <v>609302</v>
      </c>
    </row>
    <row r="499" spans="1:4" x14ac:dyDescent="0.2">
      <c r="A499" s="17"/>
      <c r="B499" s="17" t="s">
        <v>190</v>
      </c>
      <c r="C499" s="18" t="s">
        <v>191</v>
      </c>
      <c r="D499" s="19">
        <f>D502+D538+D562+D574+D586+D511</f>
        <v>1260256</v>
      </c>
    </row>
    <row r="500" spans="1:4" x14ac:dyDescent="0.2">
      <c r="A500" s="17" t="s">
        <v>25</v>
      </c>
      <c r="B500" s="17" t="s">
        <v>139</v>
      </c>
      <c r="C500" s="18" t="s">
        <v>192</v>
      </c>
      <c r="D500" s="19"/>
    </row>
    <row r="501" spans="1:4" x14ac:dyDescent="0.2">
      <c r="A501" s="17"/>
      <c r="B501" s="17" t="s">
        <v>188</v>
      </c>
      <c r="C501" s="18" t="s">
        <v>189</v>
      </c>
      <c r="D501" s="19">
        <f>D504</f>
        <v>450</v>
      </c>
    </row>
    <row r="502" spans="1:4" x14ac:dyDescent="0.2">
      <c r="A502" s="17"/>
      <c r="B502" s="17" t="s">
        <v>190</v>
      </c>
      <c r="C502" s="18" t="s">
        <v>191</v>
      </c>
      <c r="D502" s="19">
        <f t="shared" ref="D502" si="22">D505</f>
        <v>450</v>
      </c>
    </row>
    <row r="503" spans="1:4" x14ac:dyDescent="0.2">
      <c r="A503" s="17" t="s">
        <v>25</v>
      </c>
      <c r="B503" s="17" t="s">
        <v>101</v>
      </c>
      <c r="C503" s="18" t="s">
        <v>102</v>
      </c>
      <c r="D503" s="19"/>
    </row>
    <row r="504" spans="1:4" x14ac:dyDescent="0.2">
      <c r="A504" s="17"/>
      <c r="B504" s="17" t="s">
        <v>188</v>
      </c>
      <c r="C504" s="18" t="s">
        <v>189</v>
      </c>
      <c r="D504" s="19">
        <f>D507</f>
        <v>450</v>
      </c>
    </row>
    <row r="505" spans="1:4" x14ac:dyDescent="0.2">
      <c r="A505" s="17"/>
      <c r="B505" s="17" t="s">
        <v>190</v>
      </c>
      <c r="C505" s="18" t="s">
        <v>191</v>
      </c>
      <c r="D505" s="19">
        <f t="shared" ref="D505" si="23">D508</f>
        <v>450</v>
      </c>
    </row>
    <row r="506" spans="1:4" x14ac:dyDescent="0.2">
      <c r="A506" s="14" t="s">
        <v>25</v>
      </c>
      <c r="B506" s="14" t="s">
        <v>109</v>
      </c>
      <c r="C506" s="4" t="s">
        <v>181</v>
      </c>
      <c r="D506" s="13"/>
    </row>
    <row r="507" spans="1:4" x14ac:dyDescent="0.2">
      <c r="A507" s="14"/>
      <c r="B507" s="29" t="s">
        <v>188</v>
      </c>
      <c r="C507" s="30" t="s">
        <v>189</v>
      </c>
      <c r="D507" s="76">
        <f>500-50</f>
        <v>450</v>
      </c>
    </row>
    <row r="508" spans="1:4" x14ac:dyDescent="0.2">
      <c r="A508" s="14"/>
      <c r="B508" s="29" t="s">
        <v>190</v>
      </c>
      <c r="C508" s="30" t="s">
        <v>191</v>
      </c>
      <c r="D508" s="76">
        <f>500-50</f>
        <v>450</v>
      </c>
    </row>
    <row r="509" spans="1:4" ht="25.5" x14ac:dyDescent="0.2">
      <c r="A509" s="17" t="s">
        <v>25</v>
      </c>
      <c r="B509" s="17">
        <v>56</v>
      </c>
      <c r="C509" s="18" t="s">
        <v>357</v>
      </c>
      <c r="D509" s="19"/>
    </row>
    <row r="510" spans="1:4" x14ac:dyDescent="0.2">
      <c r="A510" s="17"/>
      <c r="B510" s="17" t="s">
        <v>188</v>
      </c>
      <c r="C510" s="18" t="s">
        <v>189</v>
      </c>
      <c r="D510" s="19">
        <f>D513+D525</f>
        <v>320245</v>
      </c>
    </row>
    <row r="511" spans="1:4" x14ac:dyDescent="0.2">
      <c r="A511" s="17"/>
      <c r="B511" s="17" t="s">
        <v>190</v>
      </c>
      <c r="C511" s="18" t="s">
        <v>191</v>
      </c>
      <c r="D511" s="19">
        <f>D514+D526</f>
        <v>866780</v>
      </c>
    </row>
    <row r="512" spans="1:4" ht="25.5" x14ac:dyDescent="0.2">
      <c r="A512" s="17" t="s">
        <v>25</v>
      </c>
      <c r="B512" s="17" t="s">
        <v>320</v>
      </c>
      <c r="C512" s="18" t="s">
        <v>321</v>
      </c>
      <c r="D512" s="19"/>
    </row>
    <row r="513" spans="1:4" x14ac:dyDescent="0.2">
      <c r="A513" s="17"/>
      <c r="B513" s="17" t="s">
        <v>188</v>
      </c>
      <c r="C513" s="18" t="s">
        <v>189</v>
      </c>
      <c r="D513" s="19">
        <f>D516+D519+D522</f>
        <v>320245</v>
      </c>
    </row>
    <row r="514" spans="1:4" x14ac:dyDescent="0.2">
      <c r="A514" s="17"/>
      <c r="B514" s="17" t="s">
        <v>190</v>
      </c>
      <c r="C514" s="18" t="s">
        <v>191</v>
      </c>
      <c r="D514" s="19">
        <f>D517+D520+D523</f>
        <v>866780</v>
      </c>
    </row>
    <row r="515" spans="1:4" x14ac:dyDescent="0.2">
      <c r="A515" s="29" t="s">
        <v>25</v>
      </c>
      <c r="B515" s="29" t="s">
        <v>322</v>
      </c>
      <c r="C515" s="30" t="s">
        <v>237</v>
      </c>
      <c r="D515" s="76"/>
    </row>
    <row r="516" spans="1:4" x14ac:dyDescent="0.2">
      <c r="A516" s="29"/>
      <c r="B516" s="29" t="s">
        <v>188</v>
      </c>
      <c r="C516" s="30" t="s">
        <v>189</v>
      </c>
      <c r="D516" s="76">
        <v>54616</v>
      </c>
    </row>
    <row r="517" spans="1:4" x14ac:dyDescent="0.2">
      <c r="A517" s="29"/>
      <c r="B517" s="29" t="s">
        <v>190</v>
      </c>
      <c r="C517" s="30" t="s">
        <v>191</v>
      </c>
      <c r="D517" s="76">
        <v>95567</v>
      </c>
    </row>
    <row r="518" spans="1:4" x14ac:dyDescent="0.2">
      <c r="A518" s="14" t="s">
        <v>25</v>
      </c>
      <c r="B518" s="14" t="s">
        <v>323</v>
      </c>
      <c r="C518" s="4" t="s">
        <v>240</v>
      </c>
      <c r="D518" s="76"/>
    </row>
    <row r="519" spans="1:4" x14ac:dyDescent="0.2">
      <c r="A519" s="14"/>
      <c r="B519" s="29" t="s">
        <v>188</v>
      </c>
      <c r="C519" s="30" t="s">
        <v>189</v>
      </c>
      <c r="D519" s="76">
        <v>218455</v>
      </c>
    </row>
    <row r="520" spans="1:4" x14ac:dyDescent="0.2">
      <c r="A520" s="14"/>
      <c r="B520" s="29" t="s">
        <v>190</v>
      </c>
      <c r="C520" s="30" t="s">
        <v>191</v>
      </c>
      <c r="D520" s="76">
        <v>676666</v>
      </c>
    </row>
    <row r="521" spans="1:4" x14ac:dyDescent="0.2">
      <c r="A521" s="14" t="s">
        <v>25</v>
      </c>
      <c r="B521" s="14" t="s">
        <v>324</v>
      </c>
      <c r="C521" s="4" t="s">
        <v>111</v>
      </c>
      <c r="D521" s="76"/>
    </row>
    <row r="522" spans="1:4" x14ac:dyDescent="0.2">
      <c r="A522" s="14"/>
      <c r="B522" s="29" t="s">
        <v>188</v>
      </c>
      <c r="C522" s="30" t="s">
        <v>189</v>
      </c>
      <c r="D522" s="76">
        <v>47174</v>
      </c>
    </row>
    <row r="523" spans="1:4" x14ac:dyDescent="0.2">
      <c r="A523" s="14"/>
      <c r="B523" s="29" t="s">
        <v>190</v>
      </c>
      <c r="C523" s="30" t="s">
        <v>191</v>
      </c>
      <c r="D523" s="76">
        <v>94547</v>
      </c>
    </row>
    <row r="524" spans="1:4" ht="25.5" hidden="1" x14ac:dyDescent="0.2">
      <c r="A524" s="17" t="s">
        <v>25</v>
      </c>
      <c r="B524" s="17" t="s">
        <v>358</v>
      </c>
      <c r="C524" s="18" t="s">
        <v>359</v>
      </c>
      <c r="D524" s="19"/>
    </row>
    <row r="525" spans="1:4" hidden="1" x14ac:dyDescent="0.2">
      <c r="A525" s="17"/>
      <c r="B525" s="17" t="s">
        <v>188</v>
      </c>
      <c r="C525" s="18" t="s">
        <v>189</v>
      </c>
      <c r="D525" s="19">
        <f>D528+D531+D534</f>
        <v>0</v>
      </c>
    </row>
    <row r="526" spans="1:4" hidden="1" x14ac:dyDescent="0.2">
      <c r="A526" s="17"/>
      <c r="B526" s="17" t="s">
        <v>190</v>
      </c>
      <c r="C526" s="18" t="s">
        <v>191</v>
      </c>
      <c r="D526" s="19">
        <f>D529+D532+D535</f>
        <v>0</v>
      </c>
    </row>
    <row r="527" spans="1:4" hidden="1" x14ac:dyDescent="0.2">
      <c r="A527" s="29" t="s">
        <v>25</v>
      </c>
      <c r="B527" s="29" t="s">
        <v>360</v>
      </c>
      <c r="C527" s="30" t="s">
        <v>237</v>
      </c>
      <c r="D527" s="76"/>
    </row>
    <row r="528" spans="1:4" hidden="1" x14ac:dyDescent="0.2">
      <c r="A528" s="29"/>
      <c r="B528" s="29" t="s">
        <v>188</v>
      </c>
      <c r="C528" s="30" t="s">
        <v>189</v>
      </c>
      <c r="D528" s="76">
        <f>23852-23852</f>
        <v>0</v>
      </c>
    </row>
    <row r="529" spans="1:4" hidden="1" x14ac:dyDescent="0.2">
      <c r="A529" s="29"/>
      <c r="B529" s="29" t="s">
        <v>190</v>
      </c>
      <c r="C529" s="30" t="s">
        <v>191</v>
      </c>
      <c r="D529" s="76">
        <f>3104+9861-12965</f>
        <v>0</v>
      </c>
    </row>
    <row r="530" spans="1:4" hidden="1" x14ac:dyDescent="0.2">
      <c r="A530" s="14" t="s">
        <v>25</v>
      </c>
      <c r="B530" s="14" t="s">
        <v>361</v>
      </c>
      <c r="C530" s="4" t="s">
        <v>240</v>
      </c>
      <c r="D530" s="76"/>
    </row>
    <row r="531" spans="1:4" hidden="1" x14ac:dyDescent="0.2">
      <c r="A531" s="14"/>
      <c r="B531" s="29" t="s">
        <v>188</v>
      </c>
      <c r="C531" s="30" t="s">
        <v>189</v>
      </c>
      <c r="D531" s="76">
        <f>135157-135157</f>
        <v>0</v>
      </c>
    </row>
    <row r="532" spans="1:4" hidden="1" x14ac:dyDescent="0.2">
      <c r="A532" s="14"/>
      <c r="B532" s="29" t="s">
        <v>190</v>
      </c>
      <c r="C532" s="30" t="s">
        <v>191</v>
      </c>
      <c r="D532" s="76">
        <f>13666+59795-73461</f>
        <v>0</v>
      </c>
    </row>
    <row r="533" spans="1:4" hidden="1" x14ac:dyDescent="0.2">
      <c r="A533" s="14" t="s">
        <v>25</v>
      </c>
      <c r="B533" s="14" t="s">
        <v>362</v>
      </c>
      <c r="C533" s="4" t="s">
        <v>111</v>
      </c>
      <c r="D533" s="76"/>
    </row>
    <row r="534" spans="1:4" hidden="1" x14ac:dyDescent="0.2">
      <c r="A534" s="14"/>
      <c r="B534" s="29" t="s">
        <v>188</v>
      </c>
      <c r="C534" s="30" t="s">
        <v>189</v>
      </c>
      <c r="D534" s="76">
        <f>18732-18732</f>
        <v>0</v>
      </c>
    </row>
    <row r="535" spans="1:4" hidden="1" x14ac:dyDescent="0.2">
      <c r="A535" s="14"/>
      <c r="B535" s="29" t="s">
        <v>190</v>
      </c>
      <c r="C535" s="30" t="s">
        <v>191</v>
      </c>
      <c r="D535" s="76">
        <f>0+15593-15593</f>
        <v>0</v>
      </c>
    </row>
    <row r="536" spans="1:4" ht="38.25" x14ac:dyDescent="0.2">
      <c r="A536" s="17" t="s">
        <v>25</v>
      </c>
      <c r="B536" s="17" t="s">
        <v>30</v>
      </c>
      <c r="C536" s="18" t="s">
        <v>377</v>
      </c>
      <c r="D536" s="19"/>
    </row>
    <row r="537" spans="1:4" x14ac:dyDescent="0.2">
      <c r="A537" s="17"/>
      <c r="B537" s="17" t="s">
        <v>188</v>
      </c>
      <c r="C537" s="18" t="s">
        <v>189</v>
      </c>
      <c r="D537" s="19">
        <f>D540+D549</f>
        <v>75853</v>
      </c>
    </row>
    <row r="538" spans="1:4" x14ac:dyDescent="0.2">
      <c r="A538" s="17"/>
      <c r="B538" s="17" t="s">
        <v>190</v>
      </c>
      <c r="C538" s="18" t="s">
        <v>191</v>
      </c>
      <c r="D538" s="19">
        <f>D541+D550</f>
        <v>85069</v>
      </c>
    </row>
    <row r="539" spans="1:4" hidden="1" x14ac:dyDescent="0.2">
      <c r="A539" s="17" t="s">
        <v>25</v>
      </c>
      <c r="B539" s="17" t="s">
        <v>112</v>
      </c>
      <c r="C539" s="18" t="s">
        <v>239</v>
      </c>
      <c r="D539" s="19"/>
    </row>
    <row r="540" spans="1:4" hidden="1" x14ac:dyDescent="0.2">
      <c r="A540" s="17"/>
      <c r="B540" s="17" t="s">
        <v>188</v>
      </c>
      <c r="C540" s="18" t="s">
        <v>189</v>
      </c>
      <c r="D540" s="19">
        <f>D543+D546</f>
        <v>0</v>
      </c>
    </row>
    <row r="541" spans="1:4" hidden="1" x14ac:dyDescent="0.2">
      <c r="A541" s="17"/>
      <c r="B541" s="17" t="s">
        <v>190</v>
      </c>
      <c r="C541" s="18" t="s">
        <v>191</v>
      </c>
      <c r="D541" s="19">
        <f>D544+D547</f>
        <v>0</v>
      </c>
    </row>
    <row r="542" spans="1:4" hidden="1" x14ac:dyDescent="0.2">
      <c r="A542" s="62" t="s">
        <v>25</v>
      </c>
      <c r="B542" s="62" t="s">
        <v>113</v>
      </c>
      <c r="C542" s="4" t="s">
        <v>237</v>
      </c>
      <c r="D542" s="117"/>
    </row>
    <row r="543" spans="1:4" hidden="1" x14ac:dyDescent="0.2">
      <c r="A543" s="62"/>
      <c r="B543" s="29" t="s">
        <v>188</v>
      </c>
      <c r="C543" s="30" t="s">
        <v>189</v>
      </c>
      <c r="D543" s="117"/>
    </row>
    <row r="544" spans="1:4" hidden="1" x14ac:dyDescent="0.2">
      <c r="A544" s="62"/>
      <c r="B544" s="29" t="s">
        <v>190</v>
      </c>
      <c r="C544" s="30" t="s">
        <v>191</v>
      </c>
      <c r="D544" s="19"/>
    </row>
    <row r="545" spans="1:4" hidden="1" x14ac:dyDescent="0.2">
      <c r="A545" s="8" t="s">
        <v>25</v>
      </c>
      <c r="B545" s="8" t="s">
        <v>114</v>
      </c>
      <c r="C545" s="65" t="s">
        <v>240</v>
      </c>
      <c r="D545" s="118"/>
    </row>
    <row r="546" spans="1:4" hidden="1" x14ac:dyDescent="0.2">
      <c r="A546" s="8"/>
      <c r="B546" s="29" t="s">
        <v>188</v>
      </c>
      <c r="C546" s="30" t="s">
        <v>189</v>
      </c>
      <c r="D546" s="117"/>
    </row>
    <row r="547" spans="1:4" hidden="1" x14ac:dyDescent="0.2">
      <c r="A547" s="8"/>
      <c r="B547" s="29" t="s">
        <v>190</v>
      </c>
      <c r="C547" s="30" t="s">
        <v>191</v>
      </c>
      <c r="D547" s="19"/>
    </row>
    <row r="548" spans="1:4" x14ac:dyDescent="0.2">
      <c r="A548" s="17" t="s">
        <v>25</v>
      </c>
      <c r="B548" s="17" t="s">
        <v>140</v>
      </c>
      <c r="C548" s="18" t="s">
        <v>295</v>
      </c>
      <c r="D548" s="19"/>
    </row>
    <row r="549" spans="1:4" x14ac:dyDescent="0.2">
      <c r="A549" s="17"/>
      <c r="B549" s="17" t="s">
        <v>188</v>
      </c>
      <c r="C549" s="18" t="s">
        <v>189</v>
      </c>
      <c r="D549" s="19">
        <f t="shared" ref="D549:D550" si="24">D552+D555+D558</f>
        <v>75853</v>
      </c>
    </row>
    <row r="550" spans="1:4" x14ac:dyDescent="0.2">
      <c r="A550" s="17"/>
      <c r="B550" s="17" t="s">
        <v>190</v>
      </c>
      <c r="C550" s="18" t="s">
        <v>191</v>
      </c>
      <c r="D550" s="19">
        <f t="shared" si="24"/>
        <v>85069</v>
      </c>
    </row>
    <row r="551" spans="1:4" hidden="1" x14ac:dyDescent="0.2">
      <c r="A551" s="62" t="s">
        <v>25</v>
      </c>
      <c r="B551" s="62" t="s">
        <v>141</v>
      </c>
      <c r="C551" s="4" t="s">
        <v>237</v>
      </c>
      <c r="D551" s="13"/>
    </row>
    <row r="552" spans="1:4" hidden="1" x14ac:dyDescent="0.2">
      <c r="A552" s="62"/>
      <c r="B552" s="29" t="s">
        <v>188</v>
      </c>
      <c r="C552" s="30" t="s">
        <v>189</v>
      </c>
      <c r="D552" s="76"/>
    </row>
    <row r="553" spans="1:4" hidden="1" x14ac:dyDescent="0.2">
      <c r="A553" s="62"/>
      <c r="B553" s="29" t="s">
        <v>190</v>
      </c>
      <c r="C553" s="30" t="s">
        <v>191</v>
      </c>
      <c r="D553" s="75"/>
    </row>
    <row r="554" spans="1:4" hidden="1" x14ac:dyDescent="0.2">
      <c r="A554" s="8" t="s">
        <v>25</v>
      </c>
      <c r="B554" s="8" t="s">
        <v>142</v>
      </c>
      <c r="C554" s="65" t="s">
        <v>240</v>
      </c>
      <c r="D554" s="85"/>
    </row>
    <row r="555" spans="1:4" hidden="1" x14ac:dyDescent="0.2">
      <c r="A555" s="8"/>
      <c r="B555" s="29" t="s">
        <v>188</v>
      </c>
      <c r="C555" s="30" t="s">
        <v>189</v>
      </c>
      <c r="D555" s="76"/>
    </row>
    <row r="556" spans="1:4" hidden="1" x14ac:dyDescent="0.2">
      <c r="A556" s="8"/>
      <c r="B556" s="29" t="s">
        <v>190</v>
      </c>
      <c r="C556" s="30" t="s">
        <v>191</v>
      </c>
      <c r="D556" s="75"/>
    </row>
    <row r="557" spans="1:4" x14ac:dyDescent="0.2">
      <c r="A557" s="8" t="s">
        <v>25</v>
      </c>
      <c r="B557" s="8" t="s">
        <v>247</v>
      </c>
      <c r="C557" s="57" t="s">
        <v>111</v>
      </c>
      <c r="D557" s="85"/>
    </row>
    <row r="558" spans="1:4" x14ac:dyDescent="0.2">
      <c r="A558" s="8"/>
      <c r="B558" s="29" t="s">
        <v>188</v>
      </c>
      <c r="C558" s="49" t="s">
        <v>189</v>
      </c>
      <c r="D558" s="76">
        <v>75853</v>
      </c>
    </row>
    <row r="559" spans="1:4" x14ac:dyDescent="0.2">
      <c r="A559" s="8"/>
      <c r="B559" s="29" t="s">
        <v>190</v>
      </c>
      <c r="C559" s="50" t="s">
        <v>191</v>
      </c>
      <c r="D559" s="76">
        <v>85069</v>
      </c>
    </row>
    <row r="560" spans="1:4" ht="38.25" x14ac:dyDescent="0.2">
      <c r="A560" s="17" t="s">
        <v>25</v>
      </c>
      <c r="B560" s="17">
        <v>60</v>
      </c>
      <c r="C560" s="18" t="s">
        <v>394</v>
      </c>
      <c r="D560" s="19"/>
    </row>
    <row r="561" spans="1:4" x14ac:dyDescent="0.2">
      <c r="A561" s="17"/>
      <c r="B561" s="17" t="s">
        <v>188</v>
      </c>
      <c r="C561" s="18" t="s">
        <v>189</v>
      </c>
      <c r="D561" s="19">
        <f>D564+D567+D570</f>
        <v>3415</v>
      </c>
    </row>
    <row r="562" spans="1:4" x14ac:dyDescent="0.2">
      <c r="A562" s="17"/>
      <c r="B562" s="17" t="s">
        <v>190</v>
      </c>
      <c r="C562" s="18" t="s">
        <v>191</v>
      </c>
      <c r="D562" s="19">
        <f>D565+D568+D571</f>
        <v>95783</v>
      </c>
    </row>
    <row r="563" spans="1:4" x14ac:dyDescent="0.2">
      <c r="A563" s="29" t="s">
        <v>25</v>
      </c>
      <c r="B563" s="92" t="s">
        <v>400</v>
      </c>
      <c r="C563" s="93" t="s">
        <v>388</v>
      </c>
      <c r="D563" s="94"/>
    </row>
    <row r="564" spans="1:4" x14ac:dyDescent="0.2">
      <c r="A564" s="29"/>
      <c r="B564" s="29" t="s">
        <v>188</v>
      </c>
      <c r="C564" s="30" t="s">
        <v>189</v>
      </c>
      <c r="D564" s="94">
        <f>1441-1022</f>
        <v>419</v>
      </c>
    </row>
    <row r="565" spans="1:4" x14ac:dyDescent="0.2">
      <c r="A565" s="29"/>
      <c r="B565" s="29" t="s">
        <v>190</v>
      </c>
      <c r="C565" s="30" t="s">
        <v>191</v>
      </c>
      <c r="D565" s="94">
        <f>65969-1022-2</f>
        <v>64945</v>
      </c>
    </row>
    <row r="566" spans="1:4" hidden="1" x14ac:dyDescent="0.2">
      <c r="A566" s="29" t="s">
        <v>25</v>
      </c>
      <c r="B566" s="92" t="s">
        <v>401</v>
      </c>
      <c r="C566" s="93" t="s">
        <v>310</v>
      </c>
      <c r="D566" s="94"/>
    </row>
    <row r="567" spans="1:4" hidden="1" x14ac:dyDescent="0.2">
      <c r="A567" s="29"/>
      <c r="B567" s="29" t="s">
        <v>188</v>
      </c>
      <c r="C567" s="30" t="s">
        <v>189</v>
      </c>
      <c r="D567" s="94"/>
    </row>
    <row r="568" spans="1:4" hidden="1" x14ac:dyDescent="0.2">
      <c r="A568" s="29"/>
      <c r="B568" s="29" t="s">
        <v>190</v>
      </c>
      <c r="C568" s="30" t="s">
        <v>191</v>
      </c>
      <c r="D568" s="94"/>
    </row>
    <row r="569" spans="1:4" x14ac:dyDescent="0.2">
      <c r="A569" s="29" t="s">
        <v>25</v>
      </c>
      <c r="B569" s="92" t="s">
        <v>402</v>
      </c>
      <c r="C569" s="93" t="s">
        <v>312</v>
      </c>
      <c r="D569" s="94"/>
    </row>
    <row r="570" spans="1:4" x14ac:dyDescent="0.2">
      <c r="A570" s="29"/>
      <c r="B570" s="29" t="s">
        <v>188</v>
      </c>
      <c r="C570" s="30" t="s">
        <v>189</v>
      </c>
      <c r="D570" s="94">
        <f>3209-213</f>
        <v>2996</v>
      </c>
    </row>
    <row r="571" spans="1:4" x14ac:dyDescent="0.2">
      <c r="A571" s="29"/>
      <c r="B571" s="29" t="s">
        <v>190</v>
      </c>
      <c r="C571" s="30" t="s">
        <v>191</v>
      </c>
      <c r="D571" s="94">
        <f>31052-213-1</f>
        <v>30838</v>
      </c>
    </row>
    <row r="572" spans="1:4" ht="25.5" x14ac:dyDescent="0.2">
      <c r="A572" s="17" t="s">
        <v>25</v>
      </c>
      <c r="B572" s="17">
        <v>61</v>
      </c>
      <c r="C572" s="18" t="s">
        <v>328</v>
      </c>
      <c r="D572" s="19"/>
    </row>
    <row r="573" spans="1:4" x14ac:dyDescent="0.2">
      <c r="A573" s="17"/>
      <c r="B573" s="17" t="s">
        <v>188</v>
      </c>
      <c r="C573" s="18" t="s">
        <v>189</v>
      </c>
      <c r="D573" s="19">
        <f>D576+D579+D582</f>
        <v>74339</v>
      </c>
    </row>
    <row r="574" spans="1:4" x14ac:dyDescent="0.2">
      <c r="A574" s="17"/>
      <c r="B574" s="17" t="s">
        <v>190</v>
      </c>
      <c r="C574" s="18" t="s">
        <v>191</v>
      </c>
      <c r="D574" s="19">
        <f>D577+D580+D583</f>
        <v>197174</v>
      </c>
    </row>
    <row r="575" spans="1:4" x14ac:dyDescent="0.2">
      <c r="A575" s="29" t="s">
        <v>25</v>
      </c>
      <c r="B575" s="92" t="s">
        <v>329</v>
      </c>
      <c r="C575" s="93" t="s">
        <v>308</v>
      </c>
      <c r="D575" s="94"/>
    </row>
    <row r="576" spans="1:4" x14ac:dyDescent="0.2">
      <c r="A576" s="29"/>
      <c r="B576" s="29" t="s">
        <v>188</v>
      </c>
      <c r="C576" s="30" t="s">
        <v>189</v>
      </c>
      <c r="D576" s="94">
        <f>34649+25443</f>
        <v>60092</v>
      </c>
    </row>
    <row r="577" spans="1:4" x14ac:dyDescent="0.2">
      <c r="A577" s="29"/>
      <c r="B577" s="29" t="s">
        <v>190</v>
      </c>
      <c r="C577" s="30" t="s">
        <v>191</v>
      </c>
      <c r="D577" s="94">
        <f>99607+45-47232-3034+113969+1</f>
        <v>163356</v>
      </c>
    </row>
    <row r="578" spans="1:4" hidden="1" x14ac:dyDescent="0.2">
      <c r="A578" s="29" t="s">
        <v>25</v>
      </c>
      <c r="B578" s="92" t="s">
        <v>330</v>
      </c>
      <c r="C578" s="93" t="s">
        <v>310</v>
      </c>
      <c r="D578" s="94"/>
    </row>
    <row r="579" spans="1:4" hidden="1" x14ac:dyDescent="0.2">
      <c r="A579" s="29"/>
      <c r="B579" s="29" t="s">
        <v>188</v>
      </c>
      <c r="C579" s="30" t="s">
        <v>189</v>
      </c>
      <c r="D579" s="94"/>
    </row>
    <row r="580" spans="1:4" hidden="1" x14ac:dyDescent="0.2">
      <c r="A580" s="29"/>
      <c r="B580" s="29" t="s">
        <v>190</v>
      </c>
      <c r="C580" s="30" t="s">
        <v>191</v>
      </c>
      <c r="D580" s="94"/>
    </row>
    <row r="581" spans="1:4" x14ac:dyDescent="0.2">
      <c r="A581" s="29" t="s">
        <v>25</v>
      </c>
      <c r="B581" s="92" t="s">
        <v>331</v>
      </c>
      <c r="C581" s="93" t="s">
        <v>312</v>
      </c>
      <c r="D581" s="94"/>
    </row>
    <row r="582" spans="1:4" x14ac:dyDescent="0.2">
      <c r="A582" s="29"/>
      <c r="B582" s="29" t="s">
        <v>188</v>
      </c>
      <c r="C582" s="30" t="s">
        <v>189</v>
      </c>
      <c r="D582" s="94">
        <f>6919+7328</f>
        <v>14247</v>
      </c>
    </row>
    <row r="583" spans="1:4" x14ac:dyDescent="0.2">
      <c r="A583" s="29"/>
      <c r="B583" s="29" t="s">
        <v>190</v>
      </c>
      <c r="C583" s="30" t="s">
        <v>191</v>
      </c>
      <c r="D583" s="94">
        <f>18384+10-7986-393+23803</f>
        <v>33818</v>
      </c>
    </row>
    <row r="584" spans="1:4" ht="25.5" x14ac:dyDescent="0.2">
      <c r="A584" s="31" t="s">
        <v>25</v>
      </c>
      <c r="B584" s="31" t="s">
        <v>143</v>
      </c>
      <c r="C584" s="18" t="s">
        <v>195</v>
      </c>
      <c r="D584" s="19"/>
    </row>
    <row r="585" spans="1:4" x14ac:dyDescent="0.2">
      <c r="A585" s="31"/>
      <c r="B585" s="17" t="s">
        <v>188</v>
      </c>
      <c r="C585" s="18" t="s">
        <v>189</v>
      </c>
      <c r="D585" s="19">
        <f>D588</f>
        <v>135000</v>
      </c>
    </row>
    <row r="586" spans="1:4" x14ac:dyDescent="0.2">
      <c r="A586" s="31"/>
      <c r="B586" s="17" t="s">
        <v>190</v>
      </c>
      <c r="C586" s="18" t="s">
        <v>191</v>
      </c>
      <c r="D586" s="19">
        <f t="shared" ref="D586" si="25">D589</f>
        <v>15000</v>
      </c>
    </row>
    <row r="587" spans="1:4" ht="25.5" x14ac:dyDescent="0.2">
      <c r="A587" s="8" t="s">
        <v>25</v>
      </c>
      <c r="B587" s="8" t="s">
        <v>144</v>
      </c>
      <c r="C587" s="4" t="s">
        <v>246</v>
      </c>
      <c r="D587" s="13"/>
    </row>
    <row r="588" spans="1:4" x14ac:dyDescent="0.2">
      <c r="A588" s="8"/>
      <c r="B588" s="29" t="s">
        <v>188</v>
      </c>
      <c r="C588" s="30" t="s">
        <v>189</v>
      </c>
      <c r="D588" s="76">
        <v>135000</v>
      </c>
    </row>
    <row r="589" spans="1:4" x14ac:dyDescent="0.2">
      <c r="A589" s="8"/>
      <c r="B589" s="29" t="s">
        <v>190</v>
      </c>
      <c r="C589" s="30" t="s">
        <v>191</v>
      </c>
      <c r="D589" s="76">
        <v>15000</v>
      </c>
    </row>
    <row r="590" spans="1:4" x14ac:dyDescent="0.2">
      <c r="A590" s="17" t="s">
        <v>25</v>
      </c>
      <c r="B590" s="17" t="s">
        <v>124</v>
      </c>
      <c r="C590" s="18" t="s">
        <v>33</v>
      </c>
      <c r="D590" s="19"/>
    </row>
    <row r="591" spans="1:4" x14ac:dyDescent="0.2">
      <c r="A591" s="17"/>
      <c r="B591" s="17" t="s">
        <v>188</v>
      </c>
      <c r="C591" s="18" t="s">
        <v>189</v>
      </c>
      <c r="D591" s="19">
        <f t="shared" ref="D591:D592" si="26">D594</f>
        <v>810000</v>
      </c>
    </row>
    <row r="592" spans="1:4" x14ac:dyDescent="0.2">
      <c r="A592" s="17"/>
      <c r="B592" s="17" t="s">
        <v>190</v>
      </c>
      <c r="C592" s="18" t="s">
        <v>191</v>
      </c>
      <c r="D592" s="19">
        <f t="shared" si="26"/>
        <v>225000</v>
      </c>
    </row>
    <row r="593" spans="1:4" x14ac:dyDescent="0.2">
      <c r="A593" s="17" t="s">
        <v>25</v>
      </c>
      <c r="B593" s="17" t="s">
        <v>126</v>
      </c>
      <c r="C593" s="18" t="s">
        <v>127</v>
      </c>
      <c r="D593" s="19"/>
    </row>
    <row r="594" spans="1:4" x14ac:dyDescent="0.2">
      <c r="A594" s="17"/>
      <c r="B594" s="17" t="s">
        <v>188</v>
      </c>
      <c r="C594" s="18" t="s">
        <v>189</v>
      </c>
      <c r="D594" s="19">
        <f t="shared" ref="D594:D595" si="27">D597+D606</f>
        <v>810000</v>
      </c>
    </row>
    <row r="595" spans="1:4" x14ac:dyDescent="0.2">
      <c r="A595" s="17"/>
      <c r="B595" s="17" t="s">
        <v>190</v>
      </c>
      <c r="C595" s="18" t="s">
        <v>191</v>
      </c>
      <c r="D595" s="19">
        <f t="shared" si="27"/>
        <v>225000</v>
      </c>
    </row>
    <row r="596" spans="1:4" x14ac:dyDescent="0.2">
      <c r="A596" s="17" t="s">
        <v>25</v>
      </c>
      <c r="B596" s="17" t="s">
        <v>128</v>
      </c>
      <c r="C596" s="18" t="s">
        <v>129</v>
      </c>
      <c r="D596" s="19"/>
    </row>
    <row r="597" spans="1:4" x14ac:dyDescent="0.2">
      <c r="A597" s="17"/>
      <c r="B597" s="17" t="s">
        <v>188</v>
      </c>
      <c r="C597" s="18" t="s">
        <v>189</v>
      </c>
      <c r="D597" s="19">
        <f t="shared" ref="D597:D598" si="28">D600+D603</f>
        <v>810000</v>
      </c>
    </row>
    <row r="598" spans="1:4" x14ac:dyDescent="0.2">
      <c r="A598" s="17"/>
      <c r="B598" s="17" t="s">
        <v>190</v>
      </c>
      <c r="C598" s="18" t="s">
        <v>191</v>
      </c>
      <c r="D598" s="19">
        <f t="shared" si="28"/>
        <v>225000</v>
      </c>
    </row>
    <row r="599" spans="1:4" x14ac:dyDescent="0.2">
      <c r="A599" s="14" t="s">
        <v>25</v>
      </c>
      <c r="B599" s="14" t="s">
        <v>130</v>
      </c>
      <c r="C599" s="4" t="s">
        <v>131</v>
      </c>
      <c r="D599" s="13"/>
    </row>
    <row r="600" spans="1:4" x14ac:dyDescent="0.2">
      <c r="A600" s="14"/>
      <c r="B600" s="29" t="s">
        <v>188</v>
      </c>
      <c r="C600" s="30" t="s">
        <v>189</v>
      </c>
      <c r="D600" s="76">
        <f>900000-90000</f>
        <v>810000</v>
      </c>
    </row>
    <row r="601" spans="1:4" x14ac:dyDescent="0.2">
      <c r="A601" s="14"/>
      <c r="B601" s="29" t="s">
        <v>190</v>
      </c>
      <c r="C601" s="30" t="s">
        <v>191</v>
      </c>
      <c r="D601" s="75">
        <f>250000-25000</f>
        <v>225000</v>
      </c>
    </row>
    <row r="602" spans="1:4" hidden="1" x14ac:dyDescent="0.2">
      <c r="A602" s="14" t="s">
        <v>25</v>
      </c>
      <c r="B602" s="14" t="s">
        <v>136</v>
      </c>
      <c r="C602" s="4" t="s">
        <v>14</v>
      </c>
      <c r="D602" s="76"/>
    </row>
    <row r="603" spans="1:4" hidden="1" x14ac:dyDescent="0.2">
      <c r="A603" s="14"/>
      <c r="B603" s="29" t="s">
        <v>188</v>
      </c>
      <c r="C603" s="30" t="s">
        <v>189</v>
      </c>
      <c r="D603" s="75">
        <v>0</v>
      </c>
    </row>
    <row r="604" spans="1:4" hidden="1" x14ac:dyDescent="0.2">
      <c r="A604" s="14"/>
      <c r="B604" s="29" t="s">
        <v>190</v>
      </c>
      <c r="C604" s="30" t="s">
        <v>191</v>
      </c>
      <c r="D604" s="75">
        <v>0</v>
      </c>
    </row>
    <row r="605" spans="1:4" hidden="1" x14ac:dyDescent="0.2">
      <c r="A605" s="14" t="s">
        <v>25</v>
      </c>
      <c r="B605" s="14" t="s">
        <v>137</v>
      </c>
      <c r="C605" s="4" t="s">
        <v>332</v>
      </c>
      <c r="D605" s="75"/>
    </row>
    <row r="606" spans="1:4" hidden="1" x14ac:dyDescent="0.2">
      <c r="A606" s="14"/>
      <c r="B606" s="29" t="s">
        <v>188</v>
      </c>
      <c r="C606" s="30" t="s">
        <v>189</v>
      </c>
      <c r="D606" s="75"/>
    </row>
    <row r="607" spans="1:4" hidden="1" x14ac:dyDescent="0.2">
      <c r="A607" s="14"/>
      <c r="B607" s="29" t="s">
        <v>190</v>
      </c>
      <c r="C607" s="30" t="s">
        <v>191</v>
      </c>
      <c r="D607" s="75"/>
    </row>
    <row r="608" spans="1:4" x14ac:dyDescent="0.2">
      <c r="A608" s="17" t="s">
        <v>145</v>
      </c>
      <c r="B608" s="17" t="s">
        <v>146</v>
      </c>
      <c r="C608" s="18" t="s">
        <v>244</v>
      </c>
      <c r="D608" s="19"/>
    </row>
    <row r="609" spans="1:4" x14ac:dyDescent="0.2">
      <c r="A609" s="17"/>
      <c r="B609" s="17" t="s">
        <v>188</v>
      </c>
      <c r="C609" s="18" t="s">
        <v>189</v>
      </c>
      <c r="D609" s="19">
        <f>D612+D624</f>
        <v>1800</v>
      </c>
    </row>
    <row r="610" spans="1:4" x14ac:dyDescent="0.2">
      <c r="A610" s="17"/>
      <c r="B610" s="17" t="s">
        <v>190</v>
      </c>
      <c r="C610" s="18" t="s">
        <v>191</v>
      </c>
      <c r="D610" s="19">
        <f>D613+D625</f>
        <v>1800</v>
      </c>
    </row>
    <row r="611" spans="1:4" x14ac:dyDescent="0.2">
      <c r="A611" s="17" t="s">
        <v>145</v>
      </c>
      <c r="B611" s="17" t="s">
        <v>27</v>
      </c>
      <c r="C611" s="18" t="s">
        <v>28</v>
      </c>
      <c r="D611" s="19"/>
    </row>
    <row r="612" spans="1:4" x14ac:dyDescent="0.2">
      <c r="A612" s="17"/>
      <c r="B612" s="17" t="s">
        <v>188</v>
      </c>
      <c r="C612" s="18" t="s">
        <v>189</v>
      </c>
      <c r="D612" s="19">
        <f t="shared" ref="D612:D613" si="29">D615</f>
        <v>900</v>
      </c>
    </row>
    <row r="613" spans="1:4" x14ac:dyDescent="0.2">
      <c r="A613" s="17"/>
      <c r="B613" s="17" t="s">
        <v>190</v>
      </c>
      <c r="C613" s="18" t="s">
        <v>191</v>
      </c>
      <c r="D613" s="19">
        <f t="shared" si="29"/>
        <v>900</v>
      </c>
    </row>
    <row r="614" spans="1:4" x14ac:dyDescent="0.2">
      <c r="A614" s="17" t="s">
        <v>145</v>
      </c>
      <c r="B614" s="17" t="s">
        <v>139</v>
      </c>
      <c r="C614" s="18" t="s">
        <v>192</v>
      </c>
      <c r="D614" s="19"/>
    </row>
    <row r="615" spans="1:4" x14ac:dyDescent="0.2">
      <c r="A615" s="17"/>
      <c r="B615" s="17" t="s">
        <v>188</v>
      </c>
      <c r="C615" s="18" t="s">
        <v>189</v>
      </c>
      <c r="D615" s="19">
        <f>D618+D621</f>
        <v>900</v>
      </c>
    </row>
    <row r="616" spans="1:4" x14ac:dyDescent="0.2">
      <c r="A616" s="17"/>
      <c r="B616" s="17" t="s">
        <v>190</v>
      </c>
      <c r="C616" s="18" t="s">
        <v>191</v>
      </c>
      <c r="D616" s="19">
        <f>D619+D622</f>
        <v>900</v>
      </c>
    </row>
    <row r="617" spans="1:4" hidden="1" x14ac:dyDescent="0.2">
      <c r="A617" s="14" t="s">
        <v>145</v>
      </c>
      <c r="B617" s="14" t="s">
        <v>96</v>
      </c>
      <c r="C617" s="90" t="s">
        <v>228</v>
      </c>
      <c r="D617" s="13"/>
    </row>
    <row r="618" spans="1:4" hidden="1" x14ac:dyDescent="0.2">
      <c r="A618" s="14"/>
      <c r="B618" s="29" t="s">
        <v>188</v>
      </c>
      <c r="C618" s="30" t="s">
        <v>189</v>
      </c>
      <c r="D618" s="76">
        <f>137843-3825-134018</f>
        <v>0</v>
      </c>
    </row>
    <row r="619" spans="1:4" hidden="1" x14ac:dyDescent="0.2">
      <c r="A619" s="14"/>
      <c r="B619" s="29" t="s">
        <v>190</v>
      </c>
      <c r="C619" s="30" t="s">
        <v>191</v>
      </c>
      <c r="D619" s="76">
        <f>137843-3825-134018</f>
        <v>0</v>
      </c>
    </row>
    <row r="620" spans="1:4" x14ac:dyDescent="0.2">
      <c r="A620" s="14" t="s">
        <v>145</v>
      </c>
      <c r="B620" s="14" t="s">
        <v>97</v>
      </c>
      <c r="C620" s="4" t="s">
        <v>245</v>
      </c>
      <c r="D620" s="13"/>
    </row>
    <row r="621" spans="1:4" x14ac:dyDescent="0.2">
      <c r="A621" s="14"/>
      <c r="B621" s="29" t="s">
        <v>188</v>
      </c>
      <c r="C621" s="30" t="s">
        <v>189</v>
      </c>
      <c r="D621" s="76">
        <f>1000-100</f>
        <v>900</v>
      </c>
    </row>
    <row r="622" spans="1:4" x14ac:dyDescent="0.2">
      <c r="A622" s="14"/>
      <c r="B622" s="29" t="s">
        <v>190</v>
      </c>
      <c r="C622" s="30" t="s">
        <v>191</v>
      </c>
      <c r="D622" s="76">
        <f>1000-100</f>
        <v>900</v>
      </c>
    </row>
    <row r="623" spans="1:4" x14ac:dyDescent="0.2">
      <c r="A623" s="17" t="s">
        <v>145</v>
      </c>
      <c r="B623" s="17" t="s">
        <v>124</v>
      </c>
      <c r="C623" s="18" t="s">
        <v>33</v>
      </c>
      <c r="D623" s="19"/>
    </row>
    <row r="624" spans="1:4" x14ac:dyDescent="0.2">
      <c r="A624" s="17"/>
      <c r="B624" s="17" t="s">
        <v>188</v>
      </c>
      <c r="C624" s="18" t="s">
        <v>189</v>
      </c>
      <c r="D624" s="19">
        <f t="shared" ref="D624:D625" si="30">D627</f>
        <v>900</v>
      </c>
    </row>
    <row r="625" spans="1:4" x14ac:dyDescent="0.2">
      <c r="A625" s="17"/>
      <c r="B625" s="17" t="s">
        <v>190</v>
      </c>
      <c r="C625" s="18" t="s">
        <v>191</v>
      </c>
      <c r="D625" s="19">
        <f t="shared" si="30"/>
        <v>900</v>
      </c>
    </row>
    <row r="626" spans="1:4" x14ac:dyDescent="0.2">
      <c r="A626" s="14" t="s">
        <v>145</v>
      </c>
      <c r="B626" s="14" t="s">
        <v>147</v>
      </c>
      <c r="C626" s="4" t="s">
        <v>133</v>
      </c>
      <c r="D626" s="13"/>
    </row>
    <row r="627" spans="1:4" x14ac:dyDescent="0.2">
      <c r="A627" s="14"/>
      <c r="B627" s="29" t="s">
        <v>188</v>
      </c>
      <c r="C627" s="30" t="s">
        <v>189</v>
      </c>
      <c r="D627" s="76">
        <f t="shared" ref="D627:D628" si="31">1000-100</f>
        <v>900</v>
      </c>
    </row>
    <row r="628" spans="1:4" x14ac:dyDescent="0.2">
      <c r="A628" s="14"/>
      <c r="B628" s="29" t="s">
        <v>190</v>
      </c>
      <c r="C628" s="30" t="s">
        <v>191</v>
      </c>
      <c r="D628" s="76">
        <f t="shared" si="31"/>
        <v>900</v>
      </c>
    </row>
    <row r="629" spans="1:4" x14ac:dyDescent="0.2">
      <c r="A629" s="32" t="s">
        <v>25</v>
      </c>
      <c r="B629" s="32"/>
      <c r="C629" s="33" t="s">
        <v>148</v>
      </c>
      <c r="D629" s="34"/>
    </row>
    <row r="630" spans="1:4" x14ac:dyDescent="0.2">
      <c r="A630" s="32"/>
      <c r="B630" s="32" t="s">
        <v>188</v>
      </c>
      <c r="C630" s="33" t="s">
        <v>189</v>
      </c>
      <c r="D630" s="34">
        <f t="shared" ref="D630:D631" si="32">D633</f>
        <v>13880</v>
      </c>
    </row>
    <row r="631" spans="1:4" x14ac:dyDescent="0.2">
      <c r="A631" s="32"/>
      <c r="B631" s="32" t="s">
        <v>190</v>
      </c>
      <c r="C631" s="33" t="s">
        <v>191</v>
      </c>
      <c r="D631" s="34">
        <f t="shared" si="32"/>
        <v>13880</v>
      </c>
    </row>
    <row r="632" spans="1:4" x14ac:dyDescent="0.2">
      <c r="A632" s="32" t="s">
        <v>25</v>
      </c>
      <c r="B632" s="32" t="s">
        <v>36</v>
      </c>
      <c r="C632" s="33" t="s">
        <v>196</v>
      </c>
      <c r="D632" s="34"/>
    </row>
    <row r="633" spans="1:4" x14ac:dyDescent="0.2">
      <c r="A633" s="32"/>
      <c r="B633" s="32" t="s">
        <v>188</v>
      </c>
      <c r="C633" s="33" t="s">
        <v>189</v>
      </c>
      <c r="D633" s="34">
        <f t="shared" ref="D633:D634" si="33">D636</f>
        <v>13880</v>
      </c>
    </row>
    <row r="634" spans="1:4" x14ac:dyDescent="0.2">
      <c r="A634" s="32"/>
      <c r="B634" s="32" t="s">
        <v>190</v>
      </c>
      <c r="C634" s="33" t="s">
        <v>191</v>
      </c>
      <c r="D634" s="34">
        <f t="shared" si="33"/>
        <v>13880</v>
      </c>
    </row>
    <row r="635" spans="1:4" x14ac:dyDescent="0.2">
      <c r="A635" s="32" t="s">
        <v>25</v>
      </c>
      <c r="B635" s="32" t="s">
        <v>27</v>
      </c>
      <c r="C635" s="33" t="s">
        <v>28</v>
      </c>
      <c r="D635" s="34"/>
    </row>
    <row r="636" spans="1:4" x14ac:dyDescent="0.2">
      <c r="A636" s="32"/>
      <c r="B636" s="32" t="s">
        <v>188</v>
      </c>
      <c r="C636" s="33" t="s">
        <v>189</v>
      </c>
      <c r="D636" s="34">
        <f>D639+D648</f>
        <v>13880</v>
      </c>
    </row>
    <row r="637" spans="1:4" x14ac:dyDescent="0.2">
      <c r="A637" s="32"/>
      <c r="B637" s="32" t="s">
        <v>190</v>
      </c>
      <c r="C637" s="33" t="s">
        <v>191</v>
      </c>
      <c r="D637" s="34">
        <f>D640+D649</f>
        <v>13880</v>
      </c>
    </row>
    <row r="638" spans="1:4" ht="25.5" hidden="1" x14ac:dyDescent="0.2">
      <c r="A638" s="32" t="s">
        <v>25</v>
      </c>
      <c r="B638" s="44" t="s">
        <v>110</v>
      </c>
      <c r="C638" s="45" t="s">
        <v>193</v>
      </c>
      <c r="D638" s="35"/>
    </row>
    <row r="639" spans="1:4" hidden="1" x14ac:dyDescent="0.2">
      <c r="A639" s="32"/>
      <c r="B639" s="32" t="s">
        <v>188</v>
      </c>
      <c r="C639" s="33" t="s">
        <v>189</v>
      </c>
      <c r="D639" s="35">
        <f t="shared" ref="D639:D640" si="34">D642</f>
        <v>0</v>
      </c>
    </row>
    <row r="640" spans="1:4" hidden="1" x14ac:dyDescent="0.2">
      <c r="A640" s="32"/>
      <c r="B640" s="32" t="s">
        <v>190</v>
      </c>
      <c r="C640" s="33" t="s">
        <v>191</v>
      </c>
      <c r="D640" s="35">
        <f t="shared" si="34"/>
        <v>0</v>
      </c>
    </row>
    <row r="641" spans="1:4" hidden="1" x14ac:dyDescent="0.2">
      <c r="A641" s="32" t="s">
        <v>25</v>
      </c>
      <c r="B641" s="44" t="s">
        <v>149</v>
      </c>
      <c r="C641" s="45" t="s">
        <v>150</v>
      </c>
      <c r="D641" s="35"/>
    </row>
    <row r="642" spans="1:4" hidden="1" x14ac:dyDescent="0.2">
      <c r="A642" s="32"/>
      <c r="B642" s="32" t="s">
        <v>188</v>
      </c>
      <c r="C642" s="33" t="s">
        <v>189</v>
      </c>
      <c r="D642" s="35">
        <f t="shared" ref="D642:D643" si="35">D645</f>
        <v>0</v>
      </c>
    </row>
    <row r="643" spans="1:4" hidden="1" x14ac:dyDescent="0.2">
      <c r="A643" s="32"/>
      <c r="B643" s="32" t="s">
        <v>190</v>
      </c>
      <c r="C643" s="33" t="s">
        <v>191</v>
      </c>
      <c r="D643" s="35">
        <f t="shared" si="35"/>
        <v>0</v>
      </c>
    </row>
    <row r="644" spans="1:4" hidden="1" x14ac:dyDescent="0.2">
      <c r="A644" s="14" t="s">
        <v>25</v>
      </c>
      <c r="B644" s="8" t="s">
        <v>151</v>
      </c>
      <c r="C644" s="49" t="s">
        <v>238</v>
      </c>
      <c r="D644" s="68"/>
    </row>
    <row r="645" spans="1:4" hidden="1" x14ac:dyDescent="0.2">
      <c r="A645" s="14"/>
      <c r="B645" s="29" t="s">
        <v>188</v>
      </c>
      <c r="C645" s="30" t="s">
        <v>189</v>
      </c>
      <c r="D645" s="13"/>
    </row>
    <row r="646" spans="1:4" hidden="1" x14ac:dyDescent="0.2">
      <c r="A646" s="14"/>
      <c r="B646" s="29" t="s">
        <v>190</v>
      </c>
      <c r="C646" s="30" t="s">
        <v>191</v>
      </c>
      <c r="D646" s="25"/>
    </row>
    <row r="647" spans="1:4" ht="38.25" x14ac:dyDescent="0.2">
      <c r="A647" s="86" t="s">
        <v>25</v>
      </c>
      <c r="B647" s="44">
        <v>58</v>
      </c>
      <c r="C647" s="33" t="s">
        <v>377</v>
      </c>
      <c r="D647" s="35"/>
    </row>
    <row r="648" spans="1:4" x14ac:dyDescent="0.2">
      <c r="A648" s="32"/>
      <c r="B648" s="32" t="s">
        <v>188</v>
      </c>
      <c r="C648" s="33" t="s">
        <v>189</v>
      </c>
      <c r="D648" s="35">
        <f t="shared" ref="D648:D649" si="36">D651</f>
        <v>13880</v>
      </c>
    </row>
    <row r="649" spans="1:4" x14ac:dyDescent="0.2">
      <c r="A649" s="32"/>
      <c r="B649" s="32" t="s">
        <v>190</v>
      </c>
      <c r="C649" s="33" t="s">
        <v>191</v>
      </c>
      <c r="D649" s="35">
        <f t="shared" si="36"/>
        <v>13880</v>
      </c>
    </row>
    <row r="650" spans="1:4" x14ac:dyDescent="0.2">
      <c r="A650" s="32" t="s">
        <v>25</v>
      </c>
      <c r="B650" s="87" t="s">
        <v>303</v>
      </c>
      <c r="C650" s="45" t="s">
        <v>150</v>
      </c>
      <c r="D650" s="35"/>
    </row>
    <row r="651" spans="1:4" x14ac:dyDescent="0.2">
      <c r="A651" s="32"/>
      <c r="B651" s="32" t="s">
        <v>188</v>
      </c>
      <c r="C651" s="33" t="s">
        <v>189</v>
      </c>
      <c r="D651" s="35">
        <f t="shared" ref="D651:D652" si="37">D654</f>
        <v>13880</v>
      </c>
    </row>
    <row r="652" spans="1:4" x14ac:dyDescent="0.2">
      <c r="A652" s="32"/>
      <c r="B652" s="32" t="s">
        <v>190</v>
      </c>
      <c r="C652" s="33" t="s">
        <v>191</v>
      </c>
      <c r="D652" s="35">
        <f t="shared" si="37"/>
        <v>13880</v>
      </c>
    </row>
    <row r="653" spans="1:4" x14ac:dyDescent="0.2">
      <c r="A653" s="14" t="s">
        <v>25</v>
      </c>
      <c r="B653" s="8" t="s">
        <v>121</v>
      </c>
      <c r="C653" s="49" t="s">
        <v>238</v>
      </c>
      <c r="D653" s="68"/>
    </row>
    <row r="654" spans="1:4" x14ac:dyDescent="0.2">
      <c r="A654" s="14"/>
      <c r="B654" s="29" t="s">
        <v>188</v>
      </c>
      <c r="C654" s="30" t="s">
        <v>189</v>
      </c>
      <c r="D654" s="13">
        <v>13880</v>
      </c>
    </row>
    <row r="655" spans="1:4" x14ac:dyDescent="0.2">
      <c r="A655" s="14"/>
      <c r="B655" s="29" t="s">
        <v>190</v>
      </c>
      <c r="C655" s="30" t="s">
        <v>191</v>
      </c>
      <c r="D655" s="13">
        <v>13880</v>
      </c>
    </row>
    <row r="656" spans="1:4" x14ac:dyDescent="0.2">
      <c r="A656" s="14" t="s">
        <v>25</v>
      </c>
      <c r="B656" s="14" t="s">
        <v>152</v>
      </c>
      <c r="C656" s="49" t="s">
        <v>153</v>
      </c>
      <c r="D656" s="68">
        <f>D15-D94</f>
        <v>-334571</v>
      </c>
    </row>
    <row r="658" spans="3:7" x14ac:dyDescent="0.2">
      <c r="C658" s="116" t="s">
        <v>403</v>
      </c>
    </row>
    <row r="659" spans="3:7" x14ac:dyDescent="0.2">
      <c r="C659" s="111" t="s">
        <v>161</v>
      </c>
      <c r="E659" s="112">
        <v>359092</v>
      </c>
    </row>
    <row r="660" spans="3:7" x14ac:dyDescent="0.2">
      <c r="C660" s="111" t="s">
        <v>162</v>
      </c>
      <c r="E660" s="112">
        <v>310854</v>
      </c>
    </row>
    <row r="661" spans="3:7" x14ac:dyDescent="0.2">
      <c r="C661" s="111" t="s">
        <v>163</v>
      </c>
      <c r="E661" s="112">
        <v>-42634</v>
      </c>
    </row>
    <row r="662" spans="3:7" x14ac:dyDescent="0.2">
      <c r="C662" s="111" t="s">
        <v>268</v>
      </c>
      <c r="E662" s="112">
        <v>-181467</v>
      </c>
    </row>
    <row r="663" spans="3:7" x14ac:dyDescent="0.2">
      <c r="C663" s="111" t="s">
        <v>265</v>
      </c>
      <c r="E663" s="112">
        <v>-155786</v>
      </c>
    </row>
    <row r="664" spans="3:7" x14ac:dyDescent="0.2">
      <c r="C664" s="111" t="s">
        <v>292</v>
      </c>
      <c r="E664" s="112">
        <v>-176226</v>
      </c>
    </row>
    <row r="665" spans="3:7" x14ac:dyDescent="0.2">
      <c r="C665" s="111" t="s">
        <v>301</v>
      </c>
      <c r="E665" s="112">
        <v>-66728</v>
      </c>
    </row>
    <row r="666" spans="3:7" x14ac:dyDescent="0.2">
      <c r="C666" s="111" t="s">
        <v>304</v>
      </c>
      <c r="E666" s="112">
        <v>213359</v>
      </c>
    </row>
    <row r="667" spans="3:7" x14ac:dyDescent="0.2">
      <c r="C667" s="111" t="s">
        <v>348</v>
      </c>
      <c r="E667" s="112">
        <f>15677+134</f>
        <v>15811</v>
      </c>
    </row>
    <row r="668" spans="3:7" x14ac:dyDescent="0.2">
      <c r="C668" s="111" t="s">
        <v>363</v>
      </c>
      <c r="E668" s="112">
        <f>258596+86</f>
        <v>258682</v>
      </c>
    </row>
    <row r="669" spans="3:7" x14ac:dyDescent="0.2">
      <c r="C669" s="111" t="s">
        <v>380</v>
      </c>
      <c r="E669" s="112">
        <f>55311-1</f>
        <v>55310</v>
      </c>
    </row>
    <row r="670" spans="3:7" x14ac:dyDescent="0.2">
      <c r="C670" s="111" t="s">
        <v>404</v>
      </c>
      <c r="E670" s="112">
        <v>-185179</v>
      </c>
    </row>
    <row r="671" spans="3:7" x14ac:dyDescent="0.2">
      <c r="C671" s="114" t="s">
        <v>405</v>
      </c>
      <c r="E671" s="113">
        <f>SUM(E659:E670)</f>
        <v>405088</v>
      </c>
      <c r="G671" s="112">
        <f>E659+E660+E666+E667+E668+E669</f>
        <v>1213108</v>
      </c>
    </row>
    <row r="672" spans="3:7" x14ac:dyDescent="0.2">
      <c r="E672" s="112">
        <f>E671+D656</f>
        <v>70517</v>
      </c>
    </row>
    <row r="673" spans="1:5" hidden="1" x14ac:dyDescent="0.2">
      <c r="A673" s="110" t="s">
        <v>296</v>
      </c>
      <c r="B673" s="110"/>
      <c r="C673" s="99" t="s">
        <v>333</v>
      </c>
      <c r="D673" s="81" t="s">
        <v>297</v>
      </c>
      <c r="E673" s="98"/>
    </row>
    <row r="674" spans="1:5" ht="18" hidden="1" customHeight="1" x14ac:dyDescent="0.2">
      <c r="A674" s="110" t="s">
        <v>406</v>
      </c>
      <c r="B674" s="110"/>
      <c r="C674" s="99" t="s">
        <v>407</v>
      </c>
      <c r="D674" s="81" t="s">
        <v>408</v>
      </c>
    </row>
  </sheetData>
  <mergeCells count="2">
    <mergeCell ref="A8:D9"/>
    <mergeCell ref="A11:C11"/>
  </mergeCells>
  <pageMargins left="0.86614173228346458" right="0.35433070866141736" top="0" bottom="0" header="0.31496062992125984" footer="0.31496062992125984"/>
  <pageSetup paperSize="9" scale="74" orientation="portrait" r:id="rId1"/>
  <rowBreaks count="6" manualBreakCount="6">
    <brk id="84" max="3" man="1"/>
    <brk id="160" max="3" man="1"/>
    <brk id="235" max="3" man="1"/>
    <brk id="313" max="3" man="1"/>
    <brk id="469" max="3" man="1"/>
    <brk id="565" max="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Buget 2026</vt:lpstr>
      <vt:lpstr>'Buget 2026'!Print_Area</vt:lpstr>
      <vt:lpstr>'Buget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2026-04-21T08:02:58Z</dcterms:modified>
</cp:coreProperties>
</file>