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orin.pirvu\Desktop\"/>
    </mc:Choice>
  </mc:AlternateContent>
  <xr:revisionPtr revIDLastSave="0" documentId="13_ncr:1_{F27C85B5-C95F-47FB-9E38-967283484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NM" sheetId="2" r:id="rId1"/>
    <sheet name="Sheet1" sheetId="1" r:id="rId2"/>
  </sheets>
  <externalReferences>
    <externalReference r:id="rId3"/>
  </externalReferences>
  <definedNames>
    <definedName name="_xlnm.Print_Titles" localSheetId="0">GNM!$17:$18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8" i="2" l="1"/>
  <c r="M448" i="2"/>
  <c r="N424" i="2"/>
  <c r="M424" i="2"/>
  <c r="K393" i="2"/>
  <c r="K392" i="2"/>
  <c r="J392" i="2"/>
  <c r="K391" i="2"/>
  <c r="K390" i="2"/>
  <c r="J390" i="2"/>
  <c r="K389" i="2"/>
  <c r="K388" i="2"/>
  <c r="J388" i="2"/>
  <c r="K387" i="2"/>
  <c r="R386" i="2"/>
  <c r="P386" i="2"/>
  <c r="O386" i="2"/>
  <c r="N386" i="2"/>
  <c r="M386" i="2"/>
  <c r="K386" i="2"/>
  <c r="K385" i="2"/>
  <c r="K384" i="2"/>
  <c r="J384" i="2"/>
  <c r="K383" i="2"/>
  <c r="J383" i="2"/>
  <c r="J379" i="2" s="1"/>
  <c r="K382" i="2"/>
  <c r="J382" i="2"/>
  <c r="K381" i="2"/>
  <c r="K380" i="2"/>
  <c r="J380" i="2"/>
  <c r="R379" i="2"/>
  <c r="P379" i="2"/>
  <c r="O379" i="2"/>
  <c r="O377" i="2" s="1"/>
  <c r="N379" i="2"/>
  <c r="M379" i="2"/>
  <c r="M377" i="2" s="1"/>
  <c r="K379" i="2"/>
  <c r="R378" i="2"/>
  <c r="P378" i="2"/>
  <c r="O378" i="2"/>
  <c r="N378" i="2"/>
  <c r="M378" i="2"/>
  <c r="M376" i="2" s="1"/>
  <c r="M341" i="2" s="1"/>
  <c r="M337" i="2" s="1"/>
  <c r="M335" i="2" s="1"/>
  <c r="K378" i="2"/>
  <c r="R377" i="2"/>
  <c r="R342" i="2" s="1"/>
  <c r="R338" i="2" s="1"/>
  <c r="R336" i="2" s="1"/>
  <c r="N377" i="2"/>
  <c r="N349" i="2" s="1"/>
  <c r="N345" i="2" s="1"/>
  <c r="N347" i="2" s="1"/>
  <c r="K377" i="2"/>
  <c r="J377" i="2"/>
  <c r="R376" i="2"/>
  <c r="R341" i="2" s="1"/>
  <c r="R337" i="2" s="1"/>
  <c r="P376" i="2"/>
  <c r="P341" i="2" s="1"/>
  <c r="P337" i="2" s="1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R349" i="2"/>
  <c r="R345" i="2" s="1"/>
  <c r="R347" i="2" s="1"/>
  <c r="O349" i="2"/>
  <c r="O345" i="2" s="1"/>
  <c r="K349" i="2"/>
  <c r="R348" i="2"/>
  <c r="R344" i="2" s="1"/>
  <c r="K348" i="2"/>
  <c r="K347" i="2"/>
  <c r="K346" i="2"/>
  <c r="K345" i="2"/>
  <c r="K344" i="2"/>
  <c r="K343" i="2"/>
  <c r="K342" i="2"/>
  <c r="K341" i="2"/>
  <c r="R340" i="2"/>
  <c r="P340" i="2"/>
  <c r="O340" i="2"/>
  <c r="N340" i="2"/>
  <c r="M340" i="2"/>
  <c r="L340" i="2"/>
  <c r="K340" i="2"/>
  <c r="J340" i="2"/>
  <c r="R339" i="2"/>
  <c r="P339" i="2"/>
  <c r="O339" i="2"/>
  <c r="N339" i="2"/>
  <c r="M339" i="2"/>
  <c r="L339" i="2"/>
  <c r="K339" i="2"/>
  <c r="J339" i="2"/>
  <c r="K338" i="2"/>
  <c r="K337" i="2"/>
  <c r="K336" i="2"/>
  <c r="K335" i="2"/>
  <c r="K334" i="2"/>
  <c r="K333" i="2"/>
  <c r="K332" i="2"/>
  <c r="J332" i="2"/>
  <c r="J330" i="2" s="1"/>
  <c r="J328" i="2" s="1"/>
  <c r="K331" i="2"/>
  <c r="R330" i="2"/>
  <c r="P330" i="2"/>
  <c r="O330" i="2"/>
  <c r="N330" i="2"/>
  <c r="M330" i="2"/>
  <c r="M328" i="2" s="1"/>
  <c r="M79" i="2" s="1"/>
  <c r="M47" i="2" s="1"/>
  <c r="K330" i="2"/>
  <c r="K329" i="2"/>
  <c r="P328" i="2"/>
  <c r="P79" i="2" s="1"/>
  <c r="P47" i="2" s="1"/>
  <c r="K328" i="2"/>
  <c r="K79" i="2" s="1"/>
  <c r="K327" i="2"/>
  <c r="J327" i="2"/>
  <c r="K326" i="2"/>
  <c r="J326" i="2"/>
  <c r="K325" i="2"/>
  <c r="J325" i="2"/>
  <c r="K324" i="2"/>
  <c r="J324" i="2"/>
  <c r="K323" i="2"/>
  <c r="J323" i="2"/>
  <c r="K322" i="2"/>
  <c r="J322" i="2"/>
  <c r="K321" i="2"/>
  <c r="J321" i="2"/>
  <c r="K320" i="2"/>
  <c r="J320" i="2"/>
  <c r="K319" i="2"/>
  <c r="J319" i="2"/>
  <c r="K318" i="2"/>
  <c r="J318" i="2"/>
  <c r="S317" i="2"/>
  <c r="S315" i="2" s="1"/>
  <c r="R317" i="2"/>
  <c r="Q317" i="2"/>
  <c r="P317" i="2"/>
  <c r="O317" i="2"/>
  <c r="O315" i="2" s="1"/>
  <c r="O313" i="2" s="1"/>
  <c r="O76" i="2" s="1"/>
  <c r="N317" i="2"/>
  <c r="N315" i="2" s="1"/>
  <c r="N313" i="2" s="1"/>
  <c r="N76" i="2" s="1"/>
  <c r="M317" i="2"/>
  <c r="M315" i="2" s="1"/>
  <c r="S316" i="2"/>
  <c r="R316" i="2"/>
  <c r="Q316" i="2"/>
  <c r="Q314" i="2" s="1"/>
  <c r="Q312" i="2" s="1"/>
  <c r="P316" i="2"/>
  <c r="P314" i="2" s="1"/>
  <c r="P312" i="2" s="1"/>
  <c r="P75" i="2" s="1"/>
  <c r="O316" i="2"/>
  <c r="O314" i="2" s="1"/>
  <c r="O312" i="2" s="1"/>
  <c r="N316" i="2"/>
  <c r="N314" i="2" s="1"/>
  <c r="M316" i="2"/>
  <c r="M314" i="2" s="1"/>
  <c r="M312" i="2" s="1"/>
  <c r="M75" i="2" s="1"/>
  <c r="R315" i="2"/>
  <c r="Q315" i="2"/>
  <c r="P315" i="2"/>
  <c r="P78" i="2" s="1"/>
  <c r="P46" i="2" s="1"/>
  <c r="R314" i="2"/>
  <c r="R312" i="2" s="1"/>
  <c r="M313" i="2"/>
  <c r="R311" i="2"/>
  <c r="O311" i="2"/>
  <c r="N311" i="2"/>
  <c r="N310" i="2"/>
  <c r="J310" i="2" s="1"/>
  <c r="R309" i="2"/>
  <c r="O309" i="2"/>
  <c r="N309" i="2"/>
  <c r="N308" i="2"/>
  <c r="J308" i="2" s="1"/>
  <c r="S307" i="2"/>
  <c r="Q307" i="2"/>
  <c r="P307" i="2"/>
  <c r="M307" i="2"/>
  <c r="K307" i="2"/>
  <c r="S306" i="2"/>
  <c r="S73" i="2" s="1"/>
  <c r="S41" i="2" s="1"/>
  <c r="R306" i="2"/>
  <c r="Q306" i="2"/>
  <c r="Q73" i="2" s="1"/>
  <c r="Q41" i="2" s="1"/>
  <c r="P306" i="2"/>
  <c r="O306" i="2"/>
  <c r="O73" i="2" s="1"/>
  <c r="O41" i="2" s="1"/>
  <c r="M306" i="2"/>
  <c r="K306" i="2"/>
  <c r="K73" i="2" s="1"/>
  <c r="J305" i="2"/>
  <c r="J304" i="2"/>
  <c r="J303" i="2"/>
  <c r="J301" i="2" s="1"/>
  <c r="J302" i="2"/>
  <c r="S301" i="2"/>
  <c r="R301" i="2"/>
  <c r="R72" i="2" s="1"/>
  <c r="R40" i="2" s="1"/>
  <c r="Q301" i="2"/>
  <c r="Q72" i="2" s="1"/>
  <c r="Q40" i="2" s="1"/>
  <c r="P301" i="2"/>
  <c r="P72" i="2" s="1"/>
  <c r="P40" i="2" s="1"/>
  <c r="O301" i="2"/>
  <c r="N301" i="2"/>
  <c r="N72" i="2" s="1"/>
  <c r="N40" i="2" s="1"/>
  <c r="M301" i="2"/>
  <c r="K301" i="2"/>
  <c r="S300" i="2"/>
  <c r="R300" i="2"/>
  <c r="R71" i="2" s="1"/>
  <c r="R39" i="2" s="1"/>
  <c r="Q300" i="2"/>
  <c r="Q71" i="2" s="1"/>
  <c r="Q39" i="2" s="1"/>
  <c r="P300" i="2"/>
  <c r="P71" i="2" s="1"/>
  <c r="P39" i="2" s="1"/>
  <c r="O300" i="2"/>
  <c r="O71" i="2" s="1"/>
  <c r="O39" i="2" s="1"/>
  <c r="N300" i="2"/>
  <c r="N71" i="2" s="1"/>
  <c r="M300" i="2"/>
  <c r="K300" i="2"/>
  <c r="J300" i="2"/>
  <c r="K299" i="2"/>
  <c r="J299" i="2"/>
  <c r="K298" i="2"/>
  <c r="J298" i="2"/>
  <c r="J297" i="2"/>
  <c r="J296" i="2"/>
  <c r="S295" i="2"/>
  <c r="S70" i="2" s="1"/>
  <c r="S38" i="2" s="1"/>
  <c r="R295" i="2"/>
  <c r="R70" i="2" s="1"/>
  <c r="R38" i="2" s="1"/>
  <c r="Q295" i="2"/>
  <c r="P295" i="2"/>
  <c r="O295" i="2"/>
  <c r="N295" i="2"/>
  <c r="M295" i="2"/>
  <c r="M70" i="2" s="1"/>
  <c r="M38" i="2" s="1"/>
  <c r="S294" i="2"/>
  <c r="S69" i="2" s="1"/>
  <c r="S37" i="2" s="1"/>
  <c r="R294" i="2"/>
  <c r="R69" i="2" s="1"/>
  <c r="R37" i="2" s="1"/>
  <c r="Q294" i="2"/>
  <c r="P294" i="2"/>
  <c r="P69" i="2" s="1"/>
  <c r="P37" i="2" s="1"/>
  <c r="O294" i="2"/>
  <c r="O69" i="2" s="1"/>
  <c r="O37" i="2" s="1"/>
  <c r="N294" i="2"/>
  <c r="M294" i="2"/>
  <c r="M69" i="2" s="1"/>
  <c r="M37" i="2" s="1"/>
  <c r="J292" i="2"/>
  <c r="J290" i="2"/>
  <c r="J288" i="2"/>
  <c r="R287" i="2"/>
  <c r="P287" i="2"/>
  <c r="O287" i="2"/>
  <c r="N287" i="2"/>
  <c r="M287" i="2"/>
  <c r="J287" i="2"/>
  <c r="R286" i="2"/>
  <c r="P286" i="2"/>
  <c r="O286" i="2"/>
  <c r="O260" i="2" s="1"/>
  <c r="O67" i="2" s="1"/>
  <c r="N286" i="2"/>
  <c r="M286" i="2"/>
  <c r="J284" i="2"/>
  <c r="J282" i="2"/>
  <c r="J281" i="2"/>
  <c r="J279" i="2" s="1"/>
  <c r="J280" i="2"/>
  <c r="R279" i="2"/>
  <c r="P279" i="2"/>
  <c r="O279" i="2"/>
  <c r="N279" i="2"/>
  <c r="M279" i="2"/>
  <c r="R278" i="2"/>
  <c r="P278" i="2"/>
  <c r="O278" i="2"/>
  <c r="N278" i="2"/>
  <c r="M278" i="2"/>
  <c r="J276" i="2"/>
  <c r="J275" i="2"/>
  <c r="J274" i="2"/>
  <c r="J273" i="2"/>
  <c r="J272" i="2"/>
  <c r="R271" i="2"/>
  <c r="P271" i="2"/>
  <c r="O271" i="2"/>
  <c r="N271" i="2"/>
  <c r="M271" i="2"/>
  <c r="R270" i="2"/>
  <c r="P270" i="2"/>
  <c r="O270" i="2"/>
  <c r="N270" i="2"/>
  <c r="M270" i="2"/>
  <c r="J268" i="2"/>
  <c r="J267" i="2"/>
  <c r="J266" i="2"/>
  <c r="J265" i="2"/>
  <c r="J264" i="2"/>
  <c r="R263" i="2"/>
  <c r="P263" i="2"/>
  <c r="O263" i="2"/>
  <c r="N263" i="2"/>
  <c r="M263" i="2"/>
  <c r="R262" i="2"/>
  <c r="P262" i="2"/>
  <c r="O262" i="2"/>
  <c r="N262" i="2"/>
  <c r="M262" i="2"/>
  <c r="J259" i="2"/>
  <c r="J258" i="2"/>
  <c r="J257" i="2"/>
  <c r="J256" i="2"/>
  <c r="R255" i="2"/>
  <c r="J255" i="2" s="1"/>
  <c r="J254" i="2"/>
  <c r="J253" i="2"/>
  <c r="J252" i="2"/>
  <c r="P251" i="2"/>
  <c r="O251" i="2"/>
  <c r="N251" i="2"/>
  <c r="M251" i="2"/>
  <c r="R250" i="2"/>
  <c r="P250" i="2"/>
  <c r="O250" i="2"/>
  <c r="N250" i="2"/>
  <c r="M250" i="2"/>
  <c r="J249" i="2"/>
  <c r="J248" i="2"/>
  <c r="R247" i="2"/>
  <c r="J247" i="2" s="1"/>
  <c r="J246" i="2"/>
  <c r="J245" i="2"/>
  <c r="J244" i="2"/>
  <c r="P243" i="2"/>
  <c r="O243" i="2"/>
  <c r="N243" i="2"/>
  <c r="M243" i="2"/>
  <c r="R242" i="2"/>
  <c r="P242" i="2"/>
  <c r="O242" i="2"/>
  <c r="N242" i="2"/>
  <c r="M242" i="2"/>
  <c r="J241" i="2"/>
  <c r="J240" i="2"/>
  <c r="J239" i="2"/>
  <c r="J238" i="2"/>
  <c r="J237" i="2"/>
  <c r="J236" i="2"/>
  <c r="R235" i="2"/>
  <c r="P235" i="2"/>
  <c r="O235" i="2"/>
  <c r="N235" i="2"/>
  <c r="M235" i="2"/>
  <c r="R234" i="2"/>
  <c r="P234" i="2"/>
  <c r="O234" i="2"/>
  <c r="N234" i="2"/>
  <c r="M234" i="2"/>
  <c r="M232" i="2" s="1"/>
  <c r="M65" i="2" s="1"/>
  <c r="M33" i="2" s="1"/>
  <c r="L233" i="2"/>
  <c r="L87" i="2" s="1"/>
  <c r="P232" i="2"/>
  <c r="N232" i="2"/>
  <c r="L232" i="2"/>
  <c r="J231" i="2"/>
  <c r="J230" i="2"/>
  <c r="J229" i="2"/>
  <c r="J228" i="2"/>
  <c r="R227" i="2"/>
  <c r="P227" i="2"/>
  <c r="O227" i="2"/>
  <c r="N227" i="2"/>
  <c r="N221" i="2" s="1"/>
  <c r="N64" i="2" s="1"/>
  <c r="N32" i="2" s="1"/>
  <c r="M227" i="2"/>
  <c r="M221" i="2" s="1"/>
  <c r="M64" i="2" s="1"/>
  <c r="M32" i="2" s="1"/>
  <c r="R226" i="2"/>
  <c r="P226" i="2"/>
  <c r="O226" i="2"/>
  <c r="N226" i="2"/>
  <c r="M226" i="2"/>
  <c r="M220" i="2" s="1"/>
  <c r="M63" i="2" s="1"/>
  <c r="M31" i="2" s="1"/>
  <c r="J224" i="2"/>
  <c r="J222" i="2" s="1"/>
  <c r="R222" i="2"/>
  <c r="P222" i="2"/>
  <c r="O222" i="2"/>
  <c r="N222" i="2"/>
  <c r="M222" i="2"/>
  <c r="J218" i="2"/>
  <c r="J216" i="2"/>
  <c r="R214" i="2"/>
  <c r="P214" i="2"/>
  <c r="O214" i="2"/>
  <c r="N214" i="2"/>
  <c r="M214" i="2"/>
  <c r="J212" i="2"/>
  <c r="J210" i="2" s="1"/>
  <c r="R210" i="2"/>
  <c r="R208" i="2" s="1"/>
  <c r="R61" i="2" s="1"/>
  <c r="R29" i="2" s="1"/>
  <c r="P210" i="2"/>
  <c r="O210" i="2"/>
  <c r="O208" i="2" s="1"/>
  <c r="N210" i="2"/>
  <c r="N208" i="2" s="1"/>
  <c r="M210" i="2"/>
  <c r="J206" i="2"/>
  <c r="J204" i="2" s="1"/>
  <c r="J202" i="2" s="1"/>
  <c r="R204" i="2"/>
  <c r="P204" i="2"/>
  <c r="P202" i="2" s="1"/>
  <c r="O204" i="2"/>
  <c r="O202" i="2" s="1"/>
  <c r="N204" i="2"/>
  <c r="N202" i="2" s="1"/>
  <c r="M204" i="2"/>
  <c r="M202" i="2" s="1"/>
  <c r="M59" i="2" s="1"/>
  <c r="M27" i="2" s="1"/>
  <c r="R202" i="2"/>
  <c r="R59" i="2" s="1"/>
  <c r="R27" i="2" s="1"/>
  <c r="O201" i="2"/>
  <c r="J201" i="2" s="1"/>
  <c r="K201" i="2"/>
  <c r="O200" i="2"/>
  <c r="O186" i="2" s="1"/>
  <c r="N200" i="2"/>
  <c r="N186" i="2" s="1"/>
  <c r="K200" i="2"/>
  <c r="K199" i="2"/>
  <c r="J199" i="2"/>
  <c r="K198" i="2"/>
  <c r="J198" i="2"/>
  <c r="K197" i="2"/>
  <c r="J197" i="2"/>
  <c r="K196" i="2"/>
  <c r="J196" i="2"/>
  <c r="K195" i="2"/>
  <c r="J195" i="2"/>
  <c r="K194" i="2"/>
  <c r="J194" i="2"/>
  <c r="K193" i="2"/>
  <c r="J193" i="2"/>
  <c r="K192" i="2"/>
  <c r="J192" i="2"/>
  <c r="K191" i="2"/>
  <c r="J191" i="2"/>
  <c r="K190" i="2"/>
  <c r="J190" i="2"/>
  <c r="K189" i="2"/>
  <c r="J189" i="2"/>
  <c r="K188" i="2"/>
  <c r="J188" i="2"/>
  <c r="S187" i="2"/>
  <c r="R187" i="2"/>
  <c r="Q187" i="2"/>
  <c r="P187" i="2"/>
  <c r="N187" i="2"/>
  <c r="M187" i="2"/>
  <c r="S186" i="2"/>
  <c r="S126" i="2" s="1"/>
  <c r="S57" i="2" s="1"/>
  <c r="S25" i="2" s="1"/>
  <c r="R186" i="2"/>
  <c r="Q186" i="2"/>
  <c r="P186" i="2"/>
  <c r="M186" i="2"/>
  <c r="K185" i="2"/>
  <c r="J185" i="2"/>
  <c r="K184" i="2"/>
  <c r="J184" i="2"/>
  <c r="K183" i="2"/>
  <c r="J183" i="2"/>
  <c r="K182" i="2"/>
  <c r="J182" i="2"/>
  <c r="K181" i="2"/>
  <c r="J181" i="2"/>
  <c r="K180" i="2"/>
  <c r="J180" i="2"/>
  <c r="K179" i="2"/>
  <c r="J179" i="2"/>
  <c r="K178" i="2"/>
  <c r="J178" i="2"/>
  <c r="K177" i="2"/>
  <c r="J177" i="2"/>
  <c r="K176" i="2"/>
  <c r="J176" i="2"/>
  <c r="K175" i="2"/>
  <c r="J175" i="2"/>
  <c r="K174" i="2"/>
  <c r="J174" i="2"/>
  <c r="K173" i="2"/>
  <c r="J173" i="2"/>
  <c r="K172" i="2"/>
  <c r="J172" i="2"/>
  <c r="K171" i="2"/>
  <c r="J171" i="2"/>
  <c r="K170" i="2"/>
  <c r="K166" i="2" s="1"/>
  <c r="J170" i="2"/>
  <c r="J166" i="2" s="1"/>
  <c r="K169" i="2"/>
  <c r="J169" i="2"/>
  <c r="K168" i="2"/>
  <c r="J168" i="2"/>
  <c r="S167" i="2"/>
  <c r="R167" i="2"/>
  <c r="Q167" i="2"/>
  <c r="P167" i="2"/>
  <c r="O167" i="2"/>
  <c r="N167" i="2"/>
  <c r="M167" i="2"/>
  <c r="S166" i="2"/>
  <c r="R166" i="2"/>
  <c r="Q166" i="2"/>
  <c r="P166" i="2"/>
  <c r="O166" i="2"/>
  <c r="N166" i="2"/>
  <c r="M166" i="2"/>
  <c r="K165" i="2"/>
  <c r="J165" i="2"/>
  <c r="K164" i="2"/>
  <c r="J164" i="2"/>
  <c r="K163" i="2"/>
  <c r="J163" i="2"/>
  <c r="J161" i="2" s="1"/>
  <c r="K162" i="2"/>
  <c r="J162" i="2"/>
  <c r="R161" i="2"/>
  <c r="P161" i="2"/>
  <c r="O161" i="2"/>
  <c r="N161" i="2"/>
  <c r="M161" i="2"/>
  <c r="K161" i="2"/>
  <c r="R160" i="2"/>
  <c r="P160" i="2"/>
  <c r="O160" i="2"/>
  <c r="N160" i="2"/>
  <c r="M160" i="2"/>
  <c r="K160" i="2"/>
  <c r="K159" i="2"/>
  <c r="J159" i="2"/>
  <c r="J157" i="2" s="1"/>
  <c r="K158" i="2"/>
  <c r="J158" i="2"/>
  <c r="K157" i="2"/>
  <c r="R156" i="2"/>
  <c r="P156" i="2"/>
  <c r="O156" i="2"/>
  <c r="N156" i="2"/>
  <c r="M156" i="2"/>
  <c r="K156" i="2"/>
  <c r="K155" i="2"/>
  <c r="J155" i="2"/>
  <c r="K154" i="2"/>
  <c r="J154" i="2"/>
  <c r="J152" i="2" s="1"/>
  <c r="R153" i="2"/>
  <c r="P153" i="2"/>
  <c r="O153" i="2"/>
  <c r="N153" i="2"/>
  <c r="M153" i="2"/>
  <c r="K153" i="2"/>
  <c r="J153" i="2"/>
  <c r="R152" i="2"/>
  <c r="P152" i="2"/>
  <c r="O152" i="2"/>
  <c r="N152" i="2"/>
  <c r="M152" i="2"/>
  <c r="K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7" i="2"/>
  <c r="J137" i="2"/>
  <c r="K136" i="2"/>
  <c r="J136" i="2"/>
  <c r="K135" i="2"/>
  <c r="J135" i="2"/>
  <c r="K134" i="2"/>
  <c r="J134" i="2"/>
  <c r="K133" i="2"/>
  <c r="J133" i="2"/>
  <c r="K132" i="2"/>
  <c r="J132" i="2"/>
  <c r="K131" i="2"/>
  <c r="K129" i="2" s="1"/>
  <c r="J131" i="2"/>
  <c r="K130" i="2"/>
  <c r="J130" i="2"/>
  <c r="S129" i="2"/>
  <c r="R129" i="2"/>
  <c r="Q129" i="2"/>
  <c r="P129" i="2"/>
  <c r="O129" i="2"/>
  <c r="N129" i="2"/>
  <c r="M129" i="2"/>
  <c r="M127" i="2" s="1"/>
  <c r="M58" i="2" s="1"/>
  <c r="M26" i="2" s="1"/>
  <c r="S128" i="2"/>
  <c r="R128" i="2"/>
  <c r="Q128" i="2"/>
  <c r="P128" i="2"/>
  <c r="O128" i="2"/>
  <c r="N128" i="2"/>
  <c r="M128" i="2"/>
  <c r="S127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S113" i="2"/>
  <c r="K113" i="2" s="1"/>
  <c r="R113" i="2"/>
  <c r="Q113" i="2"/>
  <c r="P113" i="2"/>
  <c r="O113" i="2"/>
  <c r="N113" i="2"/>
  <c r="M113" i="2"/>
  <c r="S112" i="2"/>
  <c r="R112" i="2"/>
  <c r="Q112" i="2"/>
  <c r="P112" i="2"/>
  <c r="O112" i="2"/>
  <c r="N112" i="2"/>
  <c r="M112" i="2"/>
  <c r="J112" i="2"/>
  <c r="J111" i="2"/>
  <c r="J110" i="2"/>
  <c r="S109" i="2"/>
  <c r="R109" i="2"/>
  <c r="Q109" i="2"/>
  <c r="P109" i="2"/>
  <c r="O109" i="2"/>
  <c r="N109" i="2"/>
  <c r="M109" i="2"/>
  <c r="S108" i="2"/>
  <c r="R108" i="2"/>
  <c r="Q108" i="2"/>
  <c r="P108" i="2"/>
  <c r="O108" i="2"/>
  <c r="N108" i="2"/>
  <c r="M108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R91" i="2"/>
  <c r="P91" i="2"/>
  <c r="O91" i="2"/>
  <c r="N91" i="2"/>
  <c r="M91" i="2"/>
  <c r="R90" i="2"/>
  <c r="P90" i="2"/>
  <c r="O90" i="2"/>
  <c r="N90" i="2"/>
  <c r="M90" i="2"/>
  <c r="K89" i="2"/>
  <c r="K56" i="2" s="1"/>
  <c r="K88" i="2"/>
  <c r="K55" i="2" s="1"/>
  <c r="K23" i="2" s="1"/>
  <c r="S80" i="2"/>
  <c r="S48" i="2" s="1"/>
  <c r="R80" i="2"/>
  <c r="R48" i="2" s="1"/>
  <c r="Q80" i="2"/>
  <c r="Q48" i="2" s="1"/>
  <c r="P80" i="2"/>
  <c r="O80" i="2"/>
  <c r="N80" i="2"/>
  <c r="M80" i="2"/>
  <c r="S79" i="2"/>
  <c r="S47" i="2" s="1"/>
  <c r="Q79" i="2"/>
  <c r="M78" i="2"/>
  <c r="M46" i="2" s="1"/>
  <c r="M76" i="2"/>
  <c r="S74" i="2"/>
  <c r="S42" i="2" s="1"/>
  <c r="Q74" i="2"/>
  <c r="Q42" i="2" s="1"/>
  <c r="P74" i="2"/>
  <c r="P42" i="2" s="1"/>
  <c r="M74" i="2"/>
  <c r="M42" i="2" s="1"/>
  <c r="R73" i="2"/>
  <c r="R41" i="2" s="1"/>
  <c r="M73" i="2"/>
  <c r="M41" i="2" s="1"/>
  <c r="P70" i="2"/>
  <c r="P38" i="2" s="1"/>
  <c r="N69" i="2"/>
  <c r="S68" i="2"/>
  <c r="Q68" i="2"/>
  <c r="K68" i="2"/>
  <c r="S67" i="2"/>
  <c r="Q67" i="2"/>
  <c r="K67" i="2"/>
  <c r="S66" i="2"/>
  <c r="Q66" i="2"/>
  <c r="Q34" i="2" s="1"/>
  <c r="K66" i="2"/>
  <c r="K34" i="2" s="1"/>
  <c r="S65" i="2"/>
  <c r="Q65" i="2"/>
  <c r="K65" i="2"/>
  <c r="S64" i="2"/>
  <c r="Q64" i="2"/>
  <c r="Q32" i="2" s="1"/>
  <c r="K64" i="2"/>
  <c r="K32" i="2" s="1"/>
  <c r="S63" i="2"/>
  <c r="Q63" i="2"/>
  <c r="K63" i="2"/>
  <c r="K31" i="2" s="1"/>
  <c r="S62" i="2"/>
  <c r="S30" i="2" s="1"/>
  <c r="R62" i="2"/>
  <c r="R30" i="2" s="1"/>
  <c r="Q62" i="2"/>
  <c r="P62" i="2"/>
  <c r="P30" i="2" s="1"/>
  <c r="O62" i="2"/>
  <c r="O30" i="2" s="1"/>
  <c r="N62" i="2"/>
  <c r="N30" i="2" s="1"/>
  <c r="M62" i="2"/>
  <c r="M30" i="2" s="1"/>
  <c r="K62" i="2"/>
  <c r="K30" i="2" s="1"/>
  <c r="S61" i="2"/>
  <c r="S29" i="2" s="1"/>
  <c r="Q61" i="2"/>
  <c r="K61" i="2"/>
  <c r="S60" i="2"/>
  <c r="S28" i="2" s="1"/>
  <c r="R60" i="2"/>
  <c r="Q60" i="2"/>
  <c r="Q28" i="2" s="1"/>
  <c r="P60" i="2"/>
  <c r="P28" i="2" s="1"/>
  <c r="O60" i="2"/>
  <c r="O28" i="2" s="1"/>
  <c r="N60" i="2"/>
  <c r="J60" i="2" s="1"/>
  <c r="M60" i="2"/>
  <c r="M28" i="2" s="1"/>
  <c r="K60" i="2"/>
  <c r="K28" i="2" s="1"/>
  <c r="S59" i="2"/>
  <c r="S27" i="2" s="1"/>
  <c r="Q59" i="2"/>
  <c r="Q27" i="2" s="1"/>
  <c r="O59" i="2"/>
  <c r="O27" i="2" s="1"/>
  <c r="K59" i="2"/>
  <c r="L58" i="2"/>
  <c r="L26" i="2" s="1"/>
  <c r="L57" i="2"/>
  <c r="S56" i="2"/>
  <c r="S24" i="2" s="1"/>
  <c r="Q56" i="2"/>
  <c r="Q24" i="2" s="1"/>
  <c r="S55" i="2"/>
  <c r="S23" i="2" s="1"/>
  <c r="Q55" i="2"/>
  <c r="P48" i="2"/>
  <c r="O48" i="2"/>
  <c r="N48" i="2"/>
  <c r="M48" i="2"/>
  <c r="K41" i="2"/>
  <c r="Q33" i="2"/>
  <c r="S32" i="2"/>
  <c r="S31" i="2"/>
  <c r="Q31" i="2"/>
  <c r="Q30" i="2"/>
  <c r="Q29" i="2"/>
  <c r="K29" i="2"/>
  <c r="R28" i="2"/>
  <c r="L54" i="2" l="1"/>
  <c r="L22" i="2" s="1"/>
  <c r="L83" i="2"/>
  <c r="L52" i="2" s="1"/>
  <c r="L20" i="2" s="1"/>
  <c r="J294" i="2"/>
  <c r="J69" i="2"/>
  <c r="R77" i="2"/>
  <c r="R45" i="2" s="1"/>
  <c r="J91" i="2"/>
  <c r="N78" i="2"/>
  <c r="N46" i="2" s="1"/>
  <c r="R88" i="2"/>
  <c r="R55" i="2" s="1"/>
  <c r="N28" i="2"/>
  <c r="J28" i="2" s="1"/>
  <c r="O78" i="2"/>
  <c r="O44" i="2" s="1"/>
  <c r="J62" i="2"/>
  <c r="J113" i="2"/>
  <c r="K109" i="2"/>
  <c r="M208" i="2"/>
  <c r="M61" i="2" s="1"/>
  <c r="M29" i="2" s="1"/>
  <c r="J243" i="2"/>
  <c r="R261" i="2"/>
  <c r="R68" i="2" s="1"/>
  <c r="R36" i="2" s="1"/>
  <c r="S313" i="2"/>
  <c r="S76" i="2" s="1"/>
  <c r="S78" i="2"/>
  <c r="S46" i="2" s="1"/>
  <c r="J71" i="2"/>
  <c r="N39" i="2"/>
  <c r="J39" i="2" s="1"/>
  <c r="O46" i="2"/>
  <c r="M77" i="2"/>
  <c r="M43" i="2" s="1"/>
  <c r="P233" i="2"/>
  <c r="P66" i="2" s="1"/>
  <c r="P34" i="2" s="1"/>
  <c r="R307" i="2"/>
  <c r="R74" i="2" s="1"/>
  <c r="R42" i="2" s="1"/>
  <c r="M88" i="2"/>
  <c r="M86" i="2" s="1"/>
  <c r="P77" i="2"/>
  <c r="P45" i="2" s="1"/>
  <c r="R89" i="2"/>
  <c r="R56" i="2" s="1"/>
  <c r="R24" i="2" s="1"/>
  <c r="K186" i="2"/>
  <c r="R243" i="2"/>
  <c r="R233" i="2" s="1"/>
  <c r="N342" i="2"/>
  <c r="N338" i="2" s="1"/>
  <c r="K315" i="2"/>
  <c r="K78" i="2" s="1"/>
  <c r="L85" i="2"/>
  <c r="J262" i="2"/>
  <c r="N37" i="2"/>
  <c r="O88" i="2"/>
  <c r="O55" i="2" s="1"/>
  <c r="J160" i="2"/>
  <c r="P88" i="2"/>
  <c r="P55" i="2" s="1"/>
  <c r="O187" i="2"/>
  <c r="O127" i="2" s="1"/>
  <c r="M260" i="2"/>
  <c r="M67" i="2" s="1"/>
  <c r="M35" i="2" s="1"/>
  <c r="N127" i="2"/>
  <c r="N58" i="2" s="1"/>
  <c r="N26" i="2" s="1"/>
  <c r="M233" i="2"/>
  <c r="M66" i="2" s="1"/>
  <c r="M34" i="2" s="1"/>
  <c r="M44" i="2"/>
  <c r="J80" i="2"/>
  <c r="M89" i="2"/>
  <c r="M126" i="2"/>
  <c r="M57" i="2" s="1"/>
  <c r="M25" i="2" s="1"/>
  <c r="J227" i="2"/>
  <c r="J221" i="2" s="1"/>
  <c r="M348" i="2"/>
  <c r="M344" i="2" s="1"/>
  <c r="M346" i="2" s="1"/>
  <c r="K24" i="2"/>
  <c r="J48" i="2"/>
  <c r="P221" i="2"/>
  <c r="J270" i="2"/>
  <c r="M45" i="2"/>
  <c r="S58" i="2"/>
  <c r="R221" i="2"/>
  <c r="J235" i="2"/>
  <c r="J278" i="2"/>
  <c r="L86" i="2"/>
  <c r="N65" i="2"/>
  <c r="O232" i="2"/>
  <c r="J295" i="2"/>
  <c r="N376" i="2"/>
  <c r="J109" i="2"/>
  <c r="N89" i="2"/>
  <c r="P335" i="2"/>
  <c r="J386" i="2"/>
  <c r="K33" i="2"/>
  <c r="S34" i="2"/>
  <c r="S87" i="2"/>
  <c r="Q126" i="2"/>
  <c r="J309" i="2"/>
  <c r="O307" i="2"/>
  <c r="O75" i="2"/>
  <c r="N328" i="2"/>
  <c r="P65" i="2"/>
  <c r="R126" i="2"/>
  <c r="K295" i="2"/>
  <c r="Q70" i="2"/>
  <c r="Q75" i="2"/>
  <c r="Q77" i="2"/>
  <c r="O328" i="2"/>
  <c r="N44" i="2"/>
  <c r="N70" i="2"/>
  <c r="S86" i="2"/>
  <c r="N59" i="2"/>
  <c r="O61" i="2"/>
  <c r="N261" i="2"/>
  <c r="R75" i="2"/>
  <c r="J378" i="2"/>
  <c r="N61" i="2"/>
  <c r="O70" i="2"/>
  <c r="O72" i="2"/>
  <c r="P89" i="2"/>
  <c r="J129" i="2"/>
  <c r="K128" i="2"/>
  <c r="R220" i="2"/>
  <c r="R251" i="2"/>
  <c r="S314" i="2"/>
  <c r="K314" i="2" s="1"/>
  <c r="R328" i="2"/>
  <c r="P44" i="2"/>
  <c r="J128" i="2"/>
  <c r="N220" i="2"/>
  <c r="J226" i="2"/>
  <c r="P261" i="2"/>
  <c r="J311" i="2"/>
  <c r="N307" i="2"/>
  <c r="J349" i="2"/>
  <c r="J342" i="2"/>
  <c r="L25" i="2"/>
  <c r="J37" i="2"/>
  <c r="K27" i="2"/>
  <c r="P220" i="2"/>
  <c r="N233" i="2"/>
  <c r="P260" i="2"/>
  <c r="J271" i="2"/>
  <c r="S44" i="2"/>
  <c r="K108" i="2"/>
  <c r="K112" i="2"/>
  <c r="N126" i="2"/>
  <c r="K187" i="2"/>
  <c r="J234" i="2"/>
  <c r="J250" i="2"/>
  <c r="J306" i="2"/>
  <c r="P313" i="2"/>
  <c r="S33" i="2"/>
  <c r="K74" i="2"/>
  <c r="K80" i="2"/>
  <c r="J90" i="2"/>
  <c r="K294" i="2"/>
  <c r="Q69" i="2"/>
  <c r="Q313" i="2"/>
  <c r="Q78" i="2"/>
  <c r="Q47" i="2"/>
  <c r="N88" i="2"/>
  <c r="P127" i="2"/>
  <c r="R313" i="2"/>
  <c r="R78" i="2"/>
  <c r="Q127" i="2"/>
  <c r="J30" i="2"/>
  <c r="K47" i="2"/>
  <c r="J214" i="2"/>
  <c r="J263" i="2"/>
  <c r="R335" i="2"/>
  <c r="Q23" i="2"/>
  <c r="O89" i="2"/>
  <c r="K167" i="2"/>
  <c r="O347" i="2"/>
  <c r="O376" i="2"/>
  <c r="N312" i="2"/>
  <c r="N77" i="2"/>
  <c r="P73" i="2"/>
  <c r="O77" i="2"/>
  <c r="M349" i="2"/>
  <c r="M345" i="2" s="1"/>
  <c r="M347" i="2" s="1"/>
  <c r="M342" i="2"/>
  <c r="M338" i="2" s="1"/>
  <c r="M336" i="2" s="1"/>
  <c r="P59" i="2"/>
  <c r="R232" i="2"/>
  <c r="R346" i="2"/>
  <c r="O126" i="2"/>
  <c r="J187" i="2"/>
  <c r="O261" i="2"/>
  <c r="O342" i="2"/>
  <c r="R260" i="2"/>
  <c r="J286" i="2"/>
  <c r="N306" i="2"/>
  <c r="P377" i="2"/>
  <c r="J317" i="2"/>
  <c r="P348" i="2"/>
  <c r="R127" i="2"/>
  <c r="J156" i="2"/>
  <c r="J167" i="2"/>
  <c r="O221" i="2"/>
  <c r="J251" i="2"/>
  <c r="K317" i="2"/>
  <c r="N260" i="2"/>
  <c r="J200" i="2"/>
  <c r="P208" i="2"/>
  <c r="O220" i="2"/>
  <c r="J316" i="2"/>
  <c r="K316" i="2"/>
  <c r="O233" i="2"/>
  <c r="P126" i="2"/>
  <c r="J242" i="2"/>
  <c r="M261" i="2"/>
  <c r="M68" i="2" s="1"/>
  <c r="M87" i="2" l="1"/>
  <c r="M56" i="2"/>
  <c r="M24" i="2" s="1"/>
  <c r="J89" i="2"/>
  <c r="R43" i="2"/>
  <c r="M55" i="2"/>
  <c r="M23" i="2" s="1"/>
  <c r="P43" i="2"/>
  <c r="P58" i="2"/>
  <c r="K42" i="2"/>
  <c r="K126" i="2"/>
  <c r="J307" i="2"/>
  <c r="N341" i="2"/>
  <c r="N348" i="2"/>
  <c r="P57" i="2"/>
  <c r="R58" i="2"/>
  <c r="R87" i="2"/>
  <c r="O57" i="2"/>
  <c r="O341" i="2"/>
  <c r="O348" i="2"/>
  <c r="N55" i="2"/>
  <c r="N86" i="2"/>
  <c r="J127" i="2"/>
  <c r="J59" i="2"/>
  <c r="N27" i="2"/>
  <c r="K77" i="2"/>
  <c r="S26" i="2"/>
  <c r="O86" i="2"/>
  <c r="J315" i="2"/>
  <c r="Q86" i="2"/>
  <c r="Q57" i="2"/>
  <c r="J314" i="2"/>
  <c r="O63" i="2"/>
  <c r="O58" i="2"/>
  <c r="P76" i="2"/>
  <c r="O38" i="2"/>
  <c r="N33" i="2"/>
  <c r="J186" i="2"/>
  <c r="P61" i="2"/>
  <c r="J61" i="2" s="1"/>
  <c r="P342" i="2"/>
  <c r="P349" i="2"/>
  <c r="O56" i="2"/>
  <c r="O87" i="2"/>
  <c r="Q44" i="2"/>
  <c r="Q46" i="2"/>
  <c r="J345" i="2"/>
  <c r="R79" i="2"/>
  <c r="N29" i="2"/>
  <c r="P86" i="2"/>
  <c r="K70" i="2"/>
  <c r="J260" i="2"/>
  <c r="O66" i="2"/>
  <c r="O65" i="2"/>
  <c r="Q38" i="2"/>
  <c r="R57" i="2"/>
  <c r="R86" i="2"/>
  <c r="N66" i="2"/>
  <c r="R65" i="2"/>
  <c r="J73" i="2"/>
  <c r="P64" i="2"/>
  <c r="N73" i="2"/>
  <c r="Q87" i="2"/>
  <c r="Q58" i="2"/>
  <c r="P67" i="2"/>
  <c r="S77" i="2"/>
  <c r="S312" i="2"/>
  <c r="J70" i="2"/>
  <c r="N38" i="2"/>
  <c r="M53" i="2"/>
  <c r="M21" i="2" s="1"/>
  <c r="M82" i="2"/>
  <c r="N67" i="2"/>
  <c r="P27" i="2"/>
  <c r="Q37" i="2"/>
  <c r="J232" i="2"/>
  <c r="P63" i="2"/>
  <c r="P33" i="2"/>
  <c r="K127" i="2"/>
  <c r="R67" i="2"/>
  <c r="J261" i="2"/>
  <c r="R44" i="2"/>
  <c r="J44" i="2" s="1"/>
  <c r="R46" i="2"/>
  <c r="J78" i="2"/>
  <c r="K69" i="2"/>
  <c r="P68" i="2"/>
  <c r="N68" i="2"/>
  <c r="N336" i="2"/>
  <c r="N79" i="2"/>
  <c r="N56" i="2"/>
  <c r="N87" i="2"/>
  <c r="K44" i="2"/>
  <c r="K46" i="2"/>
  <c r="J72" i="2"/>
  <c r="O40" i="2"/>
  <c r="J40" i="2" s="1"/>
  <c r="S54" i="2"/>
  <c r="S83" i="2"/>
  <c r="O43" i="2"/>
  <c r="O45" i="2"/>
  <c r="J208" i="2"/>
  <c r="R76" i="2"/>
  <c r="M54" i="2"/>
  <c r="M22" i="2" s="1"/>
  <c r="M83" i="2"/>
  <c r="O338" i="2"/>
  <c r="P41" i="2"/>
  <c r="N57" i="2"/>
  <c r="J220" i="2"/>
  <c r="R63" i="2"/>
  <c r="O79" i="2"/>
  <c r="P23" i="2"/>
  <c r="P56" i="2"/>
  <c r="P87" i="2"/>
  <c r="S53" i="2"/>
  <c r="O64" i="2"/>
  <c r="N43" i="2"/>
  <c r="J77" i="2"/>
  <c r="N45" i="2"/>
  <c r="J88" i="2"/>
  <c r="J233" i="2"/>
  <c r="P344" i="2"/>
  <c r="O23" i="2"/>
  <c r="R66" i="2"/>
  <c r="K313" i="2"/>
  <c r="Q76" i="2"/>
  <c r="N74" i="2"/>
  <c r="J376" i="2"/>
  <c r="L82" i="2"/>
  <c r="L53" i="2"/>
  <c r="N63" i="2"/>
  <c r="M36" i="2"/>
  <c r="O68" i="2"/>
  <c r="N75" i="2"/>
  <c r="R23" i="2"/>
  <c r="K48" i="2"/>
  <c r="O29" i="2"/>
  <c r="Q43" i="2"/>
  <c r="Q45" i="2"/>
  <c r="O74" i="2"/>
  <c r="R64" i="2"/>
  <c r="O34" i="2" l="1"/>
  <c r="O26" i="2"/>
  <c r="J58" i="2"/>
  <c r="N42" i="2"/>
  <c r="J27" i="2"/>
  <c r="J45" i="2"/>
  <c r="M84" i="2"/>
  <c r="M51" i="2"/>
  <c r="M19" i="2" s="1"/>
  <c r="O31" i="2"/>
  <c r="N344" i="2"/>
  <c r="R31" i="2"/>
  <c r="K58" i="2"/>
  <c r="K87" i="2"/>
  <c r="J41" i="2"/>
  <c r="K38" i="2"/>
  <c r="P345" i="2"/>
  <c r="J348" i="2"/>
  <c r="J341" i="2"/>
  <c r="R26" i="2"/>
  <c r="O47" i="2"/>
  <c r="J79" i="2"/>
  <c r="N47" i="2"/>
  <c r="O83" i="2"/>
  <c r="O54" i="2"/>
  <c r="J67" i="2"/>
  <c r="N35" i="2"/>
  <c r="O24" i="2"/>
  <c r="P25" i="2"/>
  <c r="R35" i="2"/>
  <c r="P32" i="2"/>
  <c r="J75" i="2"/>
  <c r="J43" i="2"/>
  <c r="J38" i="2"/>
  <c r="P338" i="2"/>
  <c r="N337" i="2"/>
  <c r="R32" i="2"/>
  <c r="K76" i="2"/>
  <c r="S85" i="2"/>
  <c r="S52" i="2"/>
  <c r="R33" i="2"/>
  <c r="P53" i="2"/>
  <c r="P82" i="2"/>
  <c r="J312" i="2"/>
  <c r="O42" i="2"/>
  <c r="J68" i="2"/>
  <c r="N36" i="2"/>
  <c r="N53" i="2"/>
  <c r="N82" i="2"/>
  <c r="J66" i="2"/>
  <c r="N34" i="2"/>
  <c r="J74" i="2"/>
  <c r="S22" i="2"/>
  <c r="P36" i="2"/>
  <c r="S75" i="2"/>
  <c r="K312" i="2"/>
  <c r="P29" i="2"/>
  <c r="Q53" i="2"/>
  <c r="Q82" i="2"/>
  <c r="N23" i="2"/>
  <c r="J55" i="2"/>
  <c r="N31" i="2"/>
  <c r="J63" i="2"/>
  <c r="S82" i="2"/>
  <c r="S43" i="2"/>
  <c r="S45" i="2"/>
  <c r="K86" i="2"/>
  <c r="K57" i="2"/>
  <c r="N41" i="2"/>
  <c r="P31" i="2"/>
  <c r="R34" i="2"/>
  <c r="R82" i="2"/>
  <c r="R53" i="2"/>
  <c r="J313" i="2"/>
  <c r="O344" i="2"/>
  <c r="L21" i="2"/>
  <c r="S21" i="2"/>
  <c r="O336" i="2"/>
  <c r="K37" i="2"/>
  <c r="R25" i="2"/>
  <c r="R21" i="2" s="1"/>
  <c r="R47" i="2"/>
  <c r="O337" i="2"/>
  <c r="O35" i="2"/>
  <c r="O36" i="2"/>
  <c r="J57" i="2"/>
  <c r="N25" i="2"/>
  <c r="Q25" i="2"/>
  <c r="J65" i="2"/>
  <c r="L84" i="2"/>
  <c r="L51" i="2"/>
  <c r="P346" i="2"/>
  <c r="M85" i="2"/>
  <c r="M52" i="2"/>
  <c r="M20" i="2" s="1"/>
  <c r="J46" i="2"/>
  <c r="J347" i="2"/>
  <c r="P26" i="2"/>
  <c r="J87" i="2"/>
  <c r="P24" i="2"/>
  <c r="N54" i="2"/>
  <c r="N83" i="2"/>
  <c r="R54" i="2"/>
  <c r="R83" i="2"/>
  <c r="O32" i="2"/>
  <c r="J64" i="2"/>
  <c r="P54" i="2"/>
  <c r="P83" i="2"/>
  <c r="P35" i="2"/>
  <c r="O53" i="2"/>
  <c r="O82" i="2"/>
  <c r="Q26" i="2"/>
  <c r="O25" i="2"/>
  <c r="J126" i="2"/>
  <c r="N24" i="2"/>
  <c r="J56" i="2"/>
  <c r="Q54" i="2"/>
  <c r="Q83" i="2"/>
  <c r="O33" i="2"/>
  <c r="J76" i="2"/>
  <c r="K43" i="2"/>
  <c r="K45" i="2"/>
  <c r="P84" i="2" l="1"/>
  <c r="P51" i="2"/>
  <c r="J23" i="2"/>
  <c r="N21" i="2"/>
  <c r="J34" i="2"/>
  <c r="Q52" i="2"/>
  <c r="K83" i="2"/>
  <c r="Q85" i="2"/>
  <c r="J25" i="2"/>
  <c r="Q84" i="2"/>
  <c r="Q51" i="2"/>
  <c r="K82" i="2"/>
  <c r="J344" i="2"/>
  <c r="N84" i="2"/>
  <c r="N51" i="2"/>
  <c r="O85" i="2"/>
  <c r="O52" i="2"/>
  <c r="P347" i="2"/>
  <c r="J53" i="2"/>
  <c r="S20" i="2"/>
  <c r="J32" i="2"/>
  <c r="J24" i="2"/>
  <c r="N22" i="2"/>
  <c r="O346" i="2"/>
  <c r="K25" i="2"/>
  <c r="J47" i="2"/>
  <c r="R52" i="2"/>
  <c r="R85" i="2"/>
  <c r="K53" i="2"/>
  <c r="K75" i="2"/>
  <c r="J29" i="2"/>
  <c r="O335" i="2"/>
  <c r="Q21" i="2"/>
  <c r="J36" i="2"/>
  <c r="K54" i="2"/>
  <c r="N85" i="2"/>
  <c r="N52" i="2"/>
  <c r="L19" i="2"/>
  <c r="J33" i="2"/>
  <c r="J86" i="2"/>
  <c r="P85" i="2"/>
  <c r="P52" i="2"/>
  <c r="Q22" i="2"/>
  <c r="J54" i="2"/>
  <c r="S51" i="2"/>
  <c r="S84" i="2"/>
  <c r="N335" i="2"/>
  <c r="J337" i="2"/>
  <c r="O22" i="2"/>
  <c r="K26" i="2"/>
  <c r="O51" i="2"/>
  <c r="O84" i="2"/>
  <c r="J26" i="2"/>
  <c r="J35" i="2"/>
  <c r="R22" i="2"/>
  <c r="J83" i="2"/>
  <c r="P22" i="2"/>
  <c r="O21" i="2"/>
  <c r="R51" i="2"/>
  <c r="R84" i="2"/>
  <c r="J31" i="2"/>
  <c r="J42" i="2"/>
  <c r="P336" i="2"/>
  <c r="J338" i="2"/>
  <c r="P21" i="2"/>
  <c r="N346" i="2"/>
  <c r="J335" i="2" l="1"/>
  <c r="R20" i="2"/>
  <c r="J336" i="2"/>
  <c r="S19" i="2"/>
  <c r="K21" i="2"/>
  <c r="K85" i="2"/>
  <c r="K52" i="2"/>
  <c r="Q20" i="2"/>
  <c r="O20" i="2"/>
  <c r="J51" i="2"/>
  <c r="N19" i="2"/>
  <c r="J85" i="2"/>
  <c r="J21" i="2"/>
  <c r="J52" i="2"/>
  <c r="N20" i="2"/>
  <c r="P20" i="2"/>
  <c r="J22" i="2"/>
  <c r="Q19" i="2"/>
  <c r="K22" i="2"/>
  <c r="O19" i="2"/>
  <c r="R19" i="2"/>
  <c r="J346" i="2"/>
  <c r="P19" i="2"/>
  <c r="J82" i="2"/>
  <c r="K84" i="2"/>
  <c r="K51" i="2"/>
  <c r="J84" i="2" l="1"/>
  <c r="J20" i="2"/>
  <c r="K19" i="2"/>
  <c r="K20" i="2"/>
  <c r="J19" i="2"/>
</calcChain>
</file>

<file path=xl/sharedStrings.xml><?xml version="1.0" encoding="utf-8"?>
<sst xmlns="http://schemas.openxmlformats.org/spreadsheetml/2006/main" count="742" uniqueCount="330">
  <si>
    <t>Ministerul Mediului, Apelor și Pădurilor</t>
  </si>
  <si>
    <t xml:space="preserve">                                                    </t>
  </si>
  <si>
    <t xml:space="preserve">                      </t>
  </si>
  <si>
    <t>G.N.M. Bucureşti</t>
  </si>
  <si>
    <t>Cod unitate 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</si>
  <si>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</si>
  <si>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BUGET  DE CHELTUIELI  PE  ANUL  2026</t>
  </si>
  <si>
    <t>-mii lei-</t>
  </si>
  <si>
    <t xml:space="preserve">Cod program </t>
  </si>
  <si>
    <t>Cap.</t>
  </si>
  <si>
    <t>subcap.</t>
  </si>
  <si>
    <t>paragraf</t>
  </si>
  <si>
    <t xml:space="preserve">titlu </t>
  </si>
  <si>
    <t>art.</t>
  </si>
  <si>
    <t>alin</t>
  </si>
  <si>
    <t>Indicator</t>
  </si>
  <si>
    <t>Buget actualizat 2026</t>
  </si>
  <si>
    <t>Sume reținute an 10%</t>
  </si>
  <si>
    <t>Sume reduse cf. OUG 34/2023
10%</t>
  </si>
  <si>
    <t>Plati 30.11.2025</t>
  </si>
  <si>
    <t xml:space="preserve">Trim            I </t>
  </si>
  <si>
    <t>Trim         II</t>
  </si>
  <si>
    <t>Trim        III</t>
  </si>
  <si>
    <t>Sume reținute Trim. III</t>
  </si>
  <si>
    <t>Trim         IV</t>
  </si>
  <si>
    <t>Sume reținute Trim. IV</t>
  </si>
  <si>
    <t>A</t>
  </si>
  <si>
    <t>B</t>
  </si>
  <si>
    <t>1=3+4+5+7</t>
  </si>
  <si>
    <t>2=6+8</t>
  </si>
  <si>
    <t>50.00</t>
  </si>
  <si>
    <t>TOTAL GENERAL - I. Credite de angajament</t>
  </si>
  <si>
    <t>TOTAL GENERAL - II. Credite bugetare</t>
  </si>
  <si>
    <t>01</t>
  </si>
  <si>
    <t>CHELTUIELI CURENTE - I. Credite de angajament</t>
  </si>
  <si>
    <t>CHELTUIELI CURENTE - II. Credite bugetare</t>
  </si>
  <si>
    <t xml:space="preserve">   Cheltuieli de personal - I. Credite de angajament</t>
  </si>
  <si>
    <t xml:space="preserve">   Cheltuieli de personal - II. Credite bugetare</t>
  </si>
  <si>
    <t xml:space="preserve">   Bunuri şi servicii - I. Credite de angajament</t>
  </si>
  <si>
    <t xml:space="preserve">   Bunuri şi servicii - II. Credite bugetare</t>
  </si>
  <si>
    <t xml:space="preserve">   Dobânzi - I. Credite de angajament</t>
  </si>
  <si>
    <t xml:space="preserve">   Dobânzi - II. Credite bugetare</t>
  </si>
  <si>
    <t xml:space="preserve">   Transferuri între unităţi ale administraţiei publice - I. Credite de angajament</t>
  </si>
  <si>
    <t xml:space="preserve">   Transferuri între unităţi ale administraţiei publice - II. Credite bugetare</t>
  </si>
  <si>
    <t xml:space="preserve">   Alte transferuri - I. Credite de angajament</t>
  </si>
  <si>
    <t xml:space="preserve">   Alte transferuri - II. Credite bugetare</t>
  </si>
  <si>
    <t>56</t>
  </si>
  <si>
    <t xml:space="preserve">   Proiecte cu finanţare din fonduri externe nerambursabile postaderare - I. Credite de angajament</t>
  </si>
  <si>
    <t xml:space="preserve">   Proiecte cu finanţare din fonduri externe nerambursabile postaderare - II. Credite bugetare</t>
  </si>
  <si>
    <t>58</t>
  </si>
  <si>
    <t>Proiecte cu finanţare din fonduri externe nerambursabile aferente cadrului financiar 2014-2020 Fondul de modernizare- I. Credite de angajament</t>
  </si>
  <si>
    <t>Proiecte cu finanţare din fonduri externe nerambursabile aferente cadrului financiar 2014-2020 Fondul de modernizare- II. Credite bugetare</t>
  </si>
  <si>
    <t xml:space="preserve">   Alte cheltuieli - I. Credite de angajament</t>
  </si>
  <si>
    <t xml:space="preserve">   Alte cheltuieli - II. Credite bugetare</t>
  </si>
  <si>
    <t>60</t>
  </si>
  <si>
    <t>PROIECTE  CU FINANTARE din sume  reprezentand asistenta financiara nerambursabila  aferenta PNRR - I. Credite de angajament</t>
  </si>
  <si>
    <t>PROIECTE  CU FINANTARE din sume  reprezentand asistenta financiara nerambursabila  aferenta PNRR - II. Credite bugetare</t>
  </si>
  <si>
    <t>61</t>
  </si>
  <si>
    <t>PROIECTE  CU FINANTARE din sumele aferente componentei de imprumut a  PNRR - I. Credite de angajament</t>
  </si>
  <si>
    <t>PROIECTE  CU FINANTARE din sumele aferente componentei de imprumut a  PNRR - II. Credite bugetare</t>
  </si>
  <si>
    <t xml:space="preserve"> Cheltuieli de capital - I. Credite de angajament</t>
  </si>
  <si>
    <t xml:space="preserve"> Cheltuieli de capital - II. Credite bugetare</t>
  </si>
  <si>
    <t xml:space="preserve">   Active nefinanciare - I. Credite de angajament</t>
  </si>
  <si>
    <t xml:space="preserve">   Active nefinanciare - II. Credite bugetare</t>
  </si>
  <si>
    <t>Rambursări de credite - I. Credite de angajament</t>
  </si>
  <si>
    <t>Rambursări de credite - II. Credite bugetare</t>
  </si>
  <si>
    <t>50.01</t>
  </si>
  <si>
    <t>TOTAL  BUGET DE STAT - I. Credite de angajament</t>
  </si>
  <si>
    <t>TOTAL  BUGET DE STAT - II. Credite bugetare</t>
  </si>
  <si>
    <t xml:space="preserve">   Proiecte cu finanţare din fonduri externe nerambursabile aferente cadrului financiar 2014-2020 - I. Credite de angajament</t>
  </si>
  <si>
    <t xml:space="preserve">   Proiecte cu finanţare din fonduri externe nerambursabile aferente cadrului financiar 2014-2020 - II. Credite bugetare</t>
  </si>
  <si>
    <t>Cheltuieli de capital - I. Credite de angajament</t>
  </si>
  <si>
    <t>Cheltuieli de capital - II. Credite bugetare</t>
  </si>
  <si>
    <t>74.01</t>
  </si>
  <si>
    <t>Protecţia mediului - I. Credite de angajament</t>
  </si>
  <si>
    <t>Protecţia mediului - II. Credite bugetare</t>
  </si>
  <si>
    <t>03</t>
  </si>
  <si>
    <t>Reducerea și controlul poluării - I. Credite de angajament</t>
  </si>
  <si>
    <t>Reducerea și controlul poluării - II. Credite bugetare</t>
  </si>
  <si>
    <t>Cheltuieli curente - I. Credite de angajament</t>
  </si>
  <si>
    <t>Cheltuieli curente - II. Credite bugetare</t>
  </si>
  <si>
    <t>0000001604</t>
  </si>
  <si>
    <t>10</t>
  </si>
  <si>
    <t>Titlul I Cheltuieli de personal - I. Credite de angajament</t>
  </si>
  <si>
    <t>Titlul I Cheltuieli de personal - II. Credite bugetare</t>
  </si>
  <si>
    <t xml:space="preserve">   Cheltuieli salariale în bani - I. Credite de angajament</t>
  </si>
  <si>
    <t xml:space="preserve">   Cheltuieli salariale în bani - II. Credite bugetare</t>
  </si>
  <si>
    <t xml:space="preserve">      Salarii de bază - I. Credite de angajament</t>
  </si>
  <si>
    <t xml:space="preserve">      Salarii de bază - II. Credite bugetare</t>
  </si>
  <si>
    <t>05</t>
  </si>
  <si>
    <t xml:space="preserve">      Sporuri pt condiţii de muncă - I. Credite de angajament</t>
  </si>
  <si>
    <t xml:space="preserve">      Sporuri pt condiţii de muncă - II. Credite bugetare</t>
  </si>
  <si>
    <t>06</t>
  </si>
  <si>
    <t xml:space="preserve">      Alte sporuri - I. Credite de angajament</t>
  </si>
  <si>
    <t xml:space="preserve">      Alte sporuri - II. Credite bugetare</t>
  </si>
  <si>
    <t>12</t>
  </si>
  <si>
    <t xml:space="preserve">      Indemnizaţii plătite unor persoane din afara unităţii - I. Credite de angajament</t>
  </si>
  <si>
    <t xml:space="preserve">      Indemnizaţii plătite unor persoane din afara unităţii - II. Credite bugetare</t>
  </si>
  <si>
    <t>13</t>
  </si>
  <si>
    <t xml:space="preserve">      Indemnizaţii de delegare - I. Credite de angajament</t>
  </si>
  <si>
    <t xml:space="preserve">      Indemnizaţii de delegare - II. Credite bugetare</t>
  </si>
  <si>
    <t>14</t>
  </si>
  <si>
    <t xml:space="preserve">      Indemnizaţii de detaşare - I. Credite de angajament</t>
  </si>
  <si>
    <t xml:space="preserve">      Indemnizaţii de detaşare - II. Credite bugetare</t>
  </si>
  <si>
    <t>17</t>
  </si>
  <si>
    <t xml:space="preserve">      Indemnizaţii de hrană - I. Credite de angajament</t>
  </si>
  <si>
    <t xml:space="preserve">      Indemnizaţii de hrană - II. Credite bugetare</t>
  </si>
  <si>
    <t>30</t>
  </si>
  <si>
    <t xml:space="preserve">      Alte drepturi salariale în bani - I. Credite de angajament</t>
  </si>
  <si>
    <t xml:space="preserve">      Alte drepturi salariale în bani - II. Credite bugetare</t>
  </si>
  <si>
    <t>02</t>
  </si>
  <si>
    <t>Cheltuieli salariale în natură - I. Credite de angajament</t>
  </si>
  <si>
    <t>Cheltuieli salariale în natură - II. Credite bugetare</t>
  </si>
  <si>
    <t>Vouchere de vacanță - I. Credite de angajament</t>
  </si>
  <si>
    <t>Vouchere de vacanță - II. Credite bugetare</t>
  </si>
  <si>
    <t xml:space="preserve">   Contribuţii - I. Credite de angajament</t>
  </si>
  <si>
    <t xml:space="preserve">   Contribuţii - II. Credite bugetare</t>
  </si>
  <si>
    <t xml:space="preserve">      Contribuţii de asigurări sociale de stat - I. Credite de angajament</t>
  </si>
  <si>
    <t xml:space="preserve">      Contribuţii de asigurări sociale de stat - II. Credite bugetare</t>
  </si>
  <si>
    <t xml:space="preserve">      Contribuţii de asigurări de şomaj - I. Credite de angajament</t>
  </si>
  <si>
    <t xml:space="preserve">      Contribuţii de asigurări de şomaj - II. Credite bugetare</t>
  </si>
  <si>
    <t xml:space="preserve">      Contribuţii de asigurări sociale de sănătate - I. Credite de angajament</t>
  </si>
  <si>
    <t xml:space="preserve">      Contribuţii de asigurări sociale de sănătate - II. Credite bugetare</t>
  </si>
  <si>
    <t>04</t>
  </si>
  <si>
    <t xml:space="preserve">      Contribuţii de asigurări pentru accidente de muncă şi boli profesionale - I. Credite de angajament</t>
  </si>
  <si>
    <t xml:space="preserve">      Contribuţii de asigurări pentru accidente de muncă şi boli profesionale - II. Credite bugetare</t>
  </si>
  <si>
    <t xml:space="preserve">      Contribuţii pentru concedii şi indemnizaţii - I. Credite de angajament</t>
  </si>
  <si>
    <t xml:space="preserve">      Contribuţii pentru concedii şi indemnizaţii - II. Credite bugetare</t>
  </si>
  <si>
    <t>07</t>
  </si>
  <si>
    <t>Contributii asiguratorie pentru munca - I. Credite de angajament</t>
  </si>
  <si>
    <t>Contributii asiguratorie pentru munca - II. Credite bugetare</t>
  </si>
  <si>
    <t>20</t>
  </si>
  <si>
    <t>Titlul II Bunuri şi servicii - I. Credite de angajament</t>
  </si>
  <si>
    <t>Titlul II Bunuri şi servicii - II. Credite bugetare</t>
  </si>
  <si>
    <t xml:space="preserve">      Furnituri birou - I. Credite de angajament</t>
  </si>
  <si>
    <t xml:space="preserve">      Furnituri birou - II. Credite bugetare</t>
  </si>
  <si>
    <t xml:space="preserve">      Materiale pentru curăţenie - I. Credite de angajament</t>
  </si>
  <si>
    <t xml:space="preserve">      Materiale pentru curăţenie - II. Credite bugetare</t>
  </si>
  <si>
    <t xml:space="preserve">      Încălzit, iluminat şi fortă motrică - I. Credite de angajament</t>
  </si>
  <si>
    <t xml:space="preserve">      Încălzit, iluminat şi fortă motrică - II. Credite bugetare</t>
  </si>
  <si>
    <t xml:space="preserve">      Apă, canal şi salubritate - I. Credite de angajament</t>
  </si>
  <si>
    <t xml:space="preserve">      Apă, canal şi salubritate - II. Credite bugetare</t>
  </si>
  <si>
    <t xml:space="preserve">      Carburanţi şi lubrifianţi - I. Credite de angajament</t>
  </si>
  <si>
    <t xml:space="preserve">      Carburanţi şi lubrifianţi - II. Credite bugetare</t>
  </si>
  <si>
    <t xml:space="preserve">      Piese de schimb - I. Credite de angajament</t>
  </si>
  <si>
    <t xml:space="preserve">      Piese de schimb - II. Credite bugetare</t>
  </si>
  <si>
    <t xml:space="preserve">      Transport - I. Credite de angajament</t>
  </si>
  <si>
    <t xml:space="preserve">      Transport - II. Credite bugetare</t>
  </si>
  <si>
    <t>08</t>
  </si>
  <si>
    <t xml:space="preserve">      Postă telecomunicaţii radio tv internet - I. Credite de angajament</t>
  </si>
  <si>
    <t xml:space="preserve">      Postă telecomunicaţii radio tv internet - II. Credite bugetare</t>
  </si>
  <si>
    <t>09</t>
  </si>
  <si>
    <t xml:space="preserve">      Materiale şi prestări servicii cu caracter funcţional - I. Credite de angajament</t>
  </si>
  <si>
    <t xml:space="preserve">      Materiale şi prestări servicii cu caracter funcţional - II. Credite bugetare</t>
  </si>
  <si>
    <t xml:space="preserve">      Alte bunuri şi servicii pentru întreţinere şi funcţionare - I. Credite de angajament</t>
  </si>
  <si>
    <t xml:space="preserve">      Alte bunuri şi servicii pentru întreţinere şi funcţionare - II. Credite bugetare</t>
  </si>
  <si>
    <t xml:space="preserve">   Reparaţii curente - I. Credite de angajament</t>
  </si>
  <si>
    <t xml:space="preserve">   Reparaţii curente - II. Credite bugetare</t>
  </si>
  <si>
    <t xml:space="preserve">   Hrană  - I. Credite de angajament</t>
  </si>
  <si>
    <t xml:space="preserve">   Hrană  - II. Credite bugetare</t>
  </si>
  <si>
    <t xml:space="preserve">      Hrană pentru oameni - I. Credite de angajament</t>
  </si>
  <si>
    <t xml:space="preserve">      Hrană pentru oameni - II. Credite bugetare</t>
  </si>
  <si>
    <t xml:space="preserve">   Medicamente şi materiale sanitare - I. Credite de angajament</t>
  </si>
  <si>
    <t xml:space="preserve">   Medicamente şi materiale sanitare - II. Credite bugetare</t>
  </si>
  <si>
    <t xml:space="preserve">      Reactivi - I. Credite de angajament</t>
  </si>
  <si>
    <t xml:space="preserve">      Reactivi - II. Credite bugetare</t>
  </si>
  <si>
    <t xml:space="preserve">   Bunuri de natura obiectelor de inventar - I. Credite de angajament</t>
  </si>
  <si>
    <t xml:space="preserve">   Bunuri de natura obiectelor de inventar - II. Credite bugetare</t>
  </si>
  <si>
    <t xml:space="preserve">      Uniforme şi echipament - I. Credite de angajament</t>
  </si>
  <si>
    <t xml:space="preserve">      Uniforme şi echipament - II. Credite bugetare</t>
  </si>
  <si>
    <t xml:space="preserve">      Alte obiecte de inventar - I. Credite de angajament</t>
  </si>
  <si>
    <t xml:space="preserve">      Alte obiecte de inventar - II. Credite bugetare</t>
  </si>
  <si>
    <t xml:space="preserve">   Deplasări, detaşări, transferuri - I. Credite de angajament</t>
  </si>
  <si>
    <t xml:space="preserve">   Deplasări, detaşări, transferuri - II. Credite bugetare</t>
  </si>
  <si>
    <t xml:space="preserve">      Deplasări interne, detaşări, transferuri - I. Credite de angajament</t>
  </si>
  <si>
    <t xml:space="preserve">      Deplasări interne, detaşări, transferuri - II. Credite bugetare</t>
  </si>
  <si>
    <t xml:space="preserve">      Deplasări externe - I. Credite de angajament</t>
  </si>
  <si>
    <t xml:space="preserve">      Deplasări externe - II. Credite bugetare</t>
  </si>
  <si>
    <t xml:space="preserve">   Materiale de laborator - I. Credite de angajament</t>
  </si>
  <si>
    <t xml:space="preserve">   Materiale de laborator - II. Credite bugetare</t>
  </si>
  <si>
    <t>11</t>
  </si>
  <si>
    <t xml:space="preserve">   Cărţi, publicaţii şi materiale documentare - I. Credite de angajament</t>
  </si>
  <si>
    <t xml:space="preserve">   Cărţi, publicaţii şi materiale documentare - II. Credite bugetare</t>
  </si>
  <si>
    <t xml:space="preserve">   Consultanţă şi expertiză - I. Credite de angajament</t>
  </si>
  <si>
    <t xml:space="preserve">   Consultanţă şi expertiză - II. Credite bugetare</t>
  </si>
  <si>
    <t xml:space="preserve">   Pregătire profesională - I. Credite de angajament</t>
  </si>
  <si>
    <t xml:space="preserve">   Pregătire profesională - II. Credite bugetare</t>
  </si>
  <si>
    <t xml:space="preserve">   Protecţia muncii - I. Credite de angajament</t>
  </si>
  <si>
    <t xml:space="preserve">   Protecţia muncii - II. Credite bugetare</t>
  </si>
  <si>
    <t>24</t>
  </si>
  <si>
    <t xml:space="preserve">   Comisioane şi alte costuri aferente împrumuturilor externe - I. Credite de angajament</t>
  </si>
  <si>
    <t xml:space="preserve">   Comisioane şi alte costuri aferente împrumuturilor externe - II. Credite bugetare</t>
  </si>
  <si>
    <t>25</t>
  </si>
  <si>
    <t xml:space="preserve">   Cheltuieli judiciare - I. Credite de angajament</t>
  </si>
  <si>
    <t xml:space="preserve">   Cheltuieli judiciare - II. Credite bugetare</t>
  </si>
  <si>
    <t xml:space="preserve">      Reclamă și publicitate - I. Credite de angajament</t>
  </si>
  <si>
    <t xml:space="preserve">      Reclamă și publicitate - II. Credite bugetare</t>
  </si>
  <si>
    <t xml:space="preserve">      Protocol şi reprezentare - I. Credite de angajament</t>
  </si>
  <si>
    <t xml:space="preserve">      Protocol şi reprezentare - II. Credite bugetare</t>
  </si>
  <si>
    <t xml:space="preserve">      Prime de asigurare - I. Credite de angajament</t>
  </si>
  <si>
    <t xml:space="preserve">      Prime de asigurare - II. Credite bugetare</t>
  </si>
  <si>
    <t xml:space="preserve">      Chirii - I. Credite de angajament</t>
  </si>
  <si>
    <t xml:space="preserve">      Chirii - II. Credite bugetare</t>
  </si>
  <si>
    <t xml:space="preserve">      Fondul conducătorului instituţiei publice - I. Credite de angajament</t>
  </si>
  <si>
    <t xml:space="preserve">      Fondul conducătorului instituţiei publice - II. Credite bugetare</t>
  </si>
  <si>
    <t xml:space="preserve">      Executarea silită a creanţelor bugetare - I. Credite de angajament</t>
  </si>
  <si>
    <t xml:space="preserve">      Executarea silită a creanţelor bugetare - II. Credite bugetare</t>
  </si>
  <si>
    <t xml:space="preserve">      Alte cheltuieli cu bunuri şi servicii - I. Credite de angajament</t>
  </si>
  <si>
    <t xml:space="preserve">      Alte cheltuieli cu bunuri şi servicii - II. Credite bugetare</t>
  </si>
  <si>
    <t>Titlul III Dobânzi - I. Credite de angajament</t>
  </si>
  <si>
    <t>Titlul III Dobânzi - II. Credite bugetare</t>
  </si>
  <si>
    <t xml:space="preserve">   Dobanzi aferente datoriei publice externe - I. Credite de angajament</t>
  </si>
  <si>
    <t xml:space="preserve">   Dobanzi aferente datoriei publice externe - II. Credite bugetare</t>
  </si>
  <si>
    <t xml:space="preserve">      Dobanzi aferente datoriei publice externe contractate de ordonatorii de credite - I. Credite de angajament</t>
  </si>
  <si>
    <t xml:space="preserve">      Dobanzi aferente datoriei publice externe contractate de ordonatorii de credite - II. Credite bugetare</t>
  </si>
  <si>
    <t>51</t>
  </si>
  <si>
    <t>Titlul VI Transferuri între unităţi ale administraţiei publice - I. Credite de angajament</t>
  </si>
  <si>
    <t>Titlul VI Transferuri între unităţi ale administraţiei publice - II. Credite bugetare</t>
  </si>
  <si>
    <t>Transferuri curente - I. Credite de angajament</t>
  </si>
  <si>
    <t>Transferuri curente - II. Credite bugetare</t>
  </si>
  <si>
    <t>Transferuri către instituții publice - I. Credite de angajament</t>
  </si>
  <si>
    <t>Transferuri către instituții publice - II. Credite bugetare</t>
  </si>
  <si>
    <t xml:space="preserve">   Transferuri de capital - I. Credite de angajament</t>
  </si>
  <si>
    <t xml:space="preserve">   Transferuri de capital - II. Credite bugetare</t>
  </si>
  <si>
    <t>Programe multianuale de mediu și gospodărire a apelor - I. Credite de angajament</t>
  </si>
  <si>
    <t>Programe multianuale de mediu și gospodărire a apelor - II. Credite bugetare</t>
  </si>
  <si>
    <t>39</t>
  </si>
  <si>
    <t>Transferuri din sumele obținute din vânzarea certificatelor de emisii de gaze cu efect de seră pentru finanțarea proiectelor de investiții - I. Credite de angajament</t>
  </si>
  <si>
    <t>Transferuri din sumele obținute din vânzarea certificatelor de emisii de gaze cu efect de seră pentru finanțarea proiectelor de investiții - II. Credite bugetare</t>
  </si>
  <si>
    <t>55</t>
  </si>
  <si>
    <t>Titlul VII Alte transferuri - I. Credite de angajament</t>
  </si>
  <si>
    <t>Titlul VII Alte transferuri - II. Credite bugetare</t>
  </si>
  <si>
    <t xml:space="preserve">   A Transferuri interne - I. Credite de angajament</t>
  </si>
  <si>
    <t xml:space="preserve">   A Transferuri interne - II. Credite bugetare</t>
  </si>
  <si>
    <t>48</t>
  </si>
  <si>
    <t xml:space="preserve">      Finanţarea proiectelor de cercetare proiectare şi inovare - I. Credite de angajament</t>
  </si>
  <si>
    <t xml:space="preserve">      Finanţarea proiectelor de cercetare proiectare şi inovare - II. Credite bugetare</t>
  </si>
  <si>
    <t xml:space="preserve">   B Transferuri curente în străinătate - I. Credite de angajament</t>
  </si>
  <si>
    <t xml:space="preserve">   B Transferuri curente în străinătate - II. Credite bugetare</t>
  </si>
  <si>
    <t xml:space="preserve">      Contribuţii şi cotizaţii la organisme internaţionale - I. Credite de angajament</t>
  </si>
  <si>
    <t xml:space="preserve">      Contribuţii şi cotizaţii la organisme internaţionale - II. Credite bugetare</t>
  </si>
  <si>
    <t>Asistență  pt dezvoltare alocată în stăinătate - I. Credite de angajament</t>
  </si>
  <si>
    <t>Asistență  pt dezvoltare alocată în stăinătate - II. Credite bugetare</t>
  </si>
  <si>
    <t>0000002151</t>
  </si>
  <si>
    <t>Proiecte cu finanţare din fonduri externe nerambursabile postaderare - I. Credite de angajament</t>
  </si>
  <si>
    <t>Proiecte cu finanţare din fonduri externe nerambursabile postaderare - II. Credite bugetare</t>
  </si>
  <si>
    <t>Programe finanțate din Fondul European de Dezvoltare Regională (FEDR), aferente cadrului financiar 2021-2027 - I. Credite de angajament</t>
  </si>
  <si>
    <t>Programe finanțate din Fondul European de Dezvoltare Regională (FEDR), aferente cadrului financiar 2021-2027 - II. Credite bugetare</t>
  </si>
  <si>
    <t xml:space="preserve">       Finanţare naţională - I. Credite de angajament</t>
  </si>
  <si>
    <t xml:space="preserve">       Finanţare naţională - II. Credite bugetare</t>
  </si>
  <si>
    <t xml:space="preserve">       Finanţare externă narambursabilă - I. Credite de angajament</t>
  </si>
  <si>
    <t xml:space="preserve">       Finanţare externă narambursabilă - II. Credite bugetare</t>
  </si>
  <si>
    <t xml:space="preserve">      Cheltuieli neeligibile - I. Credite de angajament</t>
  </si>
  <si>
    <t xml:space="preserve">      Cheltuieli neeligibile - II. Credite bugetare</t>
  </si>
  <si>
    <t>49</t>
  </si>
  <si>
    <t>Programe finanțate din Fondul Social European Plus( FSE+), aferente cadrului financiar 2021-20277 - I. Credite de angajament</t>
  </si>
  <si>
    <t>Programe finanțate din Fondul Social European Plus( FSE+), aferente cadrului financiar 2021-2027 - II. Credite bugetare</t>
  </si>
  <si>
    <t>50</t>
  </si>
  <si>
    <t>Programe finanțate din Fondul de Coeziune (FC), aferente cadrului financiar 2021-2027 - I. Credite de angajament</t>
  </si>
  <si>
    <t>Programe finanțate din Fondul de Coeziune (FC), aferente cadrului financiar 2021-2027 - II. Credite bugetare</t>
  </si>
  <si>
    <t>35</t>
  </si>
  <si>
    <t>Transferuri reprezentând cofinanţarea publică în cadrul mecanismului SEE pentru promotorii de proiect beneficiarii instituţiei publice - I. Credite de angajament</t>
  </si>
  <si>
    <t>Transferuri reprezentând cofinanţarea publică în cadrul mecanismului SEE pentru promotorii de proiect beneficiarii instituţiei publice - II. Credite bugetare</t>
  </si>
  <si>
    <t>Proiecte cu finanţare din fonduri externe nerambursabile aferente cadrului financiar 2014-2020 - I. Credite de angajament</t>
  </si>
  <si>
    <t>Proiecte cu finanţare din fonduri externe nerambursabile aferente cadrului financiar 2014-2020 - II. Credite bugetare</t>
  </si>
  <si>
    <t xml:space="preserve">   Programe din FEDR - I. Credite de angajament</t>
  </si>
  <si>
    <t xml:space="preserve">   Programe din FEDR - II. Credite bugetare</t>
  </si>
  <si>
    <t xml:space="preserve">      Finanţare naţională - I. Credite de angajament</t>
  </si>
  <si>
    <t xml:space="preserve">      Finanţare naţională - II. Credite bugetare</t>
  </si>
  <si>
    <t xml:space="preserve">      Finanţare externă narambursabilă - I. Credite de angajament</t>
  </si>
  <si>
    <t xml:space="preserve">      Finanţare externă narambursabilă - II. Credite bugetare</t>
  </si>
  <si>
    <t>Programe din Fondul Social European - I. Credite de angajament</t>
  </si>
  <si>
    <t>Programe din Fondul Social European - II. Credite bugetare</t>
  </si>
  <si>
    <t>15</t>
  </si>
  <si>
    <t>Alte programe comunitare finanțate în perioada 2014-2020 - I. Credite de angajament</t>
  </si>
  <si>
    <t>Alte programe comunitare finanțate în perioada 2014-2020 - II. Credite bugetare</t>
  </si>
  <si>
    <t xml:space="preserve">       Cheltuieli neeligibile - I. Credite de angajament</t>
  </si>
  <si>
    <t xml:space="preserve">       Cheltuieli neeligibile - II. Credite bugetare</t>
  </si>
  <si>
    <t>16</t>
  </si>
  <si>
    <t>Alte facilități și instrumente postaderare - I. Credite de angajament</t>
  </si>
  <si>
    <t>Alte facilități și instrumente postaderare - II. Credite bugetare</t>
  </si>
  <si>
    <t>59</t>
  </si>
  <si>
    <t>Titlul IX Alte cheltuieli - I. Credite de angajament</t>
  </si>
  <si>
    <t>Titlul IX Alte cheltuieli - II. Credite bugetare</t>
  </si>
  <si>
    <t xml:space="preserve">   Despăgubiri civile - I. Credite de angajament</t>
  </si>
  <si>
    <t xml:space="preserve">   Despăgubiri civile - II. Credite bugetare</t>
  </si>
  <si>
    <t>40</t>
  </si>
  <si>
    <t>Sume aferente persoanelor cu handicap neîncadrade - I. Credite de angajament</t>
  </si>
  <si>
    <t>Sume aferente persoanelor cu handicap neîncadrade - II. Credite bugetare</t>
  </si>
  <si>
    <t>Fonduri europene nerambursabile - I. Credite de angajament</t>
  </si>
  <si>
    <t>Fonduri europene nerambursabile - II. Credite bugetare</t>
  </si>
  <si>
    <t>Sume aferente TVA - I. Credite de angajament</t>
  </si>
  <si>
    <t>Sume aferente TVA - II. Credite bugetare</t>
  </si>
  <si>
    <t>Fonduri din împrumut rambursabil - I. Credite de angajament</t>
  </si>
  <si>
    <t>Fonduri din împrumut rambursabile - II. Credite bugetare</t>
  </si>
  <si>
    <t>70</t>
  </si>
  <si>
    <t>71</t>
  </si>
  <si>
    <t>Titlul XIII Active nefinanciare - I. Credite de angajament</t>
  </si>
  <si>
    <t>Titlul XIII Active nefinanciare - II. Credite bugetare</t>
  </si>
  <si>
    <t xml:space="preserve">   Active fixe - I. Credite de angajament</t>
  </si>
  <si>
    <t xml:space="preserve">   Active fixe - II. Credite bugetare</t>
  </si>
  <si>
    <t xml:space="preserve">      Construcţii - I. Credite de angajament</t>
  </si>
  <si>
    <t xml:space="preserve">      Construcţii - II. Credite bugetare</t>
  </si>
  <si>
    <t xml:space="preserve">      Maşini, echipamente şi mijloace de transport - I. Credite de angajament</t>
  </si>
  <si>
    <t xml:space="preserve">      Maşini, echipamente şi mijloace de transport - II. Credite bugetare</t>
  </si>
  <si>
    <t xml:space="preserve">      Mobilier, aparatură birotică şi alte active  - I. Credite de angajament</t>
  </si>
  <si>
    <t xml:space="preserve">      Mobilier, aparatură birotică şi alte active  - II. Credite bugetare</t>
  </si>
  <si>
    <t xml:space="preserve">      Alte active fixe  - I. Credite de angajament</t>
  </si>
  <si>
    <t xml:space="preserve">      Alte active fixe  - II. Credite bugetare</t>
  </si>
  <si>
    <t xml:space="preserve">   Reparaţii capitale - I. Credite de angajament</t>
  </si>
  <si>
    <t xml:space="preserve">   Reparaţii capitale - II. Credite bugetare</t>
  </si>
  <si>
    <t>81</t>
  </si>
  <si>
    <t>Titlul XVI Rambursări de credite - I. Credite de angajament</t>
  </si>
  <si>
    <t>Titlul XVI Rambursări de credite - II. Credite bugetare</t>
  </si>
  <si>
    <t xml:space="preserve">    Rambursări de credite externe - I. Credite de angajament</t>
  </si>
  <si>
    <t xml:space="preserve">    Rambursări de credite externe - II. Credite bugetare</t>
  </si>
  <si>
    <t xml:space="preserve">      Rambursari de credite externe contractate de ordonatorii de credite - I. Credite de angajament</t>
  </si>
  <si>
    <t xml:space="preserve">      Rambursari de credite externe contractate de ordonatorii de credite  - II. Credite bugetare</t>
  </si>
  <si>
    <t>50.08</t>
  </si>
  <si>
    <t>FEN - TOTAL  CHELTUIELI - I. Credite de angajament</t>
  </si>
  <si>
    <t>FEN - TOTAL  CHELTUIELI - II. Credite bugetare</t>
  </si>
  <si>
    <t>74.08</t>
  </si>
  <si>
    <t>Reducerea si controlul poluarii - I. Credite de angajament</t>
  </si>
  <si>
    <t>Reducerea si controlul poluarii - II. Credite bugetare</t>
  </si>
  <si>
    <t xml:space="preserve">   Programe Instrumentul European de Vecinătate şi Parteneriat ENPI - I. Credite de angajament</t>
  </si>
  <si>
    <t xml:space="preserve">   Programe Instrumentul European de Vecinătate şi Parteneriat ENPI - II. Credite bugetare</t>
  </si>
  <si>
    <t>Alte programe comunitare finanțate în perioada 2014 - 2020 - I. Credite de angajament</t>
  </si>
  <si>
    <t>Alte programe comunitare finanțate în perioada 2014 - 2020 - II. Credite bugetare</t>
  </si>
  <si>
    <t>Mecanismul financiar SEE - I. Credite de angajament</t>
  </si>
  <si>
    <t>Mecanismul financiar SEE - II. Credite bugetare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</si>
</sst>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theme="1"/>
      <name val="Times New Roman"/>
      <family val="1"/>
      <charset val="238"/>
    </font>
    <font>
      <sz val="10"/>
      <name val="Times New Roman"/>
      <family val="1"/>
    </font>
    <font>
      <sz val="10"/>
      <color theme="1"/>
      <name val="Times New Roman"/>
      <family val="1"/>
      <charset val="238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5">
    <xf numFmtId="0" fontId="0" fillId="0" borderId="0" xfId="0"/>
    <xf numFmtId="0" fontId="2" fillId="2" borderId="0" xfId="1" applyFont="1" applyFill="1"/>
    <xf numFmtId="1" fontId="2" fillId="2" borderId="0" xfId="1" applyNumberFormat="1" applyFont="1" applyFill="1" applyAlignment="1">
      <alignment horizontal="left"/>
    </xf>
    <xf numFmtId="0" fontId="2" fillId="3" borderId="0" xfId="1" applyFont="1" applyFill="1"/>
    <xf numFmtId="0" fontId="2" fillId="2" borderId="0" xfId="1" applyFont="1" applyFill="1" applyAlignment="1">
      <alignment horizontal="center" vertical="center"/>
    </xf>
    <xf numFmtId="0" fontId="3" fillId="0" borderId="0" xfId="1" applyFont="1"/>
    <xf numFmtId="1" fontId="2" fillId="2" borderId="0" xfId="1" applyNumberFormat="1" applyFont="1" applyFill="1"/>
    <xf numFmtId="0" fontId="4" fillId="2" borderId="0" xfId="1" applyFont="1" applyFill="1"/>
    <xf numFmtId="0" fontId="4" fillId="3" borderId="0" xfId="1" applyFont="1" applyFill="1"/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wrapText="1"/>
    </xf>
    <xf numFmtId="49" fontId="4" fillId="2" borderId="5" xfId="1" applyNumberFormat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left" wrapText="1"/>
    </xf>
    <xf numFmtId="3" fontId="2" fillId="2" borderId="5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49" fontId="2" fillId="2" borderId="6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wrapText="1"/>
    </xf>
    <xf numFmtId="49" fontId="4" fillId="2" borderId="7" xfId="1" applyNumberFormat="1" applyFont="1" applyFill="1" applyBorder="1" applyAlignment="1">
      <alignment horizontal="center" wrapText="1"/>
    </xf>
    <xf numFmtId="0" fontId="2" fillId="2" borderId="7" xfId="1" applyFont="1" applyFill="1" applyBorder="1" applyAlignment="1">
      <alignment horizontal="left" wrapText="1"/>
    </xf>
    <xf numFmtId="3" fontId="2" fillId="2" borderId="7" xfId="1" applyNumberFormat="1" applyFont="1" applyFill="1" applyBorder="1" applyAlignment="1">
      <alignment horizontal="right"/>
    </xf>
    <xf numFmtId="3" fontId="2" fillId="3" borderId="7" xfId="1" applyNumberFormat="1" applyFont="1" applyFill="1" applyBorder="1" applyAlignment="1">
      <alignment horizontal="right"/>
    </xf>
    <xf numFmtId="49" fontId="2" fillId="2" borderId="8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wrapText="1"/>
    </xf>
    <xf numFmtId="49" fontId="2" fillId="2" borderId="8" xfId="1" applyNumberFormat="1" applyFont="1" applyFill="1" applyBorder="1" applyAlignment="1">
      <alignment horizontal="center"/>
    </xf>
    <xf numFmtId="0" fontId="2" fillId="2" borderId="8" xfId="1" applyFont="1" applyFill="1" applyBorder="1" applyAlignment="1">
      <alignment horizontal="left" wrapText="1"/>
    </xf>
    <xf numFmtId="3" fontId="2" fillId="2" borderId="8" xfId="1" applyNumberFormat="1" applyFont="1" applyFill="1" applyBorder="1" applyAlignment="1">
      <alignment horizontal="right"/>
    </xf>
    <xf numFmtId="3" fontId="2" fillId="3" borderId="8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2" fillId="3" borderId="1" xfId="1" applyNumberFormat="1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center" wrapText="1"/>
    </xf>
    <xf numFmtId="49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 wrapText="1"/>
    </xf>
    <xf numFmtId="0" fontId="2" fillId="2" borderId="1" xfId="1" applyFont="1" applyFill="1" applyBorder="1" applyAlignment="1">
      <alignment wrapText="1"/>
    </xf>
    <xf numFmtId="3" fontId="2" fillId="2" borderId="1" xfId="1" applyNumberFormat="1" applyFont="1" applyFill="1" applyBorder="1" applyAlignment="1">
      <alignment vertical="center" wrapText="1"/>
    </xf>
    <xf numFmtId="3" fontId="2" fillId="2" borderId="1" xfId="1" applyNumberFormat="1" applyFont="1" applyFill="1" applyBorder="1" applyAlignment="1">
      <alignment horizontal="right" vertical="center"/>
    </xf>
    <xf numFmtId="3" fontId="2" fillId="3" borderId="1" xfId="1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wrapText="1"/>
    </xf>
    <xf numFmtId="3" fontId="2" fillId="2" borderId="1" xfId="1" applyNumberFormat="1" applyFont="1" applyFill="1" applyBorder="1"/>
    <xf numFmtId="3" fontId="2" fillId="3" borderId="1" xfId="1" applyNumberFormat="1" applyFont="1" applyFill="1" applyBorder="1"/>
    <xf numFmtId="0" fontId="3" fillId="2" borderId="0" xfId="1" applyFont="1" applyFill="1"/>
    <xf numFmtId="3" fontId="2" fillId="2" borderId="6" xfId="1" applyNumberFormat="1" applyFont="1" applyFill="1" applyBorder="1" applyAlignment="1">
      <alignment horizontal="right"/>
    </xf>
    <xf numFmtId="3" fontId="4" fillId="2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49" fontId="2" fillId="2" borderId="9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left" wrapText="1"/>
    </xf>
    <xf numFmtId="3" fontId="2" fillId="2" borderId="9" xfId="1" applyNumberFormat="1" applyFont="1" applyFill="1" applyBorder="1" applyAlignment="1">
      <alignment horizontal="right"/>
    </xf>
    <xf numFmtId="3" fontId="4" fillId="2" borderId="9" xfId="1" applyNumberFormat="1" applyFont="1" applyFill="1" applyBorder="1" applyAlignment="1">
      <alignment horizontal="right"/>
    </xf>
    <xf numFmtId="3" fontId="4" fillId="3" borderId="9" xfId="1" applyNumberFormat="1" applyFont="1" applyFill="1" applyBorder="1" applyAlignment="1">
      <alignment horizontal="right"/>
    </xf>
    <xf numFmtId="0" fontId="6" fillId="0" borderId="0" xfId="1" applyFont="1"/>
    <xf numFmtId="49" fontId="2" fillId="2" borderId="6" xfId="1" applyNumberFormat="1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left" wrapText="1"/>
    </xf>
    <xf numFmtId="3" fontId="2" fillId="3" borderId="6" xfId="1" applyNumberFormat="1" applyFont="1" applyFill="1" applyBorder="1" applyAlignment="1">
      <alignment horizontal="right"/>
    </xf>
    <xf numFmtId="49" fontId="2" fillId="2" borderId="9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right"/>
    </xf>
    <xf numFmtId="49" fontId="4" fillId="2" borderId="5" xfId="1" applyNumberFormat="1" applyFont="1" applyFill="1" applyBorder="1"/>
    <xf numFmtId="3" fontId="2" fillId="2" borderId="5" xfId="1" applyNumberFormat="1" applyFont="1" applyFill="1" applyBorder="1" applyAlignment="1">
      <alignment wrapText="1"/>
    </xf>
    <xf numFmtId="3" fontId="2" fillId="2" borderId="5" xfId="1" applyNumberFormat="1" applyFont="1" applyFill="1" applyBorder="1"/>
    <xf numFmtId="3" fontId="2" fillId="3" borderId="5" xfId="1" applyNumberFormat="1" applyFont="1" applyFill="1" applyBorder="1"/>
    <xf numFmtId="49" fontId="2" fillId="2" borderId="7" xfId="1" applyNumberFormat="1" applyFont="1" applyFill="1" applyBorder="1" applyAlignment="1">
      <alignment horizontal="right"/>
    </xf>
    <xf numFmtId="49" fontId="4" fillId="2" borderId="7" xfId="1" applyNumberFormat="1" applyFont="1" applyFill="1" applyBorder="1"/>
    <xf numFmtId="3" fontId="2" fillId="2" borderId="7" xfId="1" applyNumberFormat="1" applyFont="1" applyFill="1" applyBorder="1" applyAlignment="1">
      <alignment wrapText="1"/>
    </xf>
    <xf numFmtId="3" fontId="2" fillId="2" borderId="7" xfId="1" applyNumberFormat="1" applyFont="1" applyFill="1" applyBorder="1"/>
    <xf numFmtId="3" fontId="2" fillId="3" borderId="7" xfId="1" applyNumberFormat="1" applyFont="1" applyFill="1" applyBorder="1"/>
    <xf numFmtId="49" fontId="2" fillId="2" borderId="8" xfId="1" applyNumberFormat="1" applyFont="1" applyFill="1" applyBorder="1" applyAlignment="1">
      <alignment horizontal="right"/>
    </xf>
    <xf numFmtId="3" fontId="2" fillId="2" borderId="8" xfId="1" applyNumberFormat="1" applyFont="1" applyFill="1" applyBorder="1" applyAlignment="1">
      <alignment wrapText="1"/>
    </xf>
    <xf numFmtId="3" fontId="2" fillId="2" borderId="8" xfId="1" applyNumberFormat="1" applyFont="1" applyFill="1" applyBorder="1"/>
    <xf numFmtId="3" fontId="2" fillId="3" borderId="8" xfId="1" applyNumberFormat="1" applyFont="1" applyFill="1" applyBorder="1"/>
    <xf numFmtId="49" fontId="2" fillId="2" borderId="1" xfId="1" applyNumberFormat="1" applyFont="1" applyFill="1" applyBorder="1" applyAlignment="1">
      <alignment horizontal="right"/>
    </xf>
    <xf numFmtId="49" fontId="2" fillId="2" borderId="9" xfId="1" applyNumberFormat="1" applyFont="1" applyFill="1" applyBorder="1" applyAlignment="1">
      <alignment horizontal="center" vertical="center"/>
    </xf>
    <xf numFmtId="49" fontId="2" fillId="2" borderId="10" xfId="1" applyNumberFormat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/>
    </xf>
    <xf numFmtId="3" fontId="4" fillId="2" borderId="1" xfId="1" applyNumberFormat="1" applyFont="1" applyFill="1" applyBorder="1" applyAlignment="1">
      <alignment wrapText="1"/>
    </xf>
    <xf numFmtId="3" fontId="4" fillId="2" borderId="1" xfId="1" applyNumberFormat="1" applyFont="1" applyFill="1" applyBorder="1"/>
    <xf numFmtId="3" fontId="4" fillId="3" borderId="1" xfId="1" applyNumberFormat="1" applyFont="1" applyFill="1" applyBorder="1"/>
    <xf numFmtId="0" fontId="4" fillId="3" borderId="1" xfId="1" applyFont="1" applyFill="1" applyBorder="1"/>
    <xf numFmtId="0" fontId="4" fillId="2" borderId="1" xfId="1" applyFont="1" applyFill="1" applyBorder="1"/>
    <xf numFmtId="0" fontId="4" fillId="2" borderId="1" xfId="1" applyFont="1" applyFill="1" applyBorder="1" applyAlignment="1">
      <alignment wrapText="1"/>
    </xf>
    <xf numFmtId="49" fontId="2" fillId="2" borderId="8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wrapText="1"/>
    </xf>
    <xf numFmtId="3" fontId="2" fillId="3" borderId="1" xfId="1" applyNumberFormat="1" applyFont="1" applyFill="1" applyBorder="1" applyAlignment="1">
      <alignment wrapText="1"/>
    </xf>
    <xf numFmtId="0" fontId="4" fillId="2" borderId="1" xfId="1" applyFont="1" applyFill="1" applyBorder="1" applyAlignment="1">
      <alignment vertical="center" wrapText="1"/>
    </xf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wrapText="1"/>
    </xf>
    <xf numFmtId="0" fontId="6" fillId="2" borderId="0" xfId="1" applyFont="1" applyFill="1"/>
    <xf numFmtId="3" fontId="4" fillId="2" borderId="1" xfId="1" applyNumberFormat="1" applyFont="1" applyFill="1" applyBorder="1" applyAlignment="1">
      <alignment horizontal="left" vertical="center" wrapText="1"/>
    </xf>
    <xf numFmtId="49" fontId="4" fillId="2" borderId="9" xfId="1" applyNumberFormat="1" applyFont="1" applyFill="1" applyBorder="1" applyAlignment="1">
      <alignment horizontal="center"/>
    </xf>
    <xf numFmtId="3" fontId="4" fillId="2" borderId="9" xfId="1" applyNumberFormat="1" applyFont="1" applyFill="1" applyBorder="1" applyAlignment="1">
      <alignment wrapText="1"/>
    </xf>
    <xf numFmtId="3" fontId="4" fillId="2" borderId="9" xfId="1" applyNumberFormat="1" applyFont="1" applyFill="1" applyBorder="1"/>
    <xf numFmtId="3" fontId="2" fillId="3" borderId="9" xfId="1" applyNumberFormat="1" applyFont="1" applyFill="1" applyBorder="1"/>
    <xf numFmtId="3" fontId="2" fillId="2" borderId="9" xfId="1" applyNumberFormat="1" applyFont="1" applyFill="1" applyBorder="1"/>
    <xf numFmtId="0" fontId="2" fillId="2" borderId="5" xfId="1" applyFont="1" applyFill="1" applyBorder="1"/>
    <xf numFmtId="3" fontId="2" fillId="2" borderId="5" xfId="1" applyNumberFormat="1" applyFont="1" applyFill="1" applyBorder="1" applyAlignment="1">
      <alignment horizontal="right" wrapText="1"/>
    </xf>
    <xf numFmtId="0" fontId="2" fillId="2" borderId="6" xfId="1" applyFont="1" applyFill="1" applyBorder="1"/>
    <xf numFmtId="3" fontId="2" fillId="2" borderId="7" xfId="1" applyNumberFormat="1" applyFont="1" applyFill="1" applyBorder="1" applyAlignment="1">
      <alignment horizontal="right" wrapText="1"/>
    </xf>
    <xf numFmtId="0" fontId="2" fillId="2" borderId="8" xfId="1" applyFont="1" applyFill="1" applyBorder="1"/>
    <xf numFmtId="3" fontId="2" fillId="2" borderId="8" xfId="1" applyNumberFormat="1" applyFont="1" applyFill="1" applyBorder="1" applyAlignment="1">
      <alignment horizontal="right" wrapText="1"/>
    </xf>
    <xf numFmtId="3" fontId="2" fillId="3" borderId="8" xfId="1" applyNumberFormat="1" applyFont="1" applyFill="1" applyBorder="1" applyAlignment="1">
      <alignment horizontal="right" wrapText="1"/>
    </xf>
    <xf numFmtId="0" fontId="2" fillId="2" borderId="1" xfId="1" applyFont="1" applyFill="1" applyBorder="1"/>
    <xf numFmtId="3" fontId="2" fillId="3" borderId="1" xfId="1" applyNumberFormat="1" applyFont="1" applyFill="1" applyBorder="1" applyAlignment="1">
      <alignment horizontal="right" wrapText="1"/>
    </xf>
    <xf numFmtId="3" fontId="2" fillId="2" borderId="1" xfId="1" applyNumberFormat="1" applyFont="1" applyFill="1" applyBorder="1" applyAlignment="1">
      <alignment horizontal="right" wrapText="1"/>
    </xf>
    <xf numFmtId="3" fontId="2" fillId="2" borderId="9" xfId="1" applyNumberFormat="1" applyFont="1" applyFill="1" applyBorder="1" applyAlignment="1">
      <alignment horizontal="right" wrapText="1"/>
    </xf>
    <xf numFmtId="0" fontId="2" fillId="2" borderId="9" xfId="1" applyFont="1" applyFill="1" applyBorder="1"/>
    <xf numFmtId="3" fontId="2" fillId="3" borderId="9" xfId="1" applyNumberFormat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7" xfId="1" applyFont="1" applyFill="1" applyBorder="1" applyAlignment="1">
      <alignment horizontal="right"/>
    </xf>
    <xf numFmtId="0" fontId="2" fillId="2" borderId="7" xfId="1" applyFont="1" applyFill="1" applyBorder="1"/>
    <xf numFmtId="0" fontId="2" fillId="2" borderId="8" xfId="1" applyFont="1" applyFill="1" applyBorder="1" applyAlignment="1">
      <alignment horizontal="right"/>
    </xf>
    <xf numFmtId="0" fontId="2" fillId="2" borderId="10" xfId="1" applyFont="1" applyFill="1" applyBorder="1" applyAlignment="1">
      <alignment horizontal="right"/>
    </xf>
    <xf numFmtId="49" fontId="2" fillId="2" borderId="10" xfId="1" applyNumberFormat="1" applyFont="1" applyFill="1" applyBorder="1" applyAlignment="1">
      <alignment horizontal="center"/>
    </xf>
    <xf numFmtId="0" fontId="2" fillId="2" borderId="10" xfId="1" applyFont="1" applyFill="1" applyBorder="1"/>
    <xf numFmtId="49" fontId="4" fillId="2" borderId="1" xfId="1" applyNumberFormat="1" applyFont="1" applyFill="1" applyBorder="1"/>
    <xf numFmtId="0" fontId="7" fillId="2" borderId="0" xfId="1" applyFont="1" applyFill="1"/>
    <xf numFmtId="0" fontId="8" fillId="2" borderId="0" xfId="1" applyFont="1" applyFill="1"/>
    <xf numFmtId="0" fontId="8" fillId="3" borderId="0" xfId="1" applyFont="1" applyFill="1"/>
    <xf numFmtId="0" fontId="5" fillId="0" borderId="0" xfId="1" applyFont="1"/>
    <xf numFmtId="3" fontId="8" fillId="3" borderId="0" xfId="1" applyNumberFormat="1" applyFont="1" applyFill="1"/>
    <xf numFmtId="3" fontId="8" fillId="2" borderId="0" xfId="1" applyNumberFormat="1" applyFont="1" applyFill="1"/>
  </cellXfs>
  <cellStyles count="3">
    <cellStyle name="Normal" xfId="0" builtinId="0"/>
    <cellStyle name="Normal 2" xfId="1" xr:uid="{89479BB9-85F8-4083-BCD0-D3ECAB99B00B}"/>
    <cellStyle name="Normal 2 2" xfId="2" xr:uid="{219FD8C5-01A2-4A2B-8B32-88C7D6C3C5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rin.pirvu\Desktop\Buget_03.06_2026.xls" TargetMode="External"/><Relationship Id="rId1" Type="http://schemas.openxmlformats.org/officeDocument/2006/relationships/externalLinkPath" Target="Buget_03.06_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nit FEN"/>
      <sheetName val="Programe"/>
      <sheetName val="CENTRALIZATOR"/>
      <sheetName val="AC"/>
      <sheetName val="ANM"/>
      <sheetName val="GNM"/>
      <sheetName val="ANMAP"/>
      <sheetName val="ARBDD"/>
      <sheetName val="RNP ROMSILVA"/>
      <sheetName val="ANAR"/>
      <sheetName val="UMP RAPID"/>
      <sheetName val="ANANP"/>
      <sheetName val="AC 51"/>
      <sheetName val="ANANP "/>
      <sheetName val="GFN - Cen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DF7D-377A-4A5E-9645-5115A81918A4}">
  <sheetPr>
    <tabColor rgb="FF00B050"/>
    <pageSetUpPr fitToPage="1"/>
  </sheetPr>
  <dimension ref="A1:AN448"/>
  <sheetViews>
    <sheetView tabSelected="1" zoomScaleNormal="100" workbookViewId="0">
      <pane ySplit="17" topLeftCell="A321" activePane="bottomLeft" state="frozen"/>
      <selection pane="bottomLeft" activeCell="X16" sqref="X16"/>
    </sheetView>
  </sheetViews>
  <sheetFormatPr defaultRowHeight="12.75" x14ac:dyDescent="0.2"/>
  <cols>
    <col min="1" max="1" width="9.140625" style="132"/>
    <col min="2" max="2" width="12" style="129" customWidth="1"/>
    <col min="3" max="3" width="5.5703125" style="130" customWidth="1"/>
    <col min="4" max="4" width="4" style="130" customWidth="1"/>
    <col min="5" max="6" width="4.5703125" style="130" customWidth="1"/>
    <col min="7" max="8" width="5.140625" style="130" customWidth="1"/>
    <col min="9" max="9" width="46.7109375" style="130" customWidth="1"/>
    <col min="10" max="10" width="10.7109375" style="130" customWidth="1"/>
    <col min="11" max="11" width="9.140625" style="130" customWidth="1"/>
    <col min="12" max="12" width="9.85546875" style="130" hidden="1" customWidth="1"/>
    <col min="13" max="13" width="10.42578125" style="131" hidden="1" customWidth="1"/>
    <col min="14" max="17" width="9.140625" style="130" customWidth="1"/>
    <col min="18" max="18" width="9.7109375" style="130" customWidth="1"/>
    <col min="19" max="19" width="9.140625" style="130" customWidth="1"/>
    <col min="20" max="20" width="9.85546875" style="132" customWidth="1"/>
    <col min="21" max="21" width="9.140625" style="132" customWidth="1"/>
    <col min="22" max="238" width="9.140625" style="132"/>
    <col min="239" max="239" width="12" style="132" customWidth="1"/>
    <col min="240" max="240" width="5.5703125" style="132" customWidth="1"/>
    <col min="241" max="241" width="4" style="132" customWidth="1"/>
    <col min="242" max="243" width="4.5703125" style="132" customWidth="1"/>
    <col min="244" max="245" width="5.140625" style="132" customWidth="1"/>
    <col min="246" max="246" width="46.7109375" style="132" customWidth="1"/>
    <col min="247" max="247" width="10.7109375" style="132" customWidth="1"/>
    <col min="248" max="248" width="9.140625" style="132"/>
    <col min="249" max="250" width="0" style="132" hidden="1" customWidth="1"/>
    <col min="251" max="254" width="9.140625" style="132"/>
    <col min="255" max="255" width="9.7109375" style="132" customWidth="1"/>
    <col min="256" max="256" width="9.140625" style="132"/>
    <col min="257" max="257" width="9.85546875" style="132" customWidth="1"/>
    <col min="258" max="494" width="9.140625" style="132"/>
    <col min="495" max="495" width="12" style="132" customWidth="1"/>
    <col min="496" max="496" width="5.5703125" style="132" customWidth="1"/>
    <col min="497" max="497" width="4" style="132" customWidth="1"/>
    <col min="498" max="499" width="4.5703125" style="132" customWidth="1"/>
    <col min="500" max="501" width="5.140625" style="132" customWidth="1"/>
    <col min="502" max="502" width="46.7109375" style="132" customWidth="1"/>
    <col min="503" max="503" width="10.7109375" style="132" customWidth="1"/>
    <col min="504" max="504" width="9.140625" style="132"/>
    <col min="505" max="506" width="0" style="132" hidden="1" customWidth="1"/>
    <col min="507" max="510" width="9.140625" style="132"/>
    <col min="511" max="511" width="9.7109375" style="132" customWidth="1"/>
    <col min="512" max="512" width="9.140625" style="132"/>
    <col min="513" max="513" width="9.85546875" style="132" customWidth="1"/>
    <col min="514" max="750" width="9.140625" style="132"/>
    <col min="751" max="751" width="12" style="132" customWidth="1"/>
    <col min="752" max="752" width="5.5703125" style="132" customWidth="1"/>
    <col min="753" max="753" width="4" style="132" customWidth="1"/>
    <col min="754" max="755" width="4.5703125" style="132" customWidth="1"/>
    <col min="756" max="757" width="5.140625" style="132" customWidth="1"/>
    <col min="758" max="758" width="46.7109375" style="132" customWidth="1"/>
    <col min="759" max="759" width="10.7109375" style="132" customWidth="1"/>
    <col min="760" max="760" width="9.140625" style="132"/>
    <col min="761" max="762" width="0" style="132" hidden="1" customWidth="1"/>
    <col min="763" max="766" width="9.140625" style="132"/>
    <col min="767" max="767" width="9.7109375" style="132" customWidth="1"/>
    <col min="768" max="768" width="9.140625" style="132"/>
    <col min="769" max="769" width="9.85546875" style="132" customWidth="1"/>
    <col min="770" max="1006" width="9.140625" style="132"/>
    <col min="1007" max="1007" width="12" style="132" customWidth="1"/>
    <col min="1008" max="1008" width="5.5703125" style="132" customWidth="1"/>
    <col min="1009" max="1009" width="4" style="132" customWidth="1"/>
    <col min="1010" max="1011" width="4.5703125" style="132" customWidth="1"/>
    <col min="1012" max="1013" width="5.140625" style="132" customWidth="1"/>
    <col min="1014" max="1014" width="46.7109375" style="132" customWidth="1"/>
    <col min="1015" max="1015" width="10.7109375" style="132" customWidth="1"/>
    <col min="1016" max="1016" width="9.140625" style="132"/>
    <col min="1017" max="1018" width="0" style="132" hidden="1" customWidth="1"/>
    <col min="1019" max="1022" width="9.140625" style="132"/>
    <col min="1023" max="1023" width="9.7109375" style="132" customWidth="1"/>
    <col min="1024" max="1024" width="9.140625" style="132"/>
    <col min="1025" max="1025" width="9.85546875" style="132" customWidth="1"/>
    <col min="1026" max="1262" width="9.140625" style="132"/>
    <col min="1263" max="1263" width="12" style="132" customWidth="1"/>
    <col min="1264" max="1264" width="5.5703125" style="132" customWidth="1"/>
    <col min="1265" max="1265" width="4" style="132" customWidth="1"/>
    <col min="1266" max="1267" width="4.5703125" style="132" customWidth="1"/>
    <col min="1268" max="1269" width="5.140625" style="132" customWidth="1"/>
    <col min="1270" max="1270" width="46.7109375" style="132" customWidth="1"/>
    <col min="1271" max="1271" width="10.7109375" style="132" customWidth="1"/>
    <col min="1272" max="1272" width="9.140625" style="132"/>
    <col min="1273" max="1274" width="0" style="132" hidden="1" customWidth="1"/>
    <col min="1275" max="1278" width="9.140625" style="132"/>
    <col min="1279" max="1279" width="9.7109375" style="132" customWidth="1"/>
    <col min="1280" max="1280" width="9.140625" style="132"/>
    <col min="1281" max="1281" width="9.85546875" style="132" customWidth="1"/>
    <col min="1282" max="1518" width="9.140625" style="132"/>
    <col min="1519" max="1519" width="12" style="132" customWidth="1"/>
    <col min="1520" max="1520" width="5.5703125" style="132" customWidth="1"/>
    <col min="1521" max="1521" width="4" style="132" customWidth="1"/>
    <col min="1522" max="1523" width="4.5703125" style="132" customWidth="1"/>
    <col min="1524" max="1525" width="5.140625" style="132" customWidth="1"/>
    <col min="1526" max="1526" width="46.7109375" style="132" customWidth="1"/>
    <col min="1527" max="1527" width="10.7109375" style="132" customWidth="1"/>
    <col min="1528" max="1528" width="9.140625" style="132"/>
    <col min="1529" max="1530" width="0" style="132" hidden="1" customWidth="1"/>
    <col min="1531" max="1534" width="9.140625" style="132"/>
    <col min="1535" max="1535" width="9.7109375" style="132" customWidth="1"/>
    <col min="1536" max="1536" width="9.140625" style="132"/>
    <col min="1537" max="1537" width="9.85546875" style="132" customWidth="1"/>
    <col min="1538" max="1774" width="9.140625" style="132"/>
    <col min="1775" max="1775" width="12" style="132" customWidth="1"/>
    <col min="1776" max="1776" width="5.5703125" style="132" customWidth="1"/>
    <col min="1777" max="1777" width="4" style="132" customWidth="1"/>
    <col min="1778" max="1779" width="4.5703125" style="132" customWidth="1"/>
    <col min="1780" max="1781" width="5.140625" style="132" customWidth="1"/>
    <col min="1782" max="1782" width="46.7109375" style="132" customWidth="1"/>
    <col min="1783" max="1783" width="10.7109375" style="132" customWidth="1"/>
    <col min="1784" max="1784" width="9.140625" style="132"/>
    <col min="1785" max="1786" width="0" style="132" hidden="1" customWidth="1"/>
    <col min="1787" max="1790" width="9.140625" style="132"/>
    <col min="1791" max="1791" width="9.7109375" style="132" customWidth="1"/>
    <col min="1792" max="1792" width="9.140625" style="132"/>
    <col min="1793" max="1793" width="9.85546875" style="132" customWidth="1"/>
    <col min="1794" max="2030" width="9.140625" style="132"/>
    <col min="2031" max="2031" width="12" style="132" customWidth="1"/>
    <col min="2032" max="2032" width="5.5703125" style="132" customWidth="1"/>
    <col min="2033" max="2033" width="4" style="132" customWidth="1"/>
    <col min="2034" max="2035" width="4.5703125" style="132" customWidth="1"/>
    <col min="2036" max="2037" width="5.140625" style="132" customWidth="1"/>
    <col min="2038" max="2038" width="46.7109375" style="132" customWidth="1"/>
    <col min="2039" max="2039" width="10.7109375" style="132" customWidth="1"/>
    <col min="2040" max="2040" width="9.140625" style="132"/>
    <col min="2041" max="2042" width="0" style="132" hidden="1" customWidth="1"/>
    <col min="2043" max="2046" width="9.140625" style="132"/>
    <col min="2047" max="2047" width="9.7109375" style="132" customWidth="1"/>
    <col min="2048" max="2048" width="9.140625" style="132"/>
    <col min="2049" max="2049" width="9.85546875" style="132" customWidth="1"/>
    <col min="2050" max="2286" width="9.140625" style="132"/>
    <col min="2287" max="2287" width="12" style="132" customWidth="1"/>
    <col min="2288" max="2288" width="5.5703125" style="132" customWidth="1"/>
    <col min="2289" max="2289" width="4" style="132" customWidth="1"/>
    <col min="2290" max="2291" width="4.5703125" style="132" customWidth="1"/>
    <col min="2292" max="2293" width="5.140625" style="132" customWidth="1"/>
    <col min="2294" max="2294" width="46.7109375" style="132" customWidth="1"/>
    <col min="2295" max="2295" width="10.7109375" style="132" customWidth="1"/>
    <col min="2296" max="2296" width="9.140625" style="132"/>
    <col min="2297" max="2298" width="0" style="132" hidden="1" customWidth="1"/>
    <col min="2299" max="2302" width="9.140625" style="132"/>
    <col min="2303" max="2303" width="9.7109375" style="132" customWidth="1"/>
    <col min="2304" max="2304" width="9.140625" style="132"/>
    <col min="2305" max="2305" width="9.85546875" style="132" customWidth="1"/>
    <col min="2306" max="2542" width="9.140625" style="132"/>
    <col min="2543" max="2543" width="12" style="132" customWidth="1"/>
    <col min="2544" max="2544" width="5.5703125" style="132" customWidth="1"/>
    <col min="2545" max="2545" width="4" style="132" customWidth="1"/>
    <col min="2546" max="2547" width="4.5703125" style="132" customWidth="1"/>
    <col min="2548" max="2549" width="5.140625" style="132" customWidth="1"/>
    <col min="2550" max="2550" width="46.7109375" style="132" customWidth="1"/>
    <col min="2551" max="2551" width="10.7109375" style="132" customWidth="1"/>
    <col min="2552" max="2552" width="9.140625" style="132"/>
    <col min="2553" max="2554" width="0" style="132" hidden="1" customWidth="1"/>
    <col min="2555" max="2558" width="9.140625" style="132"/>
    <col min="2559" max="2559" width="9.7109375" style="132" customWidth="1"/>
    <col min="2560" max="2560" width="9.140625" style="132"/>
    <col min="2561" max="2561" width="9.85546875" style="132" customWidth="1"/>
    <col min="2562" max="2798" width="9.140625" style="132"/>
    <col min="2799" max="2799" width="12" style="132" customWidth="1"/>
    <col min="2800" max="2800" width="5.5703125" style="132" customWidth="1"/>
    <col min="2801" max="2801" width="4" style="132" customWidth="1"/>
    <col min="2802" max="2803" width="4.5703125" style="132" customWidth="1"/>
    <col min="2804" max="2805" width="5.140625" style="132" customWidth="1"/>
    <col min="2806" max="2806" width="46.7109375" style="132" customWidth="1"/>
    <col min="2807" max="2807" width="10.7109375" style="132" customWidth="1"/>
    <col min="2808" max="2808" width="9.140625" style="132"/>
    <col min="2809" max="2810" width="0" style="132" hidden="1" customWidth="1"/>
    <col min="2811" max="2814" width="9.140625" style="132"/>
    <col min="2815" max="2815" width="9.7109375" style="132" customWidth="1"/>
    <col min="2816" max="2816" width="9.140625" style="132"/>
    <col min="2817" max="2817" width="9.85546875" style="132" customWidth="1"/>
    <col min="2818" max="3054" width="9.140625" style="132"/>
    <col min="3055" max="3055" width="12" style="132" customWidth="1"/>
    <col min="3056" max="3056" width="5.5703125" style="132" customWidth="1"/>
    <col min="3057" max="3057" width="4" style="132" customWidth="1"/>
    <col min="3058" max="3059" width="4.5703125" style="132" customWidth="1"/>
    <col min="3060" max="3061" width="5.140625" style="132" customWidth="1"/>
    <col min="3062" max="3062" width="46.7109375" style="132" customWidth="1"/>
    <col min="3063" max="3063" width="10.7109375" style="132" customWidth="1"/>
    <col min="3064" max="3064" width="9.140625" style="132"/>
    <col min="3065" max="3066" width="0" style="132" hidden="1" customWidth="1"/>
    <col min="3067" max="3070" width="9.140625" style="132"/>
    <col min="3071" max="3071" width="9.7109375" style="132" customWidth="1"/>
    <col min="3072" max="3072" width="9.140625" style="132"/>
    <col min="3073" max="3073" width="9.85546875" style="132" customWidth="1"/>
    <col min="3074" max="3310" width="9.140625" style="132"/>
    <col min="3311" max="3311" width="12" style="132" customWidth="1"/>
    <col min="3312" max="3312" width="5.5703125" style="132" customWidth="1"/>
    <col min="3313" max="3313" width="4" style="132" customWidth="1"/>
    <col min="3314" max="3315" width="4.5703125" style="132" customWidth="1"/>
    <col min="3316" max="3317" width="5.140625" style="132" customWidth="1"/>
    <col min="3318" max="3318" width="46.7109375" style="132" customWidth="1"/>
    <col min="3319" max="3319" width="10.7109375" style="132" customWidth="1"/>
    <col min="3320" max="3320" width="9.140625" style="132"/>
    <col min="3321" max="3322" width="0" style="132" hidden="1" customWidth="1"/>
    <col min="3323" max="3326" width="9.140625" style="132"/>
    <col min="3327" max="3327" width="9.7109375" style="132" customWidth="1"/>
    <col min="3328" max="3328" width="9.140625" style="132"/>
    <col min="3329" max="3329" width="9.85546875" style="132" customWidth="1"/>
    <col min="3330" max="3566" width="9.140625" style="132"/>
    <col min="3567" max="3567" width="12" style="132" customWidth="1"/>
    <col min="3568" max="3568" width="5.5703125" style="132" customWidth="1"/>
    <col min="3569" max="3569" width="4" style="132" customWidth="1"/>
    <col min="3570" max="3571" width="4.5703125" style="132" customWidth="1"/>
    <col min="3572" max="3573" width="5.140625" style="132" customWidth="1"/>
    <col min="3574" max="3574" width="46.7109375" style="132" customWidth="1"/>
    <col min="3575" max="3575" width="10.7109375" style="132" customWidth="1"/>
    <col min="3576" max="3576" width="9.140625" style="132"/>
    <col min="3577" max="3578" width="0" style="132" hidden="1" customWidth="1"/>
    <col min="3579" max="3582" width="9.140625" style="132"/>
    <col min="3583" max="3583" width="9.7109375" style="132" customWidth="1"/>
    <col min="3584" max="3584" width="9.140625" style="132"/>
    <col min="3585" max="3585" width="9.85546875" style="132" customWidth="1"/>
    <col min="3586" max="3822" width="9.140625" style="132"/>
    <col min="3823" max="3823" width="12" style="132" customWidth="1"/>
    <col min="3824" max="3824" width="5.5703125" style="132" customWidth="1"/>
    <col min="3825" max="3825" width="4" style="132" customWidth="1"/>
    <col min="3826" max="3827" width="4.5703125" style="132" customWidth="1"/>
    <col min="3828" max="3829" width="5.140625" style="132" customWidth="1"/>
    <col min="3830" max="3830" width="46.7109375" style="132" customWidth="1"/>
    <col min="3831" max="3831" width="10.7109375" style="132" customWidth="1"/>
    <col min="3832" max="3832" width="9.140625" style="132"/>
    <col min="3833" max="3834" width="0" style="132" hidden="1" customWidth="1"/>
    <col min="3835" max="3838" width="9.140625" style="132"/>
    <col min="3839" max="3839" width="9.7109375" style="132" customWidth="1"/>
    <col min="3840" max="3840" width="9.140625" style="132"/>
    <col min="3841" max="3841" width="9.85546875" style="132" customWidth="1"/>
    <col min="3842" max="4078" width="9.140625" style="132"/>
    <col min="4079" max="4079" width="12" style="132" customWidth="1"/>
    <col min="4080" max="4080" width="5.5703125" style="132" customWidth="1"/>
    <col min="4081" max="4081" width="4" style="132" customWidth="1"/>
    <col min="4082" max="4083" width="4.5703125" style="132" customWidth="1"/>
    <col min="4084" max="4085" width="5.140625" style="132" customWidth="1"/>
    <col min="4086" max="4086" width="46.7109375" style="132" customWidth="1"/>
    <col min="4087" max="4087" width="10.7109375" style="132" customWidth="1"/>
    <col min="4088" max="4088" width="9.140625" style="132"/>
    <col min="4089" max="4090" width="0" style="132" hidden="1" customWidth="1"/>
    <col min="4091" max="4094" width="9.140625" style="132"/>
    <col min="4095" max="4095" width="9.7109375" style="132" customWidth="1"/>
    <col min="4096" max="4096" width="9.140625" style="132"/>
    <col min="4097" max="4097" width="9.85546875" style="132" customWidth="1"/>
    <col min="4098" max="4334" width="9.140625" style="132"/>
    <col min="4335" max="4335" width="12" style="132" customWidth="1"/>
    <col min="4336" max="4336" width="5.5703125" style="132" customWidth="1"/>
    <col min="4337" max="4337" width="4" style="132" customWidth="1"/>
    <col min="4338" max="4339" width="4.5703125" style="132" customWidth="1"/>
    <col min="4340" max="4341" width="5.140625" style="132" customWidth="1"/>
    <col min="4342" max="4342" width="46.7109375" style="132" customWidth="1"/>
    <col min="4343" max="4343" width="10.7109375" style="132" customWidth="1"/>
    <col min="4344" max="4344" width="9.140625" style="132"/>
    <col min="4345" max="4346" width="0" style="132" hidden="1" customWidth="1"/>
    <col min="4347" max="4350" width="9.140625" style="132"/>
    <col min="4351" max="4351" width="9.7109375" style="132" customWidth="1"/>
    <col min="4352" max="4352" width="9.140625" style="132"/>
    <col min="4353" max="4353" width="9.85546875" style="132" customWidth="1"/>
    <col min="4354" max="4590" width="9.140625" style="132"/>
    <col min="4591" max="4591" width="12" style="132" customWidth="1"/>
    <col min="4592" max="4592" width="5.5703125" style="132" customWidth="1"/>
    <col min="4593" max="4593" width="4" style="132" customWidth="1"/>
    <col min="4594" max="4595" width="4.5703125" style="132" customWidth="1"/>
    <col min="4596" max="4597" width="5.140625" style="132" customWidth="1"/>
    <col min="4598" max="4598" width="46.7109375" style="132" customWidth="1"/>
    <col min="4599" max="4599" width="10.7109375" style="132" customWidth="1"/>
    <col min="4600" max="4600" width="9.140625" style="132"/>
    <col min="4601" max="4602" width="0" style="132" hidden="1" customWidth="1"/>
    <col min="4603" max="4606" width="9.140625" style="132"/>
    <col min="4607" max="4607" width="9.7109375" style="132" customWidth="1"/>
    <col min="4608" max="4608" width="9.140625" style="132"/>
    <col min="4609" max="4609" width="9.85546875" style="132" customWidth="1"/>
    <col min="4610" max="4846" width="9.140625" style="132"/>
    <col min="4847" max="4847" width="12" style="132" customWidth="1"/>
    <col min="4848" max="4848" width="5.5703125" style="132" customWidth="1"/>
    <col min="4849" max="4849" width="4" style="132" customWidth="1"/>
    <col min="4850" max="4851" width="4.5703125" style="132" customWidth="1"/>
    <col min="4852" max="4853" width="5.140625" style="132" customWidth="1"/>
    <col min="4854" max="4854" width="46.7109375" style="132" customWidth="1"/>
    <col min="4855" max="4855" width="10.7109375" style="132" customWidth="1"/>
    <col min="4856" max="4856" width="9.140625" style="132"/>
    <col min="4857" max="4858" width="0" style="132" hidden="1" customWidth="1"/>
    <col min="4859" max="4862" width="9.140625" style="132"/>
    <col min="4863" max="4863" width="9.7109375" style="132" customWidth="1"/>
    <col min="4864" max="4864" width="9.140625" style="132"/>
    <col min="4865" max="4865" width="9.85546875" style="132" customWidth="1"/>
    <col min="4866" max="5102" width="9.140625" style="132"/>
    <col min="5103" max="5103" width="12" style="132" customWidth="1"/>
    <col min="5104" max="5104" width="5.5703125" style="132" customWidth="1"/>
    <col min="5105" max="5105" width="4" style="132" customWidth="1"/>
    <col min="5106" max="5107" width="4.5703125" style="132" customWidth="1"/>
    <col min="5108" max="5109" width="5.140625" style="132" customWidth="1"/>
    <col min="5110" max="5110" width="46.7109375" style="132" customWidth="1"/>
    <col min="5111" max="5111" width="10.7109375" style="132" customWidth="1"/>
    <col min="5112" max="5112" width="9.140625" style="132"/>
    <col min="5113" max="5114" width="0" style="132" hidden="1" customWidth="1"/>
    <col min="5115" max="5118" width="9.140625" style="132"/>
    <col min="5119" max="5119" width="9.7109375" style="132" customWidth="1"/>
    <col min="5120" max="5120" width="9.140625" style="132"/>
    <col min="5121" max="5121" width="9.85546875" style="132" customWidth="1"/>
    <col min="5122" max="5358" width="9.140625" style="132"/>
    <col min="5359" max="5359" width="12" style="132" customWidth="1"/>
    <col min="5360" max="5360" width="5.5703125" style="132" customWidth="1"/>
    <col min="5361" max="5361" width="4" style="132" customWidth="1"/>
    <col min="5362" max="5363" width="4.5703125" style="132" customWidth="1"/>
    <col min="5364" max="5365" width="5.140625" style="132" customWidth="1"/>
    <col min="5366" max="5366" width="46.7109375" style="132" customWidth="1"/>
    <col min="5367" max="5367" width="10.7109375" style="132" customWidth="1"/>
    <col min="5368" max="5368" width="9.140625" style="132"/>
    <col min="5369" max="5370" width="0" style="132" hidden="1" customWidth="1"/>
    <col min="5371" max="5374" width="9.140625" style="132"/>
    <col min="5375" max="5375" width="9.7109375" style="132" customWidth="1"/>
    <col min="5376" max="5376" width="9.140625" style="132"/>
    <col min="5377" max="5377" width="9.85546875" style="132" customWidth="1"/>
    <col min="5378" max="5614" width="9.140625" style="132"/>
    <col min="5615" max="5615" width="12" style="132" customWidth="1"/>
    <col min="5616" max="5616" width="5.5703125" style="132" customWidth="1"/>
    <col min="5617" max="5617" width="4" style="132" customWidth="1"/>
    <col min="5618" max="5619" width="4.5703125" style="132" customWidth="1"/>
    <col min="5620" max="5621" width="5.140625" style="132" customWidth="1"/>
    <col min="5622" max="5622" width="46.7109375" style="132" customWidth="1"/>
    <col min="5623" max="5623" width="10.7109375" style="132" customWidth="1"/>
    <col min="5624" max="5624" width="9.140625" style="132"/>
    <col min="5625" max="5626" width="0" style="132" hidden="1" customWidth="1"/>
    <col min="5627" max="5630" width="9.140625" style="132"/>
    <col min="5631" max="5631" width="9.7109375" style="132" customWidth="1"/>
    <col min="5632" max="5632" width="9.140625" style="132"/>
    <col min="5633" max="5633" width="9.85546875" style="132" customWidth="1"/>
    <col min="5634" max="5870" width="9.140625" style="132"/>
    <col min="5871" max="5871" width="12" style="132" customWidth="1"/>
    <col min="5872" max="5872" width="5.5703125" style="132" customWidth="1"/>
    <col min="5873" max="5873" width="4" style="132" customWidth="1"/>
    <col min="5874" max="5875" width="4.5703125" style="132" customWidth="1"/>
    <col min="5876" max="5877" width="5.140625" style="132" customWidth="1"/>
    <col min="5878" max="5878" width="46.7109375" style="132" customWidth="1"/>
    <col min="5879" max="5879" width="10.7109375" style="132" customWidth="1"/>
    <col min="5880" max="5880" width="9.140625" style="132"/>
    <col min="5881" max="5882" width="0" style="132" hidden="1" customWidth="1"/>
    <col min="5883" max="5886" width="9.140625" style="132"/>
    <col min="5887" max="5887" width="9.7109375" style="132" customWidth="1"/>
    <col min="5888" max="5888" width="9.140625" style="132"/>
    <col min="5889" max="5889" width="9.85546875" style="132" customWidth="1"/>
    <col min="5890" max="6126" width="9.140625" style="132"/>
    <col min="6127" max="6127" width="12" style="132" customWidth="1"/>
    <col min="6128" max="6128" width="5.5703125" style="132" customWidth="1"/>
    <col min="6129" max="6129" width="4" style="132" customWidth="1"/>
    <col min="6130" max="6131" width="4.5703125" style="132" customWidth="1"/>
    <col min="6132" max="6133" width="5.140625" style="132" customWidth="1"/>
    <col min="6134" max="6134" width="46.7109375" style="132" customWidth="1"/>
    <col min="6135" max="6135" width="10.7109375" style="132" customWidth="1"/>
    <col min="6136" max="6136" width="9.140625" style="132"/>
    <col min="6137" max="6138" width="0" style="132" hidden="1" customWidth="1"/>
    <col min="6139" max="6142" width="9.140625" style="132"/>
    <col min="6143" max="6143" width="9.7109375" style="132" customWidth="1"/>
    <col min="6144" max="6144" width="9.140625" style="132"/>
    <col min="6145" max="6145" width="9.85546875" style="132" customWidth="1"/>
    <col min="6146" max="6382" width="9.140625" style="132"/>
    <col min="6383" max="6383" width="12" style="132" customWidth="1"/>
    <col min="6384" max="6384" width="5.5703125" style="132" customWidth="1"/>
    <col min="6385" max="6385" width="4" style="132" customWidth="1"/>
    <col min="6386" max="6387" width="4.5703125" style="132" customWidth="1"/>
    <col min="6388" max="6389" width="5.140625" style="132" customWidth="1"/>
    <col min="6390" max="6390" width="46.7109375" style="132" customWidth="1"/>
    <col min="6391" max="6391" width="10.7109375" style="132" customWidth="1"/>
    <col min="6392" max="6392" width="9.140625" style="132"/>
    <col min="6393" max="6394" width="0" style="132" hidden="1" customWidth="1"/>
    <col min="6395" max="6398" width="9.140625" style="132"/>
    <col min="6399" max="6399" width="9.7109375" style="132" customWidth="1"/>
    <col min="6400" max="6400" width="9.140625" style="132"/>
    <col min="6401" max="6401" width="9.85546875" style="132" customWidth="1"/>
    <col min="6402" max="6638" width="9.140625" style="132"/>
    <col min="6639" max="6639" width="12" style="132" customWidth="1"/>
    <col min="6640" max="6640" width="5.5703125" style="132" customWidth="1"/>
    <col min="6641" max="6641" width="4" style="132" customWidth="1"/>
    <col min="6642" max="6643" width="4.5703125" style="132" customWidth="1"/>
    <col min="6644" max="6645" width="5.140625" style="132" customWidth="1"/>
    <col min="6646" max="6646" width="46.7109375" style="132" customWidth="1"/>
    <col min="6647" max="6647" width="10.7109375" style="132" customWidth="1"/>
    <col min="6648" max="6648" width="9.140625" style="132"/>
    <col min="6649" max="6650" width="0" style="132" hidden="1" customWidth="1"/>
    <col min="6651" max="6654" width="9.140625" style="132"/>
    <col min="6655" max="6655" width="9.7109375" style="132" customWidth="1"/>
    <col min="6656" max="6656" width="9.140625" style="132"/>
    <col min="6657" max="6657" width="9.85546875" style="132" customWidth="1"/>
    <col min="6658" max="6894" width="9.140625" style="132"/>
    <col min="6895" max="6895" width="12" style="132" customWidth="1"/>
    <col min="6896" max="6896" width="5.5703125" style="132" customWidth="1"/>
    <col min="6897" max="6897" width="4" style="132" customWidth="1"/>
    <col min="6898" max="6899" width="4.5703125" style="132" customWidth="1"/>
    <col min="6900" max="6901" width="5.140625" style="132" customWidth="1"/>
    <col min="6902" max="6902" width="46.7109375" style="132" customWidth="1"/>
    <col min="6903" max="6903" width="10.7109375" style="132" customWidth="1"/>
    <col min="6904" max="6904" width="9.140625" style="132"/>
    <col min="6905" max="6906" width="0" style="132" hidden="1" customWidth="1"/>
    <col min="6907" max="6910" width="9.140625" style="132"/>
    <col min="6911" max="6911" width="9.7109375" style="132" customWidth="1"/>
    <col min="6912" max="6912" width="9.140625" style="132"/>
    <col min="6913" max="6913" width="9.85546875" style="132" customWidth="1"/>
    <col min="6914" max="7150" width="9.140625" style="132"/>
    <col min="7151" max="7151" width="12" style="132" customWidth="1"/>
    <col min="7152" max="7152" width="5.5703125" style="132" customWidth="1"/>
    <col min="7153" max="7153" width="4" style="132" customWidth="1"/>
    <col min="7154" max="7155" width="4.5703125" style="132" customWidth="1"/>
    <col min="7156" max="7157" width="5.140625" style="132" customWidth="1"/>
    <col min="7158" max="7158" width="46.7109375" style="132" customWidth="1"/>
    <col min="7159" max="7159" width="10.7109375" style="132" customWidth="1"/>
    <col min="7160" max="7160" width="9.140625" style="132"/>
    <col min="7161" max="7162" width="0" style="132" hidden="1" customWidth="1"/>
    <col min="7163" max="7166" width="9.140625" style="132"/>
    <col min="7167" max="7167" width="9.7109375" style="132" customWidth="1"/>
    <col min="7168" max="7168" width="9.140625" style="132"/>
    <col min="7169" max="7169" width="9.85546875" style="132" customWidth="1"/>
    <col min="7170" max="7406" width="9.140625" style="132"/>
    <col min="7407" max="7407" width="12" style="132" customWidth="1"/>
    <col min="7408" max="7408" width="5.5703125" style="132" customWidth="1"/>
    <col min="7409" max="7409" width="4" style="132" customWidth="1"/>
    <col min="7410" max="7411" width="4.5703125" style="132" customWidth="1"/>
    <col min="7412" max="7413" width="5.140625" style="132" customWidth="1"/>
    <col min="7414" max="7414" width="46.7109375" style="132" customWidth="1"/>
    <col min="7415" max="7415" width="10.7109375" style="132" customWidth="1"/>
    <col min="7416" max="7416" width="9.140625" style="132"/>
    <col min="7417" max="7418" width="0" style="132" hidden="1" customWidth="1"/>
    <col min="7419" max="7422" width="9.140625" style="132"/>
    <col min="7423" max="7423" width="9.7109375" style="132" customWidth="1"/>
    <col min="7424" max="7424" width="9.140625" style="132"/>
    <col min="7425" max="7425" width="9.85546875" style="132" customWidth="1"/>
    <col min="7426" max="7662" width="9.140625" style="132"/>
    <col min="7663" max="7663" width="12" style="132" customWidth="1"/>
    <col min="7664" max="7664" width="5.5703125" style="132" customWidth="1"/>
    <col min="7665" max="7665" width="4" style="132" customWidth="1"/>
    <col min="7666" max="7667" width="4.5703125" style="132" customWidth="1"/>
    <col min="7668" max="7669" width="5.140625" style="132" customWidth="1"/>
    <col min="7670" max="7670" width="46.7109375" style="132" customWidth="1"/>
    <col min="7671" max="7671" width="10.7109375" style="132" customWidth="1"/>
    <col min="7672" max="7672" width="9.140625" style="132"/>
    <col min="7673" max="7674" width="0" style="132" hidden="1" customWidth="1"/>
    <col min="7675" max="7678" width="9.140625" style="132"/>
    <col min="7679" max="7679" width="9.7109375" style="132" customWidth="1"/>
    <col min="7680" max="7680" width="9.140625" style="132"/>
    <col min="7681" max="7681" width="9.85546875" style="132" customWidth="1"/>
    <col min="7682" max="7918" width="9.140625" style="132"/>
    <col min="7919" max="7919" width="12" style="132" customWidth="1"/>
    <col min="7920" max="7920" width="5.5703125" style="132" customWidth="1"/>
    <col min="7921" max="7921" width="4" style="132" customWidth="1"/>
    <col min="7922" max="7923" width="4.5703125" style="132" customWidth="1"/>
    <col min="7924" max="7925" width="5.140625" style="132" customWidth="1"/>
    <col min="7926" max="7926" width="46.7109375" style="132" customWidth="1"/>
    <col min="7927" max="7927" width="10.7109375" style="132" customWidth="1"/>
    <col min="7928" max="7928" width="9.140625" style="132"/>
    <col min="7929" max="7930" width="0" style="132" hidden="1" customWidth="1"/>
    <col min="7931" max="7934" width="9.140625" style="132"/>
    <col min="7935" max="7935" width="9.7109375" style="132" customWidth="1"/>
    <col min="7936" max="7936" width="9.140625" style="132"/>
    <col min="7937" max="7937" width="9.85546875" style="132" customWidth="1"/>
    <col min="7938" max="8174" width="9.140625" style="132"/>
    <col min="8175" max="8175" width="12" style="132" customWidth="1"/>
    <col min="8176" max="8176" width="5.5703125" style="132" customWidth="1"/>
    <col min="8177" max="8177" width="4" style="132" customWidth="1"/>
    <col min="8178" max="8179" width="4.5703125" style="132" customWidth="1"/>
    <col min="8180" max="8181" width="5.140625" style="132" customWidth="1"/>
    <col min="8182" max="8182" width="46.7109375" style="132" customWidth="1"/>
    <col min="8183" max="8183" width="10.7109375" style="132" customWidth="1"/>
    <col min="8184" max="8184" width="9.140625" style="132"/>
    <col min="8185" max="8186" width="0" style="132" hidden="1" customWidth="1"/>
    <col min="8187" max="8190" width="9.140625" style="132"/>
    <col min="8191" max="8191" width="9.7109375" style="132" customWidth="1"/>
    <col min="8192" max="8192" width="9.140625" style="132"/>
    <col min="8193" max="8193" width="9.85546875" style="132" customWidth="1"/>
    <col min="8194" max="8430" width="9.140625" style="132"/>
    <col min="8431" max="8431" width="12" style="132" customWidth="1"/>
    <col min="8432" max="8432" width="5.5703125" style="132" customWidth="1"/>
    <col min="8433" max="8433" width="4" style="132" customWidth="1"/>
    <col min="8434" max="8435" width="4.5703125" style="132" customWidth="1"/>
    <col min="8436" max="8437" width="5.140625" style="132" customWidth="1"/>
    <col min="8438" max="8438" width="46.7109375" style="132" customWidth="1"/>
    <col min="8439" max="8439" width="10.7109375" style="132" customWidth="1"/>
    <col min="8440" max="8440" width="9.140625" style="132"/>
    <col min="8441" max="8442" width="0" style="132" hidden="1" customWidth="1"/>
    <col min="8443" max="8446" width="9.140625" style="132"/>
    <col min="8447" max="8447" width="9.7109375" style="132" customWidth="1"/>
    <col min="8448" max="8448" width="9.140625" style="132"/>
    <col min="8449" max="8449" width="9.85546875" style="132" customWidth="1"/>
    <col min="8450" max="8686" width="9.140625" style="132"/>
    <col min="8687" max="8687" width="12" style="132" customWidth="1"/>
    <col min="8688" max="8688" width="5.5703125" style="132" customWidth="1"/>
    <col min="8689" max="8689" width="4" style="132" customWidth="1"/>
    <col min="8690" max="8691" width="4.5703125" style="132" customWidth="1"/>
    <col min="8692" max="8693" width="5.140625" style="132" customWidth="1"/>
    <col min="8694" max="8694" width="46.7109375" style="132" customWidth="1"/>
    <col min="8695" max="8695" width="10.7109375" style="132" customWidth="1"/>
    <col min="8696" max="8696" width="9.140625" style="132"/>
    <col min="8697" max="8698" width="0" style="132" hidden="1" customWidth="1"/>
    <col min="8699" max="8702" width="9.140625" style="132"/>
    <col min="8703" max="8703" width="9.7109375" style="132" customWidth="1"/>
    <col min="8704" max="8704" width="9.140625" style="132"/>
    <col min="8705" max="8705" width="9.85546875" style="132" customWidth="1"/>
    <col min="8706" max="8942" width="9.140625" style="132"/>
    <col min="8943" max="8943" width="12" style="132" customWidth="1"/>
    <col min="8944" max="8944" width="5.5703125" style="132" customWidth="1"/>
    <col min="8945" max="8945" width="4" style="132" customWidth="1"/>
    <col min="8946" max="8947" width="4.5703125" style="132" customWidth="1"/>
    <col min="8948" max="8949" width="5.140625" style="132" customWidth="1"/>
    <col min="8950" max="8950" width="46.7109375" style="132" customWidth="1"/>
    <col min="8951" max="8951" width="10.7109375" style="132" customWidth="1"/>
    <col min="8952" max="8952" width="9.140625" style="132"/>
    <col min="8953" max="8954" width="0" style="132" hidden="1" customWidth="1"/>
    <col min="8955" max="8958" width="9.140625" style="132"/>
    <col min="8959" max="8959" width="9.7109375" style="132" customWidth="1"/>
    <col min="8960" max="8960" width="9.140625" style="132"/>
    <col min="8961" max="8961" width="9.85546875" style="132" customWidth="1"/>
    <col min="8962" max="9198" width="9.140625" style="132"/>
    <col min="9199" max="9199" width="12" style="132" customWidth="1"/>
    <col min="9200" max="9200" width="5.5703125" style="132" customWidth="1"/>
    <col min="9201" max="9201" width="4" style="132" customWidth="1"/>
    <col min="9202" max="9203" width="4.5703125" style="132" customWidth="1"/>
    <col min="9204" max="9205" width="5.140625" style="132" customWidth="1"/>
    <col min="9206" max="9206" width="46.7109375" style="132" customWidth="1"/>
    <col min="9207" max="9207" width="10.7109375" style="132" customWidth="1"/>
    <col min="9208" max="9208" width="9.140625" style="132"/>
    <col min="9209" max="9210" width="0" style="132" hidden="1" customWidth="1"/>
    <col min="9211" max="9214" width="9.140625" style="132"/>
    <col min="9215" max="9215" width="9.7109375" style="132" customWidth="1"/>
    <col min="9216" max="9216" width="9.140625" style="132"/>
    <col min="9217" max="9217" width="9.85546875" style="132" customWidth="1"/>
    <col min="9218" max="9454" width="9.140625" style="132"/>
    <col min="9455" max="9455" width="12" style="132" customWidth="1"/>
    <col min="9456" max="9456" width="5.5703125" style="132" customWidth="1"/>
    <col min="9457" max="9457" width="4" style="132" customWidth="1"/>
    <col min="9458" max="9459" width="4.5703125" style="132" customWidth="1"/>
    <col min="9460" max="9461" width="5.140625" style="132" customWidth="1"/>
    <col min="9462" max="9462" width="46.7109375" style="132" customWidth="1"/>
    <col min="9463" max="9463" width="10.7109375" style="132" customWidth="1"/>
    <col min="9464" max="9464" width="9.140625" style="132"/>
    <col min="9465" max="9466" width="0" style="132" hidden="1" customWidth="1"/>
    <col min="9467" max="9470" width="9.140625" style="132"/>
    <col min="9471" max="9471" width="9.7109375" style="132" customWidth="1"/>
    <col min="9472" max="9472" width="9.140625" style="132"/>
    <col min="9473" max="9473" width="9.85546875" style="132" customWidth="1"/>
    <col min="9474" max="9710" width="9.140625" style="132"/>
    <col min="9711" max="9711" width="12" style="132" customWidth="1"/>
    <col min="9712" max="9712" width="5.5703125" style="132" customWidth="1"/>
    <col min="9713" max="9713" width="4" style="132" customWidth="1"/>
    <col min="9714" max="9715" width="4.5703125" style="132" customWidth="1"/>
    <col min="9716" max="9717" width="5.140625" style="132" customWidth="1"/>
    <col min="9718" max="9718" width="46.7109375" style="132" customWidth="1"/>
    <col min="9719" max="9719" width="10.7109375" style="132" customWidth="1"/>
    <col min="9720" max="9720" width="9.140625" style="132"/>
    <col min="9721" max="9722" width="0" style="132" hidden="1" customWidth="1"/>
    <col min="9723" max="9726" width="9.140625" style="132"/>
    <col min="9727" max="9727" width="9.7109375" style="132" customWidth="1"/>
    <col min="9728" max="9728" width="9.140625" style="132"/>
    <col min="9729" max="9729" width="9.85546875" style="132" customWidth="1"/>
    <col min="9730" max="9966" width="9.140625" style="132"/>
    <col min="9967" max="9967" width="12" style="132" customWidth="1"/>
    <col min="9968" max="9968" width="5.5703125" style="132" customWidth="1"/>
    <col min="9969" max="9969" width="4" style="132" customWidth="1"/>
    <col min="9970" max="9971" width="4.5703125" style="132" customWidth="1"/>
    <col min="9972" max="9973" width="5.140625" style="132" customWidth="1"/>
    <col min="9974" max="9974" width="46.7109375" style="132" customWidth="1"/>
    <col min="9975" max="9975" width="10.7109375" style="132" customWidth="1"/>
    <col min="9976" max="9976" width="9.140625" style="132"/>
    <col min="9977" max="9978" width="0" style="132" hidden="1" customWidth="1"/>
    <col min="9979" max="9982" width="9.140625" style="132"/>
    <col min="9983" max="9983" width="9.7109375" style="132" customWidth="1"/>
    <col min="9984" max="9984" width="9.140625" style="132"/>
    <col min="9985" max="9985" width="9.85546875" style="132" customWidth="1"/>
    <col min="9986" max="10222" width="9.140625" style="132"/>
    <col min="10223" max="10223" width="12" style="132" customWidth="1"/>
    <col min="10224" max="10224" width="5.5703125" style="132" customWidth="1"/>
    <col min="10225" max="10225" width="4" style="132" customWidth="1"/>
    <col min="10226" max="10227" width="4.5703125" style="132" customWidth="1"/>
    <col min="10228" max="10229" width="5.140625" style="132" customWidth="1"/>
    <col min="10230" max="10230" width="46.7109375" style="132" customWidth="1"/>
    <col min="10231" max="10231" width="10.7109375" style="132" customWidth="1"/>
    <col min="10232" max="10232" width="9.140625" style="132"/>
    <col min="10233" max="10234" width="0" style="132" hidden="1" customWidth="1"/>
    <col min="10235" max="10238" width="9.140625" style="132"/>
    <col min="10239" max="10239" width="9.7109375" style="132" customWidth="1"/>
    <col min="10240" max="10240" width="9.140625" style="132"/>
    <col min="10241" max="10241" width="9.85546875" style="132" customWidth="1"/>
    <col min="10242" max="10478" width="9.140625" style="132"/>
    <col min="10479" max="10479" width="12" style="132" customWidth="1"/>
    <col min="10480" max="10480" width="5.5703125" style="132" customWidth="1"/>
    <col min="10481" max="10481" width="4" style="132" customWidth="1"/>
    <col min="10482" max="10483" width="4.5703125" style="132" customWidth="1"/>
    <col min="10484" max="10485" width="5.140625" style="132" customWidth="1"/>
    <col min="10486" max="10486" width="46.7109375" style="132" customWidth="1"/>
    <col min="10487" max="10487" width="10.7109375" style="132" customWidth="1"/>
    <col min="10488" max="10488" width="9.140625" style="132"/>
    <col min="10489" max="10490" width="0" style="132" hidden="1" customWidth="1"/>
    <col min="10491" max="10494" width="9.140625" style="132"/>
    <col min="10495" max="10495" width="9.7109375" style="132" customWidth="1"/>
    <col min="10496" max="10496" width="9.140625" style="132"/>
    <col min="10497" max="10497" width="9.85546875" style="132" customWidth="1"/>
    <col min="10498" max="10734" width="9.140625" style="132"/>
    <col min="10735" max="10735" width="12" style="132" customWidth="1"/>
    <col min="10736" max="10736" width="5.5703125" style="132" customWidth="1"/>
    <col min="10737" max="10737" width="4" style="132" customWidth="1"/>
    <col min="10738" max="10739" width="4.5703125" style="132" customWidth="1"/>
    <col min="10740" max="10741" width="5.140625" style="132" customWidth="1"/>
    <col min="10742" max="10742" width="46.7109375" style="132" customWidth="1"/>
    <col min="10743" max="10743" width="10.7109375" style="132" customWidth="1"/>
    <col min="10744" max="10744" width="9.140625" style="132"/>
    <col min="10745" max="10746" width="0" style="132" hidden="1" customWidth="1"/>
    <col min="10747" max="10750" width="9.140625" style="132"/>
    <col min="10751" max="10751" width="9.7109375" style="132" customWidth="1"/>
    <col min="10752" max="10752" width="9.140625" style="132"/>
    <col min="10753" max="10753" width="9.85546875" style="132" customWidth="1"/>
    <col min="10754" max="10990" width="9.140625" style="132"/>
    <col min="10991" max="10991" width="12" style="132" customWidth="1"/>
    <col min="10992" max="10992" width="5.5703125" style="132" customWidth="1"/>
    <col min="10993" max="10993" width="4" style="132" customWidth="1"/>
    <col min="10994" max="10995" width="4.5703125" style="132" customWidth="1"/>
    <col min="10996" max="10997" width="5.140625" style="132" customWidth="1"/>
    <col min="10998" max="10998" width="46.7109375" style="132" customWidth="1"/>
    <col min="10999" max="10999" width="10.7109375" style="132" customWidth="1"/>
    <col min="11000" max="11000" width="9.140625" style="132"/>
    <col min="11001" max="11002" width="0" style="132" hidden="1" customWidth="1"/>
    <col min="11003" max="11006" width="9.140625" style="132"/>
    <col min="11007" max="11007" width="9.7109375" style="132" customWidth="1"/>
    <col min="11008" max="11008" width="9.140625" style="132"/>
    <col min="11009" max="11009" width="9.85546875" style="132" customWidth="1"/>
    <col min="11010" max="11246" width="9.140625" style="132"/>
    <col min="11247" max="11247" width="12" style="132" customWidth="1"/>
    <col min="11248" max="11248" width="5.5703125" style="132" customWidth="1"/>
    <col min="11249" max="11249" width="4" style="132" customWidth="1"/>
    <col min="11250" max="11251" width="4.5703125" style="132" customWidth="1"/>
    <col min="11252" max="11253" width="5.140625" style="132" customWidth="1"/>
    <col min="11254" max="11254" width="46.7109375" style="132" customWidth="1"/>
    <col min="11255" max="11255" width="10.7109375" style="132" customWidth="1"/>
    <col min="11256" max="11256" width="9.140625" style="132"/>
    <col min="11257" max="11258" width="0" style="132" hidden="1" customWidth="1"/>
    <col min="11259" max="11262" width="9.140625" style="132"/>
    <col min="11263" max="11263" width="9.7109375" style="132" customWidth="1"/>
    <col min="11264" max="11264" width="9.140625" style="132"/>
    <col min="11265" max="11265" width="9.85546875" style="132" customWidth="1"/>
    <col min="11266" max="11502" width="9.140625" style="132"/>
    <col min="11503" max="11503" width="12" style="132" customWidth="1"/>
    <col min="11504" max="11504" width="5.5703125" style="132" customWidth="1"/>
    <col min="11505" max="11505" width="4" style="132" customWidth="1"/>
    <col min="11506" max="11507" width="4.5703125" style="132" customWidth="1"/>
    <col min="11508" max="11509" width="5.140625" style="132" customWidth="1"/>
    <col min="11510" max="11510" width="46.7109375" style="132" customWidth="1"/>
    <col min="11511" max="11511" width="10.7109375" style="132" customWidth="1"/>
    <col min="11512" max="11512" width="9.140625" style="132"/>
    <col min="11513" max="11514" width="0" style="132" hidden="1" customWidth="1"/>
    <col min="11515" max="11518" width="9.140625" style="132"/>
    <col min="11519" max="11519" width="9.7109375" style="132" customWidth="1"/>
    <col min="11520" max="11520" width="9.140625" style="132"/>
    <col min="11521" max="11521" width="9.85546875" style="132" customWidth="1"/>
    <col min="11522" max="11758" width="9.140625" style="132"/>
    <col min="11759" max="11759" width="12" style="132" customWidth="1"/>
    <col min="11760" max="11760" width="5.5703125" style="132" customWidth="1"/>
    <col min="11761" max="11761" width="4" style="132" customWidth="1"/>
    <col min="11762" max="11763" width="4.5703125" style="132" customWidth="1"/>
    <col min="11764" max="11765" width="5.140625" style="132" customWidth="1"/>
    <col min="11766" max="11766" width="46.7109375" style="132" customWidth="1"/>
    <col min="11767" max="11767" width="10.7109375" style="132" customWidth="1"/>
    <col min="11768" max="11768" width="9.140625" style="132"/>
    <col min="11769" max="11770" width="0" style="132" hidden="1" customWidth="1"/>
    <col min="11771" max="11774" width="9.140625" style="132"/>
    <col min="11775" max="11775" width="9.7109375" style="132" customWidth="1"/>
    <col min="11776" max="11776" width="9.140625" style="132"/>
    <col min="11777" max="11777" width="9.85546875" style="132" customWidth="1"/>
    <col min="11778" max="12014" width="9.140625" style="132"/>
    <col min="12015" max="12015" width="12" style="132" customWidth="1"/>
    <col min="12016" max="12016" width="5.5703125" style="132" customWidth="1"/>
    <col min="12017" max="12017" width="4" style="132" customWidth="1"/>
    <col min="12018" max="12019" width="4.5703125" style="132" customWidth="1"/>
    <col min="12020" max="12021" width="5.140625" style="132" customWidth="1"/>
    <col min="12022" max="12022" width="46.7109375" style="132" customWidth="1"/>
    <col min="12023" max="12023" width="10.7109375" style="132" customWidth="1"/>
    <col min="12024" max="12024" width="9.140625" style="132"/>
    <col min="12025" max="12026" width="0" style="132" hidden="1" customWidth="1"/>
    <col min="12027" max="12030" width="9.140625" style="132"/>
    <col min="12031" max="12031" width="9.7109375" style="132" customWidth="1"/>
    <col min="12032" max="12032" width="9.140625" style="132"/>
    <col min="12033" max="12033" width="9.85546875" style="132" customWidth="1"/>
    <col min="12034" max="12270" width="9.140625" style="132"/>
    <col min="12271" max="12271" width="12" style="132" customWidth="1"/>
    <col min="12272" max="12272" width="5.5703125" style="132" customWidth="1"/>
    <col min="12273" max="12273" width="4" style="132" customWidth="1"/>
    <col min="12274" max="12275" width="4.5703125" style="132" customWidth="1"/>
    <col min="12276" max="12277" width="5.140625" style="132" customWidth="1"/>
    <col min="12278" max="12278" width="46.7109375" style="132" customWidth="1"/>
    <col min="12279" max="12279" width="10.7109375" style="132" customWidth="1"/>
    <col min="12280" max="12280" width="9.140625" style="132"/>
    <col min="12281" max="12282" width="0" style="132" hidden="1" customWidth="1"/>
    <col min="12283" max="12286" width="9.140625" style="132"/>
    <col min="12287" max="12287" width="9.7109375" style="132" customWidth="1"/>
    <col min="12288" max="12288" width="9.140625" style="132"/>
    <col min="12289" max="12289" width="9.85546875" style="132" customWidth="1"/>
    <col min="12290" max="12526" width="9.140625" style="132"/>
    <col min="12527" max="12527" width="12" style="132" customWidth="1"/>
    <col min="12528" max="12528" width="5.5703125" style="132" customWidth="1"/>
    <col min="12529" max="12529" width="4" style="132" customWidth="1"/>
    <col min="12530" max="12531" width="4.5703125" style="132" customWidth="1"/>
    <col min="12532" max="12533" width="5.140625" style="132" customWidth="1"/>
    <col min="12534" max="12534" width="46.7109375" style="132" customWidth="1"/>
    <col min="12535" max="12535" width="10.7109375" style="132" customWidth="1"/>
    <col min="12536" max="12536" width="9.140625" style="132"/>
    <col min="12537" max="12538" width="0" style="132" hidden="1" customWidth="1"/>
    <col min="12539" max="12542" width="9.140625" style="132"/>
    <col min="12543" max="12543" width="9.7109375" style="132" customWidth="1"/>
    <col min="12544" max="12544" width="9.140625" style="132"/>
    <col min="12545" max="12545" width="9.85546875" style="132" customWidth="1"/>
    <col min="12546" max="12782" width="9.140625" style="132"/>
    <col min="12783" max="12783" width="12" style="132" customWidth="1"/>
    <col min="12784" max="12784" width="5.5703125" style="132" customWidth="1"/>
    <col min="12785" max="12785" width="4" style="132" customWidth="1"/>
    <col min="12786" max="12787" width="4.5703125" style="132" customWidth="1"/>
    <col min="12788" max="12789" width="5.140625" style="132" customWidth="1"/>
    <col min="12790" max="12790" width="46.7109375" style="132" customWidth="1"/>
    <col min="12791" max="12791" width="10.7109375" style="132" customWidth="1"/>
    <col min="12792" max="12792" width="9.140625" style="132"/>
    <col min="12793" max="12794" width="0" style="132" hidden="1" customWidth="1"/>
    <col min="12795" max="12798" width="9.140625" style="132"/>
    <col min="12799" max="12799" width="9.7109375" style="132" customWidth="1"/>
    <col min="12800" max="12800" width="9.140625" style="132"/>
    <col min="12801" max="12801" width="9.85546875" style="132" customWidth="1"/>
    <col min="12802" max="13038" width="9.140625" style="132"/>
    <col min="13039" max="13039" width="12" style="132" customWidth="1"/>
    <col min="13040" max="13040" width="5.5703125" style="132" customWidth="1"/>
    <col min="13041" max="13041" width="4" style="132" customWidth="1"/>
    <col min="13042" max="13043" width="4.5703125" style="132" customWidth="1"/>
    <col min="13044" max="13045" width="5.140625" style="132" customWidth="1"/>
    <col min="13046" max="13046" width="46.7109375" style="132" customWidth="1"/>
    <col min="13047" max="13047" width="10.7109375" style="132" customWidth="1"/>
    <col min="13048" max="13048" width="9.140625" style="132"/>
    <col min="13049" max="13050" width="0" style="132" hidden="1" customWidth="1"/>
    <col min="13051" max="13054" width="9.140625" style="132"/>
    <col min="13055" max="13055" width="9.7109375" style="132" customWidth="1"/>
    <col min="13056" max="13056" width="9.140625" style="132"/>
    <col min="13057" max="13057" width="9.85546875" style="132" customWidth="1"/>
    <col min="13058" max="13294" width="9.140625" style="132"/>
    <col min="13295" max="13295" width="12" style="132" customWidth="1"/>
    <col min="13296" max="13296" width="5.5703125" style="132" customWidth="1"/>
    <col min="13297" max="13297" width="4" style="132" customWidth="1"/>
    <col min="13298" max="13299" width="4.5703125" style="132" customWidth="1"/>
    <col min="13300" max="13301" width="5.140625" style="132" customWidth="1"/>
    <col min="13302" max="13302" width="46.7109375" style="132" customWidth="1"/>
    <col min="13303" max="13303" width="10.7109375" style="132" customWidth="1"/>
    <col min="13304" max="13304" width="9.140625" style="132"/>
    <col min="13305" max="13306" width="0" style="132" hidden="1" customWidth="1"/>
    <col min="13307" max="13310" width="9.140625" style="132"/>
    <col min="13311" max="13311" width="9.7109375" style="132" customWidth="1"/>
    <col min="13312" max="13312" width="9.140625" style="132"/>
    <col min="13313" max="13313" width="9.85546875" style="132" customWidth="1"/>
    <col min="13314" max="13550" width="9.140625" style="132"/>
    <col min="13551" max="13551" width="12" style="132" customWidth="1"/>
    <col min="13552" max="13552" width="5.5703125" style="132" customWidth="1"/>
    <col min="13553" max="13553" width="4" style="132" customWidth="1"/>
    <col min="13554" max="13555" width="4.5703125" style="132" customWidth="1"/>
    <col min="13556" max="13557" width="5.140625" style="132" customWidth="1"/>
    <col min="13558" max="13558" width="46.7109375" style="132" customWidth="1"/>
    <col min="13559" max="13559" width="10.7109375" style="132" customWidth="1"/>
    <col min="13560" max="13560" width="9.140625" style="132"/>
    <col min="13561" max="13562" width="0" style="132" hidden="1" customWidth="1"/>
    <col min="13563" max="13566" width="9.140625" style="132"/>
    <col min="13567" max="13567" width="9.7109375" style="132" customWidth="1"/>
    <col min="13568" max="13568" width="9.140625" style="132"/>
    <col min="13569" max="13569" width="9.85546875" style="132" customWidth="1"/>
    <col min="13570" max="13806" width="9.140625" style="132"/>
    <col min="13807" max="13807" width="12" style="132" customWidth="1"/>
    <col min="13808" max="13808" width="5.5703125" style="132" customWidth="1"/>
    <col min="13809" max="13809" width="4" style="132" customWidth="1"/>
    <col min="13810" max="13811" width="4.5703125" style="132" customWidth="1"/>
    <col min="13812" max="13813" width="5.140625" style="132" customWidth="1"/>
    <col min="13814" max="13814" width="46.7109375" style="132" customWidth="1"/>
    <col min="13815" max="13815" width="10.7109375" style="132" customWidth="1"/>
    <col min="13816" max="13816" width="9.140625" style="132"/>
    <col min="13817" max="13818" width="0" style="132" hidden="1" customWidth="1"/>
    <col min="13819" max="13822" width="9.140625" style="132"/>
    <col min="13823" max="13823" width="9.7109375" style="132" customWidth="1"/>
    <col min="13824" max="13824" width="9.140625" style="132"/>
    <col min="13825" max="13825" width="9.85546875" style="132" customWidth="1"/>
    <col min="13826" max="14062" width="9.140625" style="132"/>
    <col min="14063" max="14063" width="12" style="132" customWidth="1"/>
    <col min="14064" max="14064" width="5.5703125" style="132" customWidth="1"/>
    <col min="14065" max="14065" width="4" style="132" customWidth="1"/>
    <col min="14066" max="14067" width="4.5703125" style="132" customWidth="1"/>
    <col min="14068" max="14069" width="5.140625" style="132" customWidth="1"/>
    <col min="14070" max="14070" width="46.7109375" style="132" customWidth="1"/>
    <col min="14071" max="14071" width="10.7109375" style="132" customWidth="1"/>
    <col min="14072" max="14072" width="9.140625" style="132"/>
    <col min="14073" max="14074" width="0" style="132" hidden="1" customWidth="1"/>
    <col min="14075" max="14078" width="9.140625" style="132"/>
    <col min="14079" max="14079" width="9.7109375" style="132" customWidth="1"/>
    <col min="14080" max="14080" width="9.140625" style="132"/>
    <col min="14081" max="14081" width="9.85546875" style="132" customWidth="1"/>
    <col min="14082" max="14318" width="9.140625" style="132"/>
    <col min="14319" max="14319" width="12" style="132" customWidth="1"/>
    <col min="14320" max="14320" width="5.5703125" style="132" customWidth="1"/>
    <col min="14321" max="14321" width="4" style="132" customWidth="1"/>
    <col min="14322" max="14323" width="4.5703125" style="132" customWidth="1"/>
    <col min="14324" max="14325" width="5.140625" style="132" customWidth="1"/>
    <col min="14326" max="14326" width="46.7109375" style="132" customWidth="1"/>
    <col min="14327" max="14327" width="10.7109375" style="132" customWidth="1"/>
    <col min="14328" max="14328" width="9.140625" style="132"/>
    <col min="14329" max="14330" width="0" style="132" hidden="1" customWidth="1"/>
    <col min="14331" max="14334" width="9.140625" style="132"/>
    <col min="14335" max="14335" width="9.7109375" style="132" customWidth="1"/>
    <col min="14336" max="14336" width="9.140625" style="132"/>
    <col min="14337" max="14337" width="9.85546875" style="132" customWidth="1"/>
    <col min="14338" max="14574" width="9.140625" style="132"/>
    <col min="14575" max="14575" width="12" style="132" customWidth="1"/>
    <col min="14576" max="14576" width="5.5703125" style="132" customWidth="1"/>
    <col min="14577" max="14577" width="4" style="132" customWidth="1"/>
    <col min="14578" max="14579" width="4.5703125" style="132" customWidth="1"/>
    <col min="14580" max="14581" width="5.140625" style="132" customWidth="1"/>
    <col min="14582" max="14582" width="46.7109375" style="132" customWidth="1"/>
    <col min="14583" max="14583" width="10.7109375" style="132" customWidth="1"/>
    <col min="14584" max="14584" width="9.140625" style="132"/>
    <col min="14585" max="14586" width="0" style="132" hidden="1" customWidth="1"/>
    <col min="14587" max="14590" width="9.140625" style="132"/>
    <col min="14591" max="14591" width="9.7109375" style="132" customWidth="1"/>
    <col min="14592" max="14592" width="9.140625" style="132"/>
    <col min="14593" max="14593" width="9.85546875" style="132" customWidth="1"/>
    <col min="14594" max="14830" width="9.140625" style="132"/>
    <col min="14831" max="14831" width="12" style="132" customWidth="1"/>
    <col min="14832" max="14832" width="5.5703125" style="132" customWidth="1"/>
    <col min="14833" max="14833" width="4" style="132" customWidth="1"/>
    <col min="14834" max="14835" width="4.5703125" style="132" customWidth="1"/>
    <col min="14836" max="14837" width="5.140625" style="132" customWidth="1"/>
    <col min="14838" max="14838" width="46.7109375" style="132" customWidth="1"/>
    <col min="14839" max="14839" width="10.7109375" style="132" customWidth="1"/>
    <col min="14840" max="14840" width="9.140625" style="132"/>
    <col min="14841" max="14842" width="0" style="132" hidden="1" customWidth="1"/>
    <col min="14843" max="14846" width="9.140625" style="132"/>
    <col min="14847" max="14847" width="9.7109375" style="132" customWidth="1"/>
    <col min="14848" max="14848" width="9.140625" style="132"/>
    <col min="14849" max="14849" width="9.85546875" style="132" customWidth="1"/>
    <col min="14850" max="15086" width="9.140625" style="132"/>
    <col min="15087" max="15087" width="12" style="132" customWidth="1"/>
    <col min="15088" max="15088" width="5.5703125" style="132" customWidth="1"/>
    <col min="15089" max="15089" width="4" style="132" customWidth="1"/>
    <col min="15090" max="15091" width="4.5703125" style="132" customWidth="1"/>
    <col min="15092" max="15093" width="5.140625" style="132" customWidth="1"/>
    <col min="15094" max="15094" width="46.7109375" style="132" customWidth="1"/>
    <col min="15095" max="15095" width="10.7109375" style="132" customWidth="1"/>
    <col min="15096" max="15096" width="9.140625" style="132"/>
    <col min="15097" max="15098" width="0" style="132" hidden="1" customWidth="1"/>
    <col min="15099" max="15102" width="9.140625" style="132"/>
    <col min="15103" max="15103" width="9.7109375" style="132" customWidth="1"/>
    <col min="15104" max="15104" width="9.140625" style="132"/>
    <col min="15105" max="15105" width="9.85546875" style="132" customWidth="1"/>
    <col min="15106" max="15342" width="9.140625" style="132"/>
    <col min="15343" max="15343" width="12" style="132" customWidth="1"/>
    <col min="15344" max="15344" width="5.5703125" style="132" customWidth="1"/>
    <col min="15345" max="15345" width="4" style="132" customWidth="1"/>
    <col min="15346" max="15347" width="4.5703125" style="132" customWidth="1"/>
    <col min="15348" max="15349" width="5.140625" style="132" customWidth="1"/>
    <col min="15350" max="15350" width="46.7109375" style="132" customWidth="1"/>
    <col min="15351" max="15351" width="10.7109375" style="132" customWidth="1"/>
    <col min="15352" max="15352" width="9.140625" style="132"/>
    <col min="15353" max="15354" width="0" style="132" hidden="1" customWidth="1"/>
    <col min="15355" max="15358" width="9.140625" style="132"/>
    <col min="15359" max="15359" width="9.7109375" style="132" customWidth="1"/>
    <col min="15360" max="15360" width="9.140625" style="132"/>
    <col min="15361" max="15361" width="9.85546875" style="132" customWidth="1"/>
    <col min="15362" max="15598" width="9.140625" style="132"/>
    <col min="15599" max="15599" width="12" style="132" customWidth="1"/>
    <col min="15600" max="15600" width="5.5703125" style="132" customWidth="1"/>
    <col min="15601" max="15601" width="4" style="132" customWidth="1"/>
    <col min="15602" max="15603" width="4.5703125" style="132" customWidth="1"/>
    <col min="15604" max="15605" width="5.140625" style="132" customWidth="1"/>
    <col min="15606" max="15606" width="46.7109375" style="132" customWidth="1"/>
    <col min="15607" max="15607" width="10.7109375" style="132" customWidth="1"/>
    <col min="15608" max="15608" width="9.140625" style="132"/>
    <col min="15609" max="15610" width="0" style="132" hidden="1" customWidth="1"/>
    <col min="15611" max="15614" width="9.140625" style="132"/>
    <col min="15615" max="15615" width="9.7109375" style="132" customWidth="1"/>
    <col min="15616" max="15616" width="9.140625" style="132"/>
    <col min="15617" max="15617" width="9.85546875" style="132" customWidth="1"/>
    <col min="15618" max="15854" width="9.140625" style="132"/>
    <col min="15855" max="15855" width="12" style="132" customWidth="1"/>
    <col min="15856" max="15856" width="5.5703125" style="132" customWidth="1"/>
    <col min="15857" max="15857" width="4" style="132" customWidth="1"/>
    <col min="15858" max="15859" width="4.5703125" style="132" customWidth="1"/>
    <col min="15860" max="15861" width="5.140625" style="132" customWidth="1"/>
    <col min="15862" max="15862" width="46.7109375" style="132" customWidth="1"/>
    <col min="15863" max="15863" width="10.7109375" style="132" customWidth="1"/>
    <col min="15864" max="15864" width="9.140625" style="132"/>
    <col min="15865" max="15866" width="0" style="132" hidden="1" customWidth="1"/>
    <col min="15867" max="15870" width="9.140625" style="132"/>
    <col min="15871" max="15871" width="9.7109375" style="132" customWidth="1"/>
    <col min="15872" max="15872" width="9.140625" style="132"/>
    <col min="15873" max="15873" width="9.85546875" style="132" customWidth="1"/>
    <col min="15874" max="16110" width="9.140625" style="132"/>
    <col min="16111" max="16111" width="12" style="132" customWidth="1"/>
    <col min="16112" max="16112" width="5.5703125" style="132" customWidth="1"/>
    <col min="16113" max="16113" width="4" style="132" customWidth="1"/>
    <col min="16114" max="16115" width="4.5703125" style="132" customWidth="1"/>
    <col min="16116" max="16117" width="5.140625" style="132" customWidth="1"/>
    <col min="16118" max="16118" width="46.7109375" style="132" customWidth="1"/>
    <col min="16119" max="16119" width="10.7109375" style="132" customWidth="1"/>
    <col min="16120" max="16120" width="9.140625" style="132"/>
    <col min="16121" max="16122" width="0" style="132" hidden="1" customWidth="1"/>
    <col min="16123" max="16126" width="9.140625" style="132"/>
    <col min="16127" max="16127" width="9.7109375" style="132" customWidth="1"/>
    <col min="16128" max="16128" width="9.140625" style="132"/>
    <col min="16129" max="16129" width="9.85546875" style="132" customWidth="1"/>
    <col min="16130" max="16384" width="9.140625" style="132"/>
  </cols>
  <sheetData>
    <row r="1" spans="2:19" s="5" customFormat="1" ht="12.75" customHeight="1" x14ac:dyDescent="0.2">
      <c r="B1" s="1"/>
      <c r="C1" s="2" t="s">
        <v>0</v>
      </c>
      <c r="D1" s="2"/>
      <c r="E1" s="2"/>
      <c r="F1" s="2"/>
      <c r="G1" s="2"/>
      <c r="H1" s="2"/>
      <c r="I1" s="2"/>
      <c r="J1" s="1" t="s">
        <v>1</v>
      </c>
      <c r="K1" s="1"/>
      <c r="L1" s="1"/>
      <c r="M1" s="3" t="s">
        <v>2</v>
      </c>
      <c r="N1" s="4"/>
      <c r="O1" s="4"/>
      <c r="P1" s="4"/>
      <c r="Q1" s="4"/>
      <c r="R1" s="4"/>
      <c r="S1" s="4"/>
    </row>
    <row r="2" spans="2:19" s="5" customFormat="1" x14ac:dyDescent="0.2">
      <c r="B2" s="1"/>
      <c r="C2" s="6" t="s">
        <v>3</v>
      </c>
      <c r="D2" s="6"/>
      <c r="E2" s="7"/>
      <c r="F2" s="7"/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</row>
    <row r="3" spans="2:19" s="5" customFormat="1" x14ac:dyDescent="0.2">
      <c r="B3" s="1"/>
      <c r="C3" s="1" t="s">
        <v>4</v>
      </c>
      <c r="D3" s="1"/>
      <c r="E3" s="7"/>
      <c r="F3" s="7"/>
      <c r="G3" s="1" t="s">
        <v>5</v>
      </c>
      <c r="H3" s="1"/>
      <c r="I3" s="1"/>
      <c r="J3" s="1"/>
      <c r="K3" s="1"/>
      <c r="L3" s="1"/>
      <c r="M3" s="3"/>
      <c r="N3" s="9"/>
      <c r="O3" s="9"/>
      <c r="P3" s="9"/>
      <c r="Q3" s="9"/>
      <c r="R3" s="9"/>
      <c r="S3" s="9"/>
    </row>
    <row r="4" spans="2:19" s="5" customFormat="1" x14ac:dyDescent="0.2">
      <c r="B4" s="1"/>
      <c r="C4" s="1"/>
      <c r="D4" s="1"/>
      <c r="E4" s="7"/>
      <c r="F4" s="7"/>
      <c r="G4" s="1"/>
      <c r="H4" s="1"/>
      <c r="I4" s="1"/>
      <c r="J4" s="1"/>
      <c r="K4" s="1"/>
      <c r="L4" s="1"/>
      <c r="M4" s="10"/>
      <c r="N4" s="11"/>
      <c r="O4" s="11"/>
      <c r="P4" s="11"/>
      <c r="Q4" s="11"/>
      <c r="R4" s="11"/>
      <c r="S4" s="11"/>
    </row>
    <row r="5" spans="2:19" s="5" customFormat="1" hidden="1" x14ac:dyDescent="0.2">
      <c r="B5" s="1"/>
      <c r="C5" s="1"/>
      <c r="D5" s="1"/>
      <c r="E5" s="7"/>
      <c r="F5" s="7"/>
      <c r="G5" s="1"/>
      <c r="H5" s="1"/>
      <c r="I5" s="1"/>
      <c r="J5" s="1"/>
      <c r="K5" s="1"/>
      <c r="L5" s="1"/>
      <c r="M5" s="10"/>
      <c r="N5" s="11"/>
      <c r="O5" s="11"/>
      <c r="P5" s="11"/>
      <c r="Q5" s="11"/>
      <c r="R5" s="11"/>
      <c r="S5" s="11"/>
    </row>
    <row r="6" spans="2:19" s="5" customFormat="1" hidden="1" x14ac:dyDescent="0.2">
      <c r="B6" s="1"/>
      <c r="C6" s="1"/>
      <c r="D6" s="1"/>
      <c r="E6" s="7"/>
      <c r="F6" s="7"/>
      <c r="G6" s="1"/>
      <c r="H6" s="1"/>
      <c r="I6" s="1"/>
      <c r="J6" s="1"/>
      <c r="K6" s="1"/>
      <c r="L6" s="1"/>
      <c r="M6" s="3"/>
      <c r="N6" s="1"/>
      <c r="O6" s="11"/>
      <c r="P6" s="11"/>
      <c r="Q6" s="11"/>
      <c r="R6" s="11"/>
      <c r="S6" s="11"/>
    </row>
    <row r="7" spans="2:19" s="5" customFormat="1" x14ac:dyDescent="0.2">
      <c r="B7" s="1"/>
      <c r="C7" s="1"/>
      <c r="D7" s="1"/>
      <c r="E7" s="7"/>
      <c r="F7" s="7"/>
      <c r="G7" s="1"/>
      <c r="H7" s="1"/>
      <c r="I7" s="1"/>
      <c r="J7" s="1"/>
      <c r="K7" s="1"/>
      <c r="L7" s="1"/>
      <c r="M7" s="3"/>
      <c r="N7" s="1"/>
      <c r="O7" s="11"/>
      <c r="P7" s="11"/>
      <c r="Q7" s="11"/>
      <c r="R7" s="11"/>
      <c r="S7" s="11"/>
    </row>
    <row r="8" spans="2:19" s="5" customFormat="1" x14ac:dyDescent="0.2">
      <c r="B8" s="1"/>
      <c r="C8" s="1"/>
      <c r="D8" s="1"/>
      <c r="E8" s="7"/>
      <c r="F8" s="7"/>
      <c r="G8" s="1"/>
      <c r="H8" s="1"/>
      <c r="I8" s="1"/>
      <c r="J8" s="1"/>
      <c r="K8" s="1"/>
      <c r="L8" s="1"/>
      <c r="M8" s="3"/>
      <c r="N8" s="1"/>
      <c r="O8" s="11"/>
      <c r="P8" s="11"/>
      <c r="Q8" s="11"/>
      <c r="R8" s="11"/>
      <c r="S8" s="11"/>
    </row>
    <row r="9" spans="2:19" s="5" customFormat="1" x14ac:dyDescent="0.2">
      <c r="B9" s="1"/>
      <c r="C9" s="1"/>
      <c r="D9" s="1"/>
      <c r="E9" s="7"/>
      <c r="F9" s="7"/>
      <c r="G9" s="1"/>
      <c r="H9" s="1"/>
      <c r="I9" s="1"/>
      <c r="J9" s="1"/>
      <c r="K9" s="1"/>
      <c r="L9" s="1"/>
      <c r="M9" s="3"/>
      <c r="N9" s="1"/>
      <c r="O9" s="11"/>
      <c r="P9" s="11"/>
      <c r="Q9" s="11"/>
      <c r="R9" s="11"/>
      <c r="S9" s="11"/>
    </row>
    <row r="10" spans="2:19" s="5" customFormat="1" x14ac:dyDescent="0.2">
      <c r="B10" s="1"/>
      <c r="C10" s="7"/>
      <c r="D10" s="7"/>
      <c r="E10" s="7"/>
      <c r="F10" s="7"/>
      <c r="G10" s="7"/>
      <c r="H10" s="7"/>
      <c r="I10" s="7"/>
      <c r="J10" s="7"/>
      <c r="K10" s="7"/>
      <c r="L10" s="7"/>
      <c r="M10" s="8"/>
      <c r="N10" s="7"/>
      <c r="O10" s="7"/>
      <c r="P10" s="7"/>
      <c r="Q10" s="7"/>
      <c r="R10" s="7"/>
      <c r="S10" s="7"/>
    </row>
    <row r="11" spans="2:19" s="5" customFormat="1" x14ac:dyDescent="0.2">
      <c r="B11" s="1"/>
      <c r="C11" s="9" t="s">
        <v>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2:19" s="5" customFormat="1" hidden="1" x14ac:dyDescent="0.2">
      <c r="B12" s="1"/>
      <c r="C12" s="7"/>
      <c r="D12" s="7"/>
      <c r="E12" s="7"/>
      <c r="F12" s="7"/>
      <c r="G12" s="7"/>
      <c r="H12" s="7"/>
      <c r="I12" s="1"/>
      <c r="J12" s="7"/>
      <c r="K12" s="7"/>
      <c r="L12" s="7"/>
      <c r="M12" s="8"/>
      <c r="N12" s="7"/>
      <c r="O12" s="7"/>
      <c r="P12" s="7"/>
      <c r="Q12" s="7"/>
      <c r="R12" s="7"/>
      <c r="S12" s="7"/>
    </row>
    <row r="13" spans="2:19" s="5" customFormat="1" x14ac:dyDescent="0.2">
      <c r="B13" s="1"/>
      <c r="C13" s="7"/>
      <c r="D13" s="7"/>
      <c r="E13" s="7"/>
      <c r="F13" s="7"/>
      <c r="G13" s="7"/>
      <c r="H13" s="7"/>
      <c r="I13" s="1"/>
      <c r="J13" s="7"/>
      <c r="K13" s="7"/>
      <c r="L13" s="7"/>
      <c r="M13" s="8"/>
      <c r="N13" s="7"/>
      <c r="O13" s="7"/>
      <c r="P13" s="7"/>
      <c r="Q13" s="7"/>
      <c r="R13" s="7"/>
      <c r="S13" s="7"/>
    </row>
    <row r="14" spans="2:19" s="5" customFormat="1" x14ac:dyDescent="0.2">
      <c r="B14" s="1"/>
      <c r="C14" s="7"/>
      <c r="D14" s="7"/>
      <c r="E14" s="7"/>
      <c r="F14" s="7"/>
      <c r="G14" s="7"/>
      <c r="H14" s="7"/>
      <c r="I14" s="1"/>
      <c r="J14" s="7"/>
      <c r="K14" s="7"/>
      <c r="L14" s="7"/>
      <c r="M14" s="8"/>
      <c r="N14" s="7"/>
      <c r="O14" s="7"/>
      <c r="P14" s="7"/>
      <c r="Q14" s="7"/>
      <c r="R14" s="7"/>
      <c r="S14" s="7"/>
    </row>
    <row r="15" spans="2:19" s="5" customFormat="1" x14ac:dyDescent="0.2">
      <c r="B15" s="1"/>
      <c r="C15" s="7"/>
      <c r="D15" s="7"/>
      <c r="E15" s="7"/>
      <c r="F15" s="7"/>
      <c r="G15" s="7"/>
      <c r="H15" s="7"/>
      <c r="I15" s="1"/>
      <c r="J15" s="7"/>
      <c r="K15" s="7"/>
      <c r="L15" s="7"/>
      <c r="M15" s="8"/>
      <c r="N15" s="7"/>
      <c r="O15" s="7"/>
      <c r="P15" s="7"/>
      <c r="Q15" s="7"/>
      <c r="R15" s="7"/>
      <c r="S15" s="7"/>
    </row>
    <row r="16" spans="2:19" s="5" customFormat="1" ht="26.25" customHeight="1" x14ac:dyDescent="0.2">
      <c r="B16" s="1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7"/>
      <c r="O16" s="7"/>
      <c r="P16" s="7"/>
      <c r="Q16" s="7"/>
      <c r="R16" s="12"/>
      <c r="S16" s="13" t="s">
        <v>7</v>
      </c>
    </row>
    <row r="17" spans="2:19" s="5" customFormat="1" ht="71.25" customHeight="1" x14ac:dyDescent="0.2">
      <c r="B17" s="14" t="s">
        <v>8</v>
      </c>
      <c r="C17" s="15" t="s">
        <v>9</v>
      </c>
      <c r="D17" s="15" t="s">
        <v>10</v>
      </c>
      <c r="E17" s="15" t="s">
        <v>11</v>
      </c>
      <c r="F17" s="15" t="s">
        <v>12</v>
      </c>
      <c r="G17" s="15" t="s">
        <v>13</v>
      </c>
      <c r="H17" s="15" t="s">
        <v>14</v>
      </c>
      <c r="I17" s="15" t="s">
        <v>15</v>
      </c>
      <c r="J17" s="16" t="s">
        <v>16</v>
      </c>
      <c r="K17" s="15" t="s">
        <v>17</v>
      </c>
      <c r="L17" s="15" t="s">
        <v>18</v>
      </c>
      <c r="M17" s="17" t="s">
        <v>19</v>
      </c>
      <c r="N17" s="18" t="s">
        <v>20</v>
      </c>
      <c r="O17" s="18" t="s">
        <v>21</v>
      </c>
      <c r="P17" s="18" t="s">
        <v>22</v>
      </c>
      <c r="Q17" s="18" t="s">
        <v>23</v>
      </c>
      <c r="R17" s="18" t="s">
        <v>24</v>
      </c>
      <c r="S17" s="18" t="s">
        <v>25</v>
      </c>
    </row>
    <row r="18" spans="2:19" s="5" customFormat="1" ht="18.75" customHeight="1" x14ac:dyDescent="0.2">
      <c r="B18" s="14"/>
      <c r="C18" s="19" t="s">
        <v>26</v>
      </c>
      <c r="D18" s="20"/>
      <c r="E18" s="20"/>
      <c r="F18" s="20"/>
      <c r="G18" s="20"/>
      <c r="H18" s="21"/>
      <c r="I18" s="22" t="s">
        <v>27</v>
      </c>
      <c r="J18" s="23" t="s">
        <v>28</v>
      </c>
      <c r="K18" s="23" t="s">
        <v>29</v>
      </c>
      <c r="L18" s="23"/>
      <c r="M18" s="24">
        <v>3</v>
      </c>
      <c r="N18" s="23">
        <v>3</v>
      </c>
      <c r="O18" s="25">
        <v>4</v>
      </c>
      <c r="P18" s="25">
        <v>5</v>
      </c>
      <c r="Q18" s="25">
        <v>6</v>
      </c>
      <c r="R18" s="25">
        <v>7</v>
      </c>
      <c r="S18" s="25">
        <v>8</v>
      </c>
    </row>
    <row r="19" spans="2:19" s="5" customFormat="1" ht="21" customHeight="1" thickBot="1" x14ac:dyDescent="0.25">
      <c r="B19" s="26"/>
      <c r="C19" s="27" t="s">
        <v>30</v>
      </c>
      <c r="D19" s="28"/>
      <c r="E19" s="28"/>
      <c r="F19" s="28"/>
      <c r="G19" s="28"/>
      <c r="H19" s="28"/>
      <c r="I19" s="29" t="s">
        <v>31</v>
      </c>
      <c r="J19" s="30">
        <f t="shared" ref="J19:J38" si="0">SUM(N19,O19,P19,R19)</f>
        <v>119633</v>
      </c>
      <c r="K19" s="30">
        <f>SUM(K51,K346)</f>
        <v>1243</v>
      </c>
      <c r="L19" s="30">
        <f t="shared" ref="L19:P20" si="1">SUM(L51,L335)</f>
        <v>0</v>
      </c>
      <c r="M19" s="31">
        <f t="shared" si="1"/>
        <v>0</v>
      </c>
      <c r="N19" s="30">
        <f t="shared" si="1"/>
        <v>39322</v>
      </c>
      <c r="O19" s="30">
        <f t="shared" si="1"/>
        <v>30402</v>
      </c>
      <c r="P19" s="30">
        <f t="shared" si="1"/>
        <v>30397</v>
      </c>
      <c r="Q19" s="30">
        <f>SUM(Q51,Q346)</f>
        <v>531</v>
      </c>
      <c r="R19" s="30">
        <f>SUM(R51,R335)</f>
        <v>19512</v>
      </c>
      <c r="S19" s="30">
        <f>SUM(S51,S346)</f>
        <v>712</v>
      </c>
    </row>
    <row r="20" spans="2:19" s="5" customFormat="1" ht="20.25" customHeight="1" thickBot="1" x14ac:dyDescent="0.25">
      <c r="B20" s="32"/>
      <c r="C20" s="33" t="s">
        <v>30</v>
      </c>
      <c r="D20" s="34"/>
      <c r="E20" s="34"/>
      <c r="F20" s="34"/>
      <c r="G20" s="34"/>
      <c r="H20" s="34"/>
      <c r="I20" s="35" t="s">
        <v>32</v>
      </c>
      <c r="J20" s="36">
        <f t="shared" si="0"/>
        <v>119631</v>
      </c>
      <c r="K20" s="36">
        <f>SUM(K52,K347)</f>
        <v>1243</v>
      </c>
      <c r="L20" s="36">
        <f t="shared" si="1"/>
        <v>0</v>
      </c>
      <c r="M20" s="37">
        <f t="shared" si="1"/>
        <v>162182</v>
      </c>
      <c r="N20" s="36">
        <f t="shared" si="1"/>
        <v>39320</v>
      </c>
      <c r="O20" s="36">
        <f t="shared" si="1"/>
        <v>30402</v>
      </c>
      <c r="P20" s="36">
        <f t="shared" si="1"/>
        <v>30397</v>
      </c>
      <c r="Q20" s="36">
        <f>SUM(Q52,Q347)</f>
        <v>531</v>
      </c>
      <c r="R20" s="36">
        <f>SUM(R52,R336)</f>
        <v>19512</v>
      </c>
      <c r="S20" s="30">
        <f>SUM(S52,S347)</f>
        <v>712</v>
      </c>
    </row>
    <row r="21" spans="2:19" s="5" customFormat="1" ht="14.25" customHeight="1" x14ac:dyDescent="0.2">
      <c r="B21" s="38"/>
      <c r="C21" s="39"/>
      <c r="D21" s="39"/>
      <c r="E21" s="39"/>
      <c r="F21" s="40" t="s">
        <v>33</v>
      </c>
      <c r="G21" s="39"/>
      <c r="H21" s="39"/>
      <c r="I21" s="41" t="s">
        <v>34</v>
      </c>
      <c r="J21" s="42">
        <f t="shared" si="0"/>
        <v>118133</v>
      </c>
      <c r="K21" s="42">
        <f t="shared" ref="K21:S34" si="2">SUM(K53)</f>
        <v>1093</v>
      </c>
      <c r="L21" s="42">
        <f t="shared" si="2"/>
        <v>0</v>
      </c>
      <c r="M21" s="43">
        <f t="shared" si="2"/>
        <v>0</v>
      </c>
      <c r="N21" s="42">
        <f t="shared" ref="N21:R22" si="3">N23+N25+N31+N33+N35+N37+N39+N41</f>
        <v>39217</v>
      </c>
      <c r="O21" s="42">
        <f t="shared" si="3"/>
        <v>30371</v>
      </c>
      <c r="P21" s="42">
        <f t="shared" si="3"/>
        <v>29033</v>
      </c>
      <c r="Q21" s="42">
        <f t="shared" si="3"/>
        <v>381</v>
      </c>
      <c r="R21" s="42">
        <f t="shared" si="3"/>
        <v>19512</v>
      </c>
      <c r="S21" s="42">
        <f>SUM(S53)</f>
        <v>712</v>
      </c>
    </row>
    <row r="22" spans="2:19" s="5" customFormat="1" ht="12.75" customHeight="1" x14ac:dyDescent="0.2">
      <c r="B22" s="14"/>
      <c r="C22" s="39"/>
      <c r="D22" s="39"/>
      <c r="E22" s="39"/>
      <c r="F22" s="40" t="s">
        <v>33</v>
      </c>
      <c r="G22" s="39"/>
      <c r="H22" s="39"/>
      <c r="I22" s="41" t="s">
        <v>35</v>
      </c>
      <c r="J22" s="44">
        <f t="shared" si="0"/>
        <v>118131</v>
      </c>
      <c r="K22" s="44">
        <f t="shared" si="2"/>
        <v>1093</v>
      </c>
      <c r="L22" s="44">
        <f t="shared" si="2"/>
        <v>0</v>
      </c>
      <c r="M22" s="45">
        <f t="shared" si="2"/>
        <v>162182</v>
      </c>
      <c r="N22" s="42">
        <f t="shared" si="3"/>
        <v>39215</v>
      </c>
      <c r="O22" s="42">
        <f t="shared" si="3"/>
        <v>30371</v>
      </c>
      <c r="P22" s="42">
        <f t="shared" si="3"/>
        <v>29033</v>
      </c>
      <c r="Q22" s="42">
        <f t="shared" si="3"/>
        <v>381</v>
      </c>
      <c r="R22" s="42">
        <f t="shared" si="3"/>
        <v>19512</v>
      </c>
      <c r="S22" s="42">
        <f>SUM(S54)</f>
        <v>712</v>
      </c>
    </row>
    <row r="23" spans="2:19" s="5" customFormat="1" ht="12.75" customHeight="1" x14ac:dyDescent="0.2">
      <c r="B23" s="14"/>
      <c r="C23" s="46"/>
      <c r="D23" s="46"/>
      <c r="E23" s="46"/>
      <c r="F23" s="47">
        <v>10</v>
      </c>
      <c r="G23" s="46"/>
      <c r="H23" s="46"/>
      <c r="I23" s="48" t="s">
        <v>36</v>
      </c>
      <c r="J23" s="44">
        <f t="shared" si="0"/>
        <v>96734</v>
      </c>
      <c r="K23" s="44">
        <f t="shared" si="2"/>
        <v>0</v>
      </c>
      <c r="L23" s="44"/>
      <c r="M23" s="45">
        <f t="shared" si="2"/>
        <v>0</v>
      </c>
      <c r="N23" s="44">
        <f t="shared" si="2"/>
        <v>26997</v>
      </c>
      <c r="O23" s="44">
        <f t="shared" si="2"/>
        <v>26477</v>
      </c>
      <c r="P23" s="44">
        <f t="shared" si="2"/>
        <v>25751</v>
      </c>
      <c r="Q23" s="44">
        <f t="shared" si="2"/>
        <v>0</v>
      </c>
      <c r="R23" s="44">
        <f t="shared" si="2"/>
        <v>17509</v>
      </c>
      <c r="S23" s="44">
        <f t="shared" si="2"/>
        <v>0</v>
      </c>
    </row>
    <row r="24" spans="2:19" s="5" customFormat="1" ht="12.75" customHeight="1" x14ac:dyDescent="0.2">
      <c r="B24" s="14"/>
      <c r="C24" s="46"/>
      <c r="D24" s="46"/>
      <c r="E24" s="46"/>
      <c r="F24" s="47">
        <v>10</v>
      </c>
      <c r="G24" s="46"/>
      <c r="H24" s="46"/>
      <c r="I24" s="48" t="s">
        <v>37</v>
      </c>
      <c r="J24" s="44">
        <f t="shared" si="0"/>
        <v>96734</v>
      </c>
      <c r="K24" s="44">
        <f t="shared" si="2"/>
        <v>0</v>
      </c>
      <c r="L24" s="44"/>
      <c r="M24" s="45">
        <f t="shared" si="2"/>
        <v>95404</v>
      </c>
      <c r="N24" s="44">
        <f t="shared" si="2"/>
        <v>26997</v>
      </c>
      <c r="O24" s="44">
        <f t="shared" si="2"/>
        <v>26477</v>
      </c>
      <c r="P24" s="44">
        <f t="shared" si="2"/>
        <v>25751</v>
      </c>
      <c r="Q24" s="44">
        <f t="shared" si="2"/>
        <v>0</v>
      </c>
      <c r="R24" s="44">
        <f t="shared" si="2"/>
        <v>17509</v>
      </c>
      <c r="S24" s="44">
        <f t="shared" si="2"/>
        <v>0</v>
      </c>
    </row>
    <row r="25" spans="2:19" s="5" customFormat="1" ht="12.75" customHeight="1" x14ac:dyDescent="0.2">
      <c r="B25" s="14"/>
      <c r="C25" s="46"/>
      <c r="D25" s="46"/>
      <c r="E25" s="46"/>
      <c r="F25" s="47">
        <v>20</v>
      </c>
      <c r="G25" s="46"/>
      <c r="H25" s="46"/>
      <c r="I25" s="48" t="s">
        <v>38</v>
      </c>
      <c r="J25" s="44">
        <f t="shared" si="0"/>
        <v>9300</v>
      </c>
      <c r="K25" s="44">
        <f t="shared" si="2"/>
        <v>930</v>
      </c>
      <c r="L25" s="44">
        <f>SUM(L57)</f>
        <v>0</v>
      </c>
      <c r="M25" s="45">
        <f t="shared" si="2"/>
        <v>0</v>
      </c>
      <c r="N25" s="44">
        <f t="shared" si="2"/>
        <v>2154</v>
      </c>
      <c r="O25" s="44">
        <f t="shared" si="2"/>
        <v>3040</v>
      </c>
      <c r="P25" s="44">
        <f t="shared" si="2"/>
        <v>2502</v>
      </c>
      <c r="Q25" s="44">
        <f t="shared" si="2"/>
        <v>300</v>
      </c>
      <c r="R25" s="44">
        <f t="shared" si="2"/>
        <v>1604</v>
      </c>
      <c r="S25" s="44">
        <f t="shared" si="2"/>
        <v>630</v>
      </c>
    </row>
    <row r="26" spans="2:19" s="5" customFormat="1" ht="12.75" customHeight="1" x14ac:dyDescent="0.2">
      <c r="B26" s="14"/>
      <c r="C26" s="46"/>
      <c r="D26" s="46"/>
      <c r="E26" s="46"/>
      <c r="F26" s="47">
        <v>20</v>
      </c>
      <c r="G26" s="46"/>
      <c r="H26" s="46"/>
      <c r="I26" s="48" t="s">
        <v>39</v>
      </c>
      <c r="J26" s="44">
        <f t="shared" si="0"/>
        <v>9300</v>
      </c>
      <c r="K26" s="44">
        <f t="shared" si="2"/>
        <v>930</v>
      </c>
      <c r="L26" s="44">
        <f>SUM(L58)</f>
        <v>0</v>
      </c>
      <c r="M26" s="45">
        <f t="shared" si="2"/>
        <v>7641</v>
      </c>
      <c r="N26" s="44">
        <f t="shared" si="2"/>
        <v>2154</v>
      </c>
      <c r="O26" s="44">
        <f t="shared" si="2"/>
        <v>3040</v>
      </c>
      <c r="P26" s="44">
        <f t="shared" si="2"/>
        <v>2502</v>
      </c>
      <c r="Q26" s="44">
        <f t="shared" si="2"/>
        <v>300</v>
      </c>
      <c r="R26" s="44">
        <f t="shared" si="2"/>
        <v>1604</v>
      </c>
      <c r="S26" s="44">
        <f t="shared" si="2"/>
        <v>630</v>
      </c>
    </row>
    <row r="27" spans="2:19" s="5" customFormat="1" ht="12.75" hidden="1" customHeight="1" x14ac:dyDescent="0.2">
      <c r="B27" s="14"/>
      <c r="C27" s="46"/>
      <c r="D27" s="46"/>
      <c r="E27" s="46"/>
      <c r="F27" s="47">
        <v>30</v>
      </c>
      <c r="G27" s="46"/>
      <c r="H27" s="46"/>
      <c r="I27" s="48" t="s">
        <v>40</v>
      </c>
      <c r="J27" s="44">
        <f t="shared" si="0"/>
        <v>0</v>
      </c>
      <c r="K27" s="44">
        <f t="shared" si="2"/>
        <v>0</v>
      </c>
      <c r="L27" s="44"/>
      <c r="M27" s="45">
        <f t="shared" si="2"/>
        <v>0</v>
      </c>
      <c r="N27" s="44">
        <f t="shared" si="2"/>
        <v>0</v>
      </c>
      <c r="O27" s="44">
        <f t="shared" si="2"/>
        <v>0</v>
      </c>
      <c r="P27" s="44">
        <f t="shared" si="2"/>
        <v>0</v>
      </c>
      <c r="Q27" s="44">
        <f t="shared" si="2"/>
        <v>0</v>
      </c>
      <c r="R27" s="44">
        <f t="shared" si="2"/>
        <v>0</v>
      </c>
      <c r="S27" s="44">
        <f t="shared" si="2"/>
        <v>0</v>
      </c>
    </row>
    <row r="28" spans="2:19" s="5" customFormat="1" ht="12.75" hidden="1" customHeight="1" x14ac:dyDescent="0.2">
      <c r="B28" s="14"/>
      <c r="C28" s="46"/>
      <c r="D28" s="46"/>
      <c r="E28" s="46"/>
      <c r="F28" s="47">
        <v>30</v>
      </c>
      <c r="G28" s="46"/>
      <c r="H28" s="46"/>
      <c r="I28" s="48" t="s">
        <v>41</v>
      </c>
      <c r="J28" s="44">
        <f t="shared" si="0"/>
        <v>0</v>
      </c>
      <c r="K28" s="44">
        <f t="shared" si="2"/>
        <v>0</v>
      </c>
      <c r="L28" s="44"/>
      <c r="M28" s="45">
        <f t="shared" si="2"/>
        <v>0</v>
      </c>
      <c r="N28" s="44">
        <f t="shared" si="2"/>
        <v>0</v>
      </c>
      <c r="O28" s="44">
        <f t="shared" si="2"/>
        <v>0</v>
      </c>
      <c r="P28" s="44">
        <f t="shared" si="2"/>
        <v>0</v>
      </c>
      <c r="Q28" s="44">
        <f t="shared" si="2"/>
        <v>0</v>
      </c>
      <c r="R28" s="44">
        <f t="shared" si="2"/>
        <v>0</v>
      </c>
      <c r="S28" s="44">
        <f t="shared" si="2"/>
        <v>0</v>
      </c>
    </row>
    <row r="29" spans="2:19" s="5" customFormat="1" ht="29.25" hidden="1" customHeight="1" x14ac:dyDescent="0.2">
      <c r="B29" s="14"/>
      <c r="C29" s="46"/>
      <c r="D29" s="46"/>
      <c r="E29" s="46"/>
      <c r="F29" s="47">
        <v>51</v>
      </c>
      <c r="G29" s="46"/>
      <c r="H29" s="46"/>
      <c r="I29" s="48" t="s">
        <v>42</v>
      </c>
      <c r="J29" s="44">
        <f t="shared" si="0"/>
        <v>0</v>
      </c>
      <c r="K29" s="44">
        <f t="shared" si="2"/>
        <v>0</v>
      </c>
      <c r="L29" s="44"/>
      <c r="M29" s="45">
        <f t="shared" si="2"/>
        <v>0</v>
      </c>
      <c r="N29" s="44">
        <f t="shared" si="2"/>
        <v>0</v>
      </c>
      <c r="O29" s="44">
        <f t="shared" si="2"/>
        <v>0</v>
      </c>
      <c r="P29" s="44">
        <f t="shared" si="2"/>
        <v>0</v>
      </c>
      <c r="Q29" s="44">
        <f t="shared" si="2"/>
        <v>0</v>
      </c>
      <c r="R29" s="44">
        <f t="shared" si="2"/>
        <v>0</v>
      </c>
      <c r="S29" s="44">
        <f t="shared" si="2"/>
        <v>0</v>
      </c>
    </row>
    <row r="30" spans="2:19" s="5" customFormat="1" ht="24" hidden="1" customHeight="1" x14ac:dyDescent="0.2">
      <c r="B30" s="14"/>
      <c r="C30" s="46"/>
      <c r="D30" s="46"/>
      <c r="E30" s="46"/>
      <c r="F30" s="47">
        <v>51</v>
      </c>
      <c r="G30" s="46"/>
      <c r="H30" s="46"/>
      <c r="I30" s="48" t="s">
        <v>43</v>
      </c>
      <c r="J30" s="44">
        <f t="shared" si="0"/>
        <v>0</v>
      </c>
      <c r="K30" s="44">
        <f t="shared" si="2"/>
        <v>0</v>
      </c>
      <c r="L30" s="44"/>
      <c r="M30" s="45">
        <f t="shared" si="2"/>
        <v>0</v>
      </c>
      <c r="N30" s="44">
        <f t="shared" si="2"/>
        <v>0</v>
      </c>
      <c r="O30" s="44">
        <f t="shared" si="2"/>
        <v>0</v>
      </c>
      <c r="P30" s="44">
        <f t="shared" si="2"/>
        <v>0</v>
      </c>
      <c r="Q30" s="44">
        <f t="shared" si="2"/>
        <v>0</v>
      </c>
      <c r="R30" s="44">
        <f t="shared" si="2"/>
        <v>0</v>
      </c>
      <c r="S30" s="44">
        <f t="shared" si="2"/>
        <v>0</v>
      </c>
    </row>
    <row r="31" spans="2:19" s="5" customFormat="1" ht="12.75" customHeight="1" x14ac:dyDescent="0.2">
      <c r="B31" s="14"/>
      <c r="C31" s="46"/>
      <c r="D31" s="46"/>
      <c r="E31" s="46"/>
      <c r="F31" s="47">
        <v>55</v>
      </c>
      <c r="G31" s="46"/>
      <c r="H31" s="46"/>
      <c r="I31" s="48" t="s">
        <v>44</v>
      </c>
      <c r="J31" s="44">
        <f t="shared" si="0"/>
        <v>79</v>
      </c>
      <c r="K31" s="44">
        <f t="shared" si="2"/>
        <v>0</v>
      </c>
      <c r="L31" s="44"/>
      <c r="M31" s="45">
        <f t="shared" si="2"/>
        <v>0</v>
      </c>
      <c r="N31" s="44">
        <f t="shared" si="2"/>
        <v>0</v>
      </c>
      <c r="O31" s="44">
        <f t="shared" si="2"/>
        <v>79</v>
      </c>
      <c r="P31" s="44">
        <f t="shared" si="2"/>
        <v>0</v>
      </c>
      <c r="Q31" s="44">
        <f t="shared" si="2"/>
        <v>0</v>
      </c>
      <c r="R31" s="44">
        <f t="shared" si="2"/>
        <v>0</v>
      </c>
      <c r="S31" s="44">
        <f t="shared" si="2"/>
        <v>0</v>
      </c>
    </row>
    <row r="32" spans="2:19" s="5" customFormat="1" ht="12.75" customHeight="1" x14ac:dyDescent="0.2">
      <c r="B32" s="14"/>
      <c r="C32" s="46"/>
      <c r="D32" s="46"/>
      <c r="E32" s="46"/>
      <c r="F32" s="47">
        <v>55</v>
      </c>
      <c r="G32" s="46"/>
      <c r="H32" s="46"/>
      <c r="I32" s="48" t="s">
        <v>45</v>
      </c>
      <c r="J32" s="44">
        <f t="shared" si="0"/>
        <v>79</v>
      </c>
      <c r="K32" s="44">
        <f t="shared" si="2"/>
        <v>0</v>
      </c>
      <c r="L32" s="44"/>
      <c r="M32" s="45">
        <f t="shared" si="2"/>
        <v>0</v>
      </c>
      <c r="N32" s="44">
        <f t="shared" si="2"/>
        <v>0</v>
      </c>
      <c r="O32" s="44">
        <f t="shared" si="2"/>
        <v>79</v>
      </c>
      <c r="P32" s="44">
        <f t="shared" si="2"/>
        <v>0</v>
      </c>
      <c r="Q32" s="44">
        <f t="shared" si="2"/>
        <v>0</v>
      </c>
      <c r="R32" s="44">
        <f t="shared" si="2"/>
        <v>0</v>
      </c>
      <c r="S32" s="44">
        <f t="shared" si="2"/>
        <v>0</v>
      </c>
    </row>
    <row r="33" spans="2:20" s="5" customFormat="1" ht="39" customHeight="1" x14ac:dyDescent="0.2">
      <c r="B33" s="14"/>
      <c r="C33" s="46"/>
      <c r="D33" s="46"/>
      <c r="E33" s="46"/>
      <c r="F33" s="47" t="s">
        <v>46</v>
      </c>
      <c r="G33" s="46"/>
      <c r="H33" s="46"/>
      <c r="I33" s="48" t="s">
        <v>47</v>
      </c>
      <c r="J33" s="44">
        <f t="shared" si="0"/>
        <v>700</v>
      </c>
      <c r="K33" s="44">
        <f t="shared" si="2"/>
        <v>0</v>
      </c>
      <c r="L33" s="44"/>
      <c r="M33" s="45">
        <f t="shared" si="2"/>
        <v>0</v>
      </c>
      <c r="N33" s="44">
        <f t="shared" si="2"/>
        <v>45</v>
      </c>
      <c r="O33" s="44">
        <f t="shared" si="2"/>
        <v>325</v>
      </c>
      <c r="P33" s="44">
        <f t="shared" si="2"/>
        <v>330</v>
      </c>
      <c r="Q33" s="44">
        <f t="shared" si="2"/>
        <v>0</v>
      </c>
      <c r="R33" s="44">
        <f t="shared" si="2"/>
        <v>0</v>
      </c>
      <c r="S33" s="44">
        <f t="shared" si="2"/>
        <v>0</v>
      </c>
    </row>
    <row r="34" spans="2:20" s="5" customFormat="1" ht="29.25" customHeight="1" x14ac:dyDescent="0.2">
      <c r="B34" s="14"/>
      <c r="C34" s="46"/>
      <c r="D34" s="46"/>
      <c r="E34" s="46"/>
      <c r="F34" s="47" t="s">
        <v>46</v>
      </c>
      <c r="G34" s="46"/>
      <c r="H34" s="46"/>
      <c r="I34" s="48" t="s">
        <v>48</v>
      </c>
      <c r="J34" s="44">
        <f t="shared" si="0"/>
        <v>700</v>
      </c>
      <c r="K34" s="44">
        <f t="shared" si="2"/>
        <v>0</v>
      </c>
      <c r="L34" s="44"/>
      <c r="M34" s="45">
        <f t="shared" si="2"/>
        <v>346</v>
      </c>
      <c r="N34" s="44">
        <f t="shared" si="2"/>
        <v>45</v>
      </c>
      <c r="O34" s="44">
        <f t="shared" si="2"/>
        <v>325</v>
      </c>
      <c r="P34" s="44">
        <f t="shared" si="2"/>
        <v>330</v>
      </c>
      <c r="Q34" s="44">
        <f t="shared" si="2"/>
        <v>0</v>
      </c>
      <c r="R34" s="44">
        <f t="shared" si="2"/>
        <v>0</v>
      </c>
      <c r="S34" s="44">
        <f t="shared" si="2"/>
        <v>0</v>
      </c>
    </row>
    <row r="35" spans="2:20" s="5" customFormat="1" ht="40.5" hidden="1" customHeight="1" x14ac:dyDescent="0.2">
      <c r="B35" s="14"/>
      <c r="C35" s="46"/>
      <c r="D35" s="46"/>
      <c r="E35" s="46"/>
      <c r="F35" s="47" t="s">
        <v>49</v>
      </c>
      <c r="G35" s="46"/>
      <c r="H35" s="46"/>
      <c r="I35" s="49" t="s">
        <v>50</v>
      </c>
      <c r="J35" s="44">
        <f t="shared" si="0"/>
        <v>0</v>
      </c>
      <c r="K35" s="44"/>
      <c r="L35" s="44"/>
      <c r="M35" s="45">
        <f t="shared" ref="M35:P36" si="4">M67+M341</f>
        <v>0</v>
      </c>
      <c r="N35" s="44">
        <f t="shared" si="4"/>
        <v>0</v>
      </c>
      <c r="O35" s="44">
        <f t="shared" si="4"/>
        <v>0</v>
      </c>
      <c r="P35" s="44">
        <f t="shared" si="4"/>
        <v>0</v>
      </c>
      <c r="Q35" s="44"/>
      <c r="R35" s="44">
        <f>R67+R341</f>
        <v>0</v>
      </c>
      <c r="S35" s="44"/>
    </row>
    <row r="36" spans="2:20" s="5" customFormat="1" ht="40.5" hidden="1" customHeight="1" x14ac:dyDescent="0.2">
      <c r="B36" s="14"/>
      <c r="C36" s="46"/>
      <c r="D36" s="46"/>
      <c r="E36" s="46"/>
      <c r="F36" s="47" t="s">
        <v>49</v>
      </c>
      <c r="G36" s="46"/>
      <c r="H36" s="46"/>
      <c r="I36" s="49" t="s">
        <v>51</v>
      </c>
      <c r="J36" s="44">
        <f t="shared" si="0"/>
        <v>0</v>
      </c>
      <c r="K36" s="44"/>
      <c r="L36" s="44"/>
      <c r="M36" s="45">
        <f t="shared" si="4"/>
        <v>0</v>
      </c>
      <c r="N36" s="44">
        <f t="shared" si="4"/>
        <v>0</v>
      </c>
      <c r="O36" s="44">
        <f t="shared" si="4"/>
        <v>0</v>
      </c>
      <c r="P36" s="44">
        <f t="shared" si="4"/>
        <v>0</v>
      </c>
      <c r="Q36" s="44"/>
      <c r="R36" s="44">
        <f>R68+R342</f>
        <v>0</v>
      </c>
      <c r="S36" s="44"/>
    </row>
    <row r="37" spans="2:20" s="5" customFormat="1" ht="19.5" customHeight="1" x14ac:dyDescent="0.2">
      <c r="B37" s="14"/>
      <c r="C37" s="46"/>
      <c r="D37" s="46"/>
      <c r="E37" s="46"/>
      <c r="F37" s="47">
        <v>59</v>
      </c>
      <c r="G37" s="46"/>
      <c r="H37" s="46"/>
      <c r="I37" s="48" t="s">
        <v>52</v>
      </c>
      <c r="J37" s="44">
        <f t="shared" si="0"/>
        <v>1632</v>
      </c>
      <c r="K37" s="44">
        <f>SUM(K69)</f>
        <v>163</v>
      </c>
      <c r="L37" s="44"/>
      <c r="M37" s="45">
        <f>SUM(M69)</f>
        <v>0</v>
      </c>
      <c r="N37" s="44">
        <f t="shared" ref="N37:S38" si="5">SUM(N69)</f>
        <v>333</v>
      </c>
      <c r="O37" s="44">
        <f t="shared" si="5"/>
        <v>450</v>
      </c>
      <c r="P37" s="44">
        <f t="shared" si="5"/>
        <v>450</v>
      </c>
      <c r="Q37" s="44">
        <f t="shared" si="5"/>
        <v>81</v>
      </c>
      <c r="R37" s="44">
        <f t="shared" si="5"/>
        <v>399</v>
      </c>
      <c r="S37" s="44">
        <f t="shared" si="5"/>
        <v>82</v>
      </c>
    </row>
    <row r="38" spans="2:20" s="5" customFormat="1" ht="19.5" customHeight="1" x14ac:dyDescent="0.2">
      <c r="B38" s="14"/>
      <c r="C38" s="46"/>
      <c r="D38" s="46"/>
      <c r="E38" s="46"/>
      <c r="F38" s="47">
        <v>59</v>
      </c>
      <c r="G38" s="46"/>
      <c r="H38" s="46"/>
      <c r="I38" s="48" t="s">
        <v>53</v>
      </c>
      <c r="J38" s="44">
        <f t="shared" si="0"/>
        <v>1632</v>
      </c>
      <c r="K38" s="44">
        <f>SUM(K70)</f>
        <v>163</v>
      </c>
      <c r="L38" s="44"/>
      <c r="M38" s="45">
        <f>SUM(M70)</f>
        <v>1105</v>
      </c>
      <c r="N38" s="44">
        <f t="shared" si="5"/>
        <v>333</v>
      </c>
      <c r="O38" s="44">
        <f t="shared" si="5"/>
        <v>450</v>
      </c>
      <c r="P38" s="44">
        <f t="shared" si="5"/>
        <v>450</v>
      </c>
      <c r="Q38" s="44">
        <f t="shared" si="5"/>
        <v>81</v>
      </c>
      <c r="R38" s="44">
        <f t="shared" si="5"/>
        <v>399</v>
      </c>
      <c r="S38" s="44">
        <f t="shared" si="5"/>
        <v>82</v>
      </c>
    </row>
    <row r="39" spans="2:20" s="5" customFormat="1" ht="39.75" customHeight="1" x14ac:dyDescent="0.2">
      <c r="B39" s="14"/>
      <c r="C39" s="46"/>
      <c r="D39" s="46"/>
      <c r="E39" s="46"/>
      <c r="F39" s="14" t="s">
        <v>54</v>
      </c>
      <c r="G39" s="46"/>
      <c r="H39" s="46"/>
      <c r="I39" s="50" t="s">
        <v>55</v>
      </c>
      <c r="J39" s="51">
        <f>N39+O39+P39+R39</f>
        <v>9688</v>
      </c>
      <c r="K39" s="51"/>
      <c r="L39" s="51"/>
      <c r="M39" s="52"/>
      <c r="N39" s="51">
        <f t="shared" ref="N39:R40" si="6">N71</f>
        <v>9688</v>
      </c>
      <c r="O39" s="51">
        <f t="shared" si="6"/>
        <v>0</v>
      </c>
      <c r="P39" s="51">
        <f t="shared" si="6"/>
        <v>0</v>
      </c>
      <c r="Q39" s="51">
        <f t="shared" si="6"/>
        <v>0</v>
      </c>
      <c r="R39" s="51">
        <f t="shared" si="6"/>
        <v>0</v>
      </c>
      <c r="S39" s="44"/>
    </row>
    <row r="40" spans="2:20" s="5" customFormat="1" ht="39.75" customHeight="1" x14ac:dyDescent="0.2">
      <c r="B40" s="14"/>
      <c r="C40" s="46"/>
      <c r="D40" s="46"/>
      <c r="E40" s="46"/>
      <c r="F40" s="14" t="s">
        <v>54</v>
      </c>
      <c r="G40" s="46"/>
      <c r="H40" s="46"/>
      <c r="I40" s="50" t="s">
        <v>56</v>
      </c>
      <c r="J40" s="51">
        <f>N40+O40+P40+R40</f>
        <v>9686</v>
      </c>
      <c r="K40" s="51"/>
      <c r="L40" s="51"/>
      <c r="M40" s="52"/>
      <c r="N40" s="51">
        <f t="shared" si="6"/>
        <v>9686</v>
      </c>
      <c r="O40" s="51">
        <f t="shared" si="6"/>
        <v>0</v>
      </c>
      <c r="P40" s="51">
        <f t="shared" si="6"/>
        <v>0</v>
      </c>
      <c r="Q40" s="51">
        <f t="shared" si="6"/>
        <v>0</v>
      </c>
      <c r="R40" s="51">
        <f t="shared" si="6"/>
        <v>0</v>
      </c>
      <c r="S40" s="44"/>
    </row>
    <row r="41" spans="2:20" s="5" customFormat="1" ht="40.5" hidden="1" customHeight="1" x14ac:dyDescent="0.2">
      <c r="B41" s="14"/>
      <c r="C41" s="47"/>
      <c r="D41" s="47"/>
      <c r="E41" s="47"/>
      <c r="F41" s="47" t="s">
        <v>57</v>
      </c>
      <c r="G41" s="47"/>
      <c r="H41" s="47"/>
      <c r="I41" s="53" t="s">
        <v>58</v>
      </c>
      <c r="J41" s="54">
        <f>J73</f>
        <v>0</v>
      </c>
      <c r="K41" s="54">
        <f t="shared" ref="K41:R42" si="7">K73</f>
        <v>0</v>
      </c>
      <c r="L41" s="54"/>
      <c r="M41" s="55">
        <f>M73</f>
        <v>0</v>
      </c>
      <c r="N41" s="54">
        <f t="shared" si="7"/>
        <v>0</v>
      </c>
      <c r="O41" s="54">
        <f t="shared" si="7"/>
        <v>0</v>
      </c>
      <c r="P41" s="54">
        <f t="shared" si="7"/>
        <v>0</v>
      </c>
      <c r="Q41" s="54">
        <f t="shared" si="7"/>
        <v>0</v>
      </c>
      <c r="R41" s="54">
        <f t="shared" si="7"/>
        <v>0</v>
      </c>
      <c r="S41" s="54">
        <f>S73</f>
        <v>0</v>
      </c>
      <c r="T41" s="56"/>
    </row>
    <row r="42" spans="2:20" s="5" customFormat="1" ht="45.75" hidden="1" customHeight="1" x14ac:dyDescent="0.2">
      <c r="B42" s="14"/>
      <c r="C42" s="47"/>
      <c r="D42" s="47"/>
      <c r="E42" s="47"/>
      <c r="F42" s="47" t="s">
        <v>57</v>
      </c>
      <c r="G42" s="47"/>
      <c r="H42" s="47"/>
      <c r="I42" s="53" t="s">
        <v>59</v>
      </c>
      <c r="J42" s="54">
        <f>J74</f>
        <v>0</v>
      </c>
      <c r="K42" s="54">
        <f t="shared" si="7"/>
        <v>0</v>
      </c>
      <c r="L42" s="54"/>
      <c r="M42" s="55">
        <f>M74</f>
        <v>57686</v>
      </c>
      <c r="N42" s="54">
        <f t="shared" si="7"/>
        <v>0</v>
      </c>
      <c r="O42" s="54">
        <f t="shared" si="7"/>
        <v>0</v>
      </c>
      <c r="P42" s="54">
        <f t="shared" si="7"/>
        <v>0</v>
      </c>
      <c r="Q42" s="54">
        <f t="shared" si="7"/>
        <v>0</v>
      </c>
      <c r="R42" s="54">
        <f t="shared" si="7"/>
        <v>0</v>
      </c>
      <c r="S42" s="54">
        <f>S74</f>
        <v>0</v>
      </c>
      <c r="T42" s="56"/>
    </row>
    <row r="43" spans="2:20" s="5" customFormat="1" ht="12.75" customHeight="1" x14ac:dyDescent="0.2">
      <c r="B43" s="14"/>
      <c r="C43" s="46"/>
      <c r="D43" s="46"/>
      <c r="E43" s="46"/>
      <c r="F43" s="47">
        <v>70</v>
      </c>
      <c r="G43" s="46"/>
      <c r="H43" s="46"/>
      <c r="I43" s="48" t="s">
        <v>60</v>
      </c>
      <c r="J43" s="44">
        <f t="shared" ref="J43:J48" si="8">SUM(N43,O43,P43,R43)</f>
        <v>1500</v>
      </c>
      <c r="K43" s="44">
        <f>SUM(K77)</f>
        <v>150</v>
      </c>
      <c r="L43" s="44"/>
      <c r="M43" s="45">
        <f>SUM(M77)</f>
        <v>0</v>
      </c>
      <c r="N43" s="44">
        <f t="shared" ref="N43:S44" si="9">SUM(N77)</f>
        <v>105</v>
      </c>
      <c r="O43" s="44">
        <f t="shared" si="9"/>
        <v>31</v>
      </c>
      <c r="P43" s="44">
        <f t="shared" si="9"/>
        <v>1364</v>
      </c>
      <c r="Q43" s="44">
        <f t="shared" si="9"/>
        <v>150</v>
      </c>
      <c r="R43" s="44">
        <f t="shared" si="9"/>
        <v>0</v>
      </c>
      <c r="S43" s="44">
        <f t="shared" si="9"/>
        <v>0</v>
      </c>
    </row>
    <row r="44" spans="2:20" s="5" customFormat="1" ht="12.75" customHeight="1" x14ac:dyDescent="0.2">
      <c r="B44" s="14"/>
      <c r="C44" s="46"/>
      <c r="D44" s="46"/>
      <c r="E44" s="46"/>
      <c r="F44" s="47">
        <v>70</v>
      </c>
      <c r="G44" s="46"/>
      <c r="H44" s="46"/>
      <c r="I44" s="48" t="s">
        <v>61</v>
      </c>
      <c r="J44" s="44">
        <f t="shared" si="8"/>
        <v>1500</v>
      </c>
      <c r="K44" s="44">
        <f>SUM(K78)</f>
        <v>150</v>
      </c>
      <c r="L44" s="44"/>
      <c r="M44" s="45">
        <f>SUM(M78)</f>
        <v>0</v>
      </c>
      <c r="N44" s="44">
        <f t="shared" si="9"/>
        <v>105</v>
      </c>
      <c r="O44" s="44">
        <f t="shared" si="9"/>
        <v>31</v>
      </c>
      <c r="P44" s="44">
        <f t="shared" si="9"/>
        <v>1364</v>
      </c>
      <c r="Q44" s="44">
        <f t="shared" si="9"/>
        <v>150</v>
      </c>
      <c r="R44" s="44">
        <f t="shared" si="9"/>
        <v>0</v>
      </c>
      <c r="S44" s="44">
        <f t="shared" si="9"/>
        <v>0</v>
      </c>
    </row>
    <row r="45" spans="2:20" s="5" customFormat="1" ht="12.75" customHeight="1" x14ac:dyDescent="0.2">
      <c r="B45" s="14"/>
      <c r="C45" s="46"/>
      <c r="D45" s="46"/>
      <c r="E45" s="46"/>
      <c r="F45" s="47">
        <v>71</v>
      </c>
      <c r="G45" s="46"/>
      <c r="H45" s="46"/>
      <c r="I45" s="48" t="s">
        <v>62</v>
      </c>
      <c r="J45" s="44">
        <f t="shared" si="8"/>
        <v>1500</v>
      </c>
      <c r="K45" s="44">
        <f>SUM(K77)</f>
        <v>150</v>
      </c>
      <c r="L45" s="44"/>
      <c r="M45" s="45">
        <f>SUM(M77)</f>
        <v>0</v>
      </c>
      <c r="N45" s="44">
        <f t="shared" ref="N45:S48" si="10">SUM(N77)</f>
        <v>105</v>
      </c>
      <c r="O45" s="44">
        <f t="shared" si="10"/>
        <v>31</v>
      </c>
      <c r="P45" s="44">
        <f t="shared" si="10"/>
        <v>1364</v>
      </c>
      <c r="Q45" s="44">
        <f t="shared" si="10"/>
        <v>150</v>
      </c>
      <c r="R45" s="44">
        <f t="shared" si="10"/>
        <v>0</v>
      </c>
      <c r="S45" s="44">
        <f t="shared" si="10"/>
        <v>0</v>
      </c>
    </row>
    <row r="46" spans="2:20" s="5" customFormat="1" ht="12.75" customHeight="1" x14ac:dyDescent="0.2">
      <c r="B46" s="14"/>
      <c r="C46" s="46"/>
      <c r="D46" s="46"/>
      <c r="E46" s="46"/>
      <c r="F46" s="47">
        <v>71</v>
      </c>
      <c r="G46" s="46"/>
      <c r="H46" s="46"/>
      <c r="I46" s="48" t="s">
        <v>63</v>
      </c>
      <c r="J46" s="44">
        <f t="shared" si="8"/>
        <v>1500</v>
      </c>
      <c r="K46" s="44">
        <f>SUM(K78)</f>
        <v>150</v>
      </c>
      <c r="L46" s="44"/>
      <c r="M46" s="45">
        <f>SUM(M78)</f>
        <v>0</v>
      </c>
      <c r="N46" s="44">
        <f t="shared" si="10"/>
        <v>105</v>
      </c>
      <c r="O46" s="44">
        <f t="shared" si="10"/>
        <v>31</v>
      </c>
      <c r="P46" s="44">
        <f t="shared" si="10"/>
        <v>1364</v>
      </c>
      <c r="Q46" s="44">
        <f t="shared" si="10"/>
        <v>150</v>
      </c>
      <c r="R46" s="44">
        <f t="shared" si="10"/>
        <v>0</v>
      </c>
      <c r="S46" s="44">
        <f t="shared" si="10"/>
        <v>0</v>
      </c>
    </row>
    <row r="47" spans="2:20" s="5" customFormat="1" ht="12.75" hidden="1" customHeight="1" thickBot="1" x14ac:dyDescent="0.25">
      <c r="B47" s="14"/>
      <c r="C47" s="46"/>
      <c r="D47" s="46"/>
      <c r="E47" s="46"/>
      <c r="F47" s="47">
        <v>81</v>
      </c>
      <c r="G47" s="46"/>
      <c r="H47" s="46"/>
      <c r="I47" s="48" t="s">
        <v>64</v>
      </c>
      <c r="J47" s="57">
        <f t="shared" si="8"/>
        <v>0</v>
      </c>
      <c r="K47" s="42">
        <f>SUM(K79)</f>
        <v>0</v>
      </c>
      <c r="L47" s="42"/>
      <c r="M47" s="43">
        <f>SUM(M79)</f>
        <v>0</v>
      </c>
      <c r="N47" s="42">
        <f t="shared" si="10"/>
        <v>0</v>
      </c>
      <c r="O47" s="42">
        <f t="shared" si="10"/>
        <v>0</v>
      </c>
      <c r="P47" s="42">
        <f t="shared" si="10"/>
        <v>0</v>
      </c>
      <c r="Q47" s="42">
        <f t="shared" si="10"/>
        <v>0</v>
      </c>
      <c r="R47" s="42">
        <f t="shared" si="10"/>
        <v>0</v>
      </c>
      <c r="S47" s="44">
        <f t="shared" si="10"/>
        <v>0</v>
      </c>
    </row>
    <row r="48" spans="2:20" s="5" customFormat="1" ht="12.75" hidden="1" customHeight="1" thickBot="1" x14ac:dyDescent="0.25">
      <c r="B48" s="14"/>
      <c r="C48" s="46"/>
      <c r="D48" s="46"/>
      <c r="E48" s="46"/>
      <c r="F48" s="47">
        <v>81</v>
      </c>
      <c r="G48" s="46"/>
      <c r="H48" s="46"/>
      <c r="I48" s="48" t="s">
        <v>65</v>
      </c>
      <c r="J48" s="30">
        <f t="shared" si="8"/>
        <v>0</v>
      </c>
      <c r="K48" s="44">
        <f>SUM(K80)</f>
        <v>0</v>
      </c>
      <c r="L48" s="44"/>
      <c r="M48" s="45">
        <f>SUM(M80)</f>
        <v>0</v>
      </c>
      <c r="N48" s="44">
        <f t="shared" si="10"/>
        <v>0</v>
      </c>
      <c r="O48" s="44">
        <f t="shared" si="10"/>
        <v>0</v>
      </c>
      <c r="P48" s="44">
        <f t="shared" si="10"/>
        <v>0</v>
      </c>
      <c r="Q48" s="44">
        <f t="shared" si="10"/>
        <v>0</v>
      </c>
      <c r="R48" s="44">
        <f t="shared" si="10"/>
        <v>0</v>
      </c>
      <c r="S48" s="44">
        <f t="shared" si="10"/>
        <v>0</v>
      </c>
    </row>
    <row r="49" spans="2:19" s="5" customFormat="1" ht="12.75" hidden="1" customHeight="1" x14ac:dyDescent="0.2">
      <c r="B49" s="14"/>
      <c r="C49" s="46"/>
      <c r="D49" s="46"/>
      <c r="E49" s="46"/>
      <c r="F49" s="46"/>
      <c r="G49" s="46"/>
      <c r="H49" s="46"/>
      <c r="I49" s="48"/>
      <c r="J49" s="44"/>
      <c r="K49" s="58"/>
      <c r="L49" s="58"/>
      <c r="M49" s="59"/>
      <c r="N49" s="58"/>
      <c r="O49" s="58"/>
      <c r="P49" s="58"/>
      <c r="Q49" s="58"/>
      <c r="R49" s="58"/>
      <c r="S49" s="58"/>
    </row>
    <row r="50" spans="2:19" s="5" customFormat="1" ht="12.75" customHeight="1" x14ac:dyDescent="0.2">
      <c r="B50" s="60"/>
      <c r="C50" s="61"/>
      <c r="D50" s="61"/>
      <c r="E50" s="61"/>
      <c r="F50" s="61"/>
      <c r="G50" s="61"/>
      <c r="H50" s="61"/>
      <c r="I50" s="62"/>
      <c r="J50" s="63"/>
      <c r="K50" s="64"/>
      <c r="L50" s="64"/>
      <c r="M50" s="65"/>
      <c r="N50" s="64"/>
      <c r="O50" s="64"/>
      <c r="P50" s="64"/>
      <c r="Q50" s="64"/>
      <c r="R50" s="64"/>
      <c r="S50" s="64"/>
    </row>
    <row r="51" spans="2:19" s="66" customFormat="1" ht="19.5" customHeight="1" thickBot="1" x14ac:dyDescent="0.25">
      <c r="B51" s="26"/>
      <c r="C51" s="27" t="s">
        <v>66</v>
      </c>
      <c r="D51" s="27"/>
      <c r="E51" s="27"/>
      <c r="F51" s="27"/>
      <c r="G51" s="27"/>
      <c r="H51" s="27"/>
      <c r="I51" s="29" t="s">
        <v>67</v>
      </c>
      <c r="J51" s="30">
        <f t="shared" ref="J51:J70" si="11">SUM(N51,O51,P51,R51)</f>
        <v>119633</v>
      </c>
      <c r="K51" s="30">
        <f t="shared" ref="K51:S52" si="12">SUM(K82)</f>
        <v>1243</v>
      </c>
      <c r="L51" s="30">
        <f>SUM(L82)</f>
        <v>0</v>
      </c>
      <c r="M51" s="31">
        <f>SUM(M82)</f>
        <v>0</v>
      </c>
      <c r="N51" s="30">
        <f t="shared" si="12"/>
        <v>39322</v>
      </c>
      <c r="O51" s="30">
        <f t="shared" si="12"/>
        <v>30402</v>
      </c>
      <c r="P51" s="30">
        <f t="shared" si="12"/>
        <v>30397</v>
      </c>
      <c r="Q51" s="30">
        <f t="shared" si="12"/>
        <v>531</v>
      </c>
      <c r="R51" s="30">
        <f t="shared" si="12"/>
        <v>19512</v>
      </c>
      <c r="S51" s="30">
        <f t="shared" si="12"/>
        <v>712</v>
      </c>
    </row>
    <row r="52" spans="2:19" s="66" customFormat="1" ht="17.25" customHeight="1" thickBot="1" x14ac:dyDescent="0.25">
      <c r="B52" s="32"/>
      <c r="C52" s="67" t="s">
        <v>66</v>
      </c>
      <c r="D52" s="67"/>
      <c r="E52" s="67"/>
      <c r="F52" s="67"/>
      <c r="G52" s="67"/>
      <c r="H52" s="67"/>
      <c r="I52" s="68" t="s">
        <v>68</v>
      </c>
      <c r="J52" s="57">
        <f t="shared" si="11"/>
        <v>119631</v>
      </c>
      <c r="K52" s="57">
        <f t="shared" si="12"/>
        <v>1243</v>
      </c>
      <c r="L52" s="57">
        <f>SUM(L83)</f>
        <v>0</v>
      </c>
      <c r="M52" s="69">
        <f>SUM(M83)</f>
        <v>162182</v>
      </c>
      <c r="N52" s="57">
        <f t="shared" si="12"/>
        <v>39320</v>
      </c>
      <c r="O52" s="57">
        <f t="shared" si="12"/>
        <v>30402</v>
      </c>
      <c r="P52" s="57">
        <f t="shared" si="12"/>
        <v>30397</v>
      </c>
      <c r="Q52" s="57">
        <f t="shared" si="12"/>
        <v>531</v>
      </c>
      <c r="R52" s="57">
        <f t="shared" si="12"/>
        <v>19512</v>
      </c>
      <c r="S52" s="57">
        <f t="shared" si="12"/>
        <v>712</v>
      </c>
    </row>
    <row r="53" spans="2:19" s="5" customFormat="1" ht="15" customHeight="1" x14ac:dyDescent="0.2">
      <c r="B53" s="38"/>
      <c r="C53" s="39"/>
      <c r="D53" s="39"/>
      <c r="E53" s="39"/>
      <c r="F53" s="40" t="s">
        <v>33</v>
      </c>
      <c r="G53" s="39"/>
      <c r="H53" s="39"/>
      <c r="I53" s="41" t="s">
        <v>34</v>
      </c>
      <c r="J53" s="42">
        <f t="shared" si="11"/>
        <v>118133</v>
      </c>
      <c r="K53" s="42">
        <f t="shared" ref="K53:S56" si="13">SUM(K86)</f>
        <v>1093</v>
      </c>
      <c r="L53" s="42">
        <f t="shared" si="13"/>
        <v>0</v>
      </c>
      <c r="M53" s="43">
        <f t="shared" si="13"/>
        <v>0</v>
      </c>
      <c r="N53" s="42">
        <f t="shared" si="13"/>
        <v>39217</v>
      </c>
      <c r="O53" s="42">
        <f t="shared" si="13"/>
        <v>30371</v>
      </c>
      <c r="P53" s="42">
        <f t="shared" si="13"/>
        <v>29033</v>
      </c>
      <c r="Q53" s="42">
        <f t="shared" si="13"/>
        <v>381</v>
      </c>
      <c r="R53" s="42">
        <f t="shared" si="13"/>
        <v>19512</v>
      </c>
      <c r="S53" s="42">
        <f t="shared" si="13"/>
        <v>712</v>
      </c>
    </row>
    <row r="54" spans="2:19" s="5" customFormat="1" x14ac:dyDescent="0.2">
      <c r="B54" s="14"/>
      <c r="C54" s="39"/>
      <c r="D54" s="39"/>
      <c r="E54" s="39"/>
      <c r="F54" s="40" t="s">
        <v>33</v>
      </c>
      <c r="G54" s="39"/>
      <c r="H54" s="39"/>
      <c r="I54" s="41" t="s">
        <v>35</v>
      </c>
      <c r="J54" s="44">
        <f t="shared" si="11"/>
        <v>118131</v>
      </c>
      <c r="K54" s="44">
        <f t="shared" si="13"/>
        <v>1093</v>
      </c>
      <c r="L54" s="44">
        <f t="shared" si="13"/>
        <v>0</v>
      </c>
      <c r="M54" s="45">
        <f t="shared" si="13"/>
        <v>162182</v>
      </c>
      <c r="N54" s="44">
        <f t="shared" si="13"/>
        <v>39215</v>
      </c>
      <c r="O54" s="44">
        <f t="shared" si="13"/>
        <v>30371</v>
      </c>
      <c r="P54" s="44">
        <f t="shared" si="13"/>
        <v>29033</v>
      </c>
      <c r="Q54" s="44">
        <f t="shared" si="13"/>
        <v>381</v>
      </c>
      <c r="R54" s="44">
        <f t="shared" si="13"/>
        <v>19512</v>
      </c>
      <c r="S54" s="44">
        <f t="shared" si="13"/>
        <v>712</v>
      </c>
    </row>
    <row r="55" spans="2:19" s="5" customFormat="1" ht="12.75" customHeight="1" x14ac:dyDescent="0.2">
      <c r="B55" s="14"/>
      <c r="C55" s="46"/>
      <c r="D55" s="46"/>
      <c r="E55" s="46"/>
      <c r="F55" s="47">
        <v>10</v>
      </c>
      <c r="G55" s="46"/>
      <c r="H55" s="46"/>
      <c r="I55" s="48" t="s">
        <v>36</v>
      </c>
      <c r="J55" s="44">
        <f t="shared" si="11"/>
        <v>96734</v>
      </c>
      <c r="K55" s="44">
        <f>SUM(K88)</f>
        <v>0</v>
      </c>
      <c r="L55" s="44"/>
      <c r="M55" s="45">
        <f>SUM(M88)</f>
        <v>0</v>
      </c>
      <c r="N55" s="44">
        <f t="shared" si="13"/>
        <v>26997</v>
      </c>
      <c r="O55" s="44">
        <f t="shared" si="13"/>
        <v>26477</v>
      </c>
      <c r="P55" s="44">
        <f t="shared" si="13"/>
        <v>25751</v>
      </c>
      <c r="Q55" s="44">
        <f t="shared" si="13"/>
        <v>0</v>
      </c>
      <c r="R55" s="44">
        <f t="shared" si="13"/>
        <v>17509</v>
      </c>
      <c r="S55" s="44">
        <f t="shared" si="13"/>
        <v>0</v>
      </c>
    </row>
    <row r="56" spans="2:19" s="5" customFormat="1" ht="12.75" customHeight="1" x14ac:dyDescent="0.2">
      <c r="B56" s="14"/>
      <c r="C56" s="46"/>
      <c r="D56" s="46"/>
      <c r="E56" s="46"/>
      <c r="F56" s="47">
        <v>10</v>
      </c>
      <c r="G56" s="46"/>
      <c r="H56" s="46"/>
      <c r="I56" s="48" t="s">
        <v>37</v>
      </c>
      <c r="J56" s="44">
        <f t="shared" si="11"/>
        <v>96734</v>
      </c>
      <c r="K56" s="44">
        <f>SUM(K89)</f>
        <v>0</v>
      </c>
      <c r="L56" s="44"/>
      <c r="M56" s="45">
        <f>SUM(M89)</f>
        <v>95404</v>
      </c>
      <c r="N56" s="44">
        <f t="shared" si="13"/>
        <v>26997</v>
      </c>
      <c r="O56" s="44">
        <f t="shared" si="13"/>
        <v>26477</v>
      </c>
      <c r="P56" s="44">
        <f t="shared" si="13"/>
        <v>25751</v>
      </c>
      <c r="Q56" s="44">
        <f t="shared" si="13"/>
        <v>0</v>
      </c>
      <c r="R56" s="44">
        <f t="shared" si="13"/>
        <v>17509</v>
      </c>
      <c r="S56" s="44">
        <f t="shared" si="13"/>
        <v>0</v>
      </c>
    </row>
    <row r="57" spans="2:19" s="5" customFormat="1" ht="12.75" customHeight="1" x14ac:dyDescent="0.2">
      <c r="B57" s="14"/>
      <c r="C57" s="46"/>
      <c r="D57" s="46"/>
      <c r="E57" s="46"/>
      <c r="F57" s="47">
        <v>20</v>
      </c>
      <c r="G57" s="46"/>
      <c r="H57" s="46"/>
      <c r="I57" s="48" t="s">
        <v>38</v>
      </c>
      <c r="J57" s="44">
        <f t="shared" si="11"/>
        <v>9300</v>
      </c>
      <c r="K57" s="44">
        <f t="shared" ref="K57:S58" si="14">SUM(K126)</f>
        <v>930</v>
      </c>
      <c r="L57" s="44">
        <f t="shared" si="14"/>
        <v>0</v>
      </c>
      <c r="M57" s="45">
        <f t="shared" si="14"/>
        <v>0</v>
      </c>
      <c r="N57" s="44">
        <f t="shared" si="14"/>
        <v>2154</v>
      </c>
      <c r="O57" s="44">
        <f t="shared" si="14"/>
        <v>3040</v>
      </c>
      <c r="P57" s="44">
        <f t="shared" si="14"/>
        <v>2502</v>
      </c>
      <c r="Q57" s="44">
        <f t="shared" si="14"/>
        <v>300</v>
      </c>
      <c r="R57" s="44">
        <f t="shared" si="14"/>
        <v>1604</v>
      </c>
      <c r="S57" s="44">
        <f t="shared" si="14"/>
        <v>630</v>
      </c>
    </row>
    <row r="58" spans="2:19" s="5" customFormat="1" ht="12.75" customHeight="1" x14ac:dyDescent="0.2">
      <c r="B58" s="14"/>
      <c r="C58" s="46"/>
      <c r="D58" s="46"/>
      <c r="E58" s="46"/>
      <c r="F58" s="47">
        <v>20</v>
      </c>
      <c r="G58" s="46"/>
      <c r="H58" s="46"/>
      <c r="I58" s="48" t="s">
        <v>39</v>
      </c>
      <c r="J58" s="44">
        <f t="shared" si="11"/>
        <v>9300</v>
      </c>
      <c r="K58" s="44">
        <f t="shared" si="14"/>
        <v>930</v>
      </c>
      <c r="L58" s="44">
        <f t="shared" si="14"/>
        <v>0</v>
      </c>
      <c r="M58" s="45">
        <f t="shared" si="14"/>
        <v>7641</v>
      </c>
      <c r="N58" s="44">
        <f t="shared" si="14"/>
        <v>2154</v>
      </c>
      <c r="O58" s="44">
        <f t="shared" si="14"/>
        <v>3040</v>
      </c>
      <c r="P58" s="44">
        <f t="shared" si="14"/>
        <v>2502</v>
      </c>
      <c r="Q58" s="44">
        <f t="shared" si="14"/>
        <v>300</v>
      </c>
      <c r="R58" s="44">
        <f t="shared" si="14"/>
        <v>1604</v>
      </c>
      <c r="S58" s="44">
        <f t="shared" si="14"/>
        <v>630</v>
      </c>
    </row>
    <row r="59" spans="2:19" s="5" customFormat="1" ht="12.75" hidden="1" customHeight="1" x14ac:dyDescent="0.2">
      <c r="B59" s="14"/>
      <c r="C59" s="46"/>
      <c r="D59" s="46"/>
      <c r="E59" s="46"/>
      <c r="F59" s="47">
        <v>30</v>
      </c>
      <c r="G59" s="46"/>
      <c r="H59" s="46"/>
      <c r="I59" s="48" t="s">
        <v>40</v>
      </c>
      <c r="J59" s="44">
        <f t="shared" si="11"/>
        <v>0</v>
      </c>
      <c r="K59" s="44">
        <f>SUM(K202)</f>
        <v>0</v>
      </c>
      <c r="L59" s="44"/>
      <c r="M59" s="45">
        <f>SUM(M202)</f>
        <v>0</v>
      </c>
      <c r="N59" s="44">
        <f t="shared" ref="N59:S60" si="15">SUM(N202)</f>
        <v>0</v>
      </c>
      <c r="O59" s="44">
        <f t="shared" si="15"/>
        <v>0</v>
      </c>
      <c r="P59" s="44">
        <f t="shared" si="15"/>
        <v>0</v>
      </c>
      <c r="Q59" s="44">
        <f t="shared" si="15"/>
        <v>0</v>
      </c>
      <c r="R59" s="44">
        <f t="shared" si="15"/>
        <v>0</v>
      </c>
      <c r="S59" s="44">
        <f t="shared" si="15"/>
        <v>0</v>
      </c>
    </row>
    <row r="60" spans="2:19" s="5" customFormat="1" ht="12.75" hidden="1" customHeight="1" x14ac:dyDescent="0.2">
      <c r="B60" s="14"/>
      <c r="C60" s="46"/>
      <c r="D60" s="46"/>
      <c r="E60" s="46"/>
      <c r="F60" s="47">
        <v>30</v>
      </c>
      <c r="G60" s="46"/>
      <c r="H60" s="46"/>
      <c r="I60" s="48" t="s">
        <v>41</v>
      </c>
      <c r="J60" s="44">
        <f t="shared" si="11"/>
        <v>0</v>
      </c>
      <c r="K60" s="44">
        <f>SUM(K203)</f>
        <v>0</v>
      </c>
      <c r="L60" s="44"/>
      <c r="M60" s="45">
        <f>SUM(M203)</f>
        <v>0</v>
      </c>
      <c r="N60" s="44">
        <f t="shared" si="15"/>
        <v>0</v>
      </c>
      <c r="O60" s="44">
        <f t="shared" si="15"/>
        <v>0</v>
      </c>
      <c r="P60" s="44">
        <f t="shared" si="15"/>
        <v>0</v>
      </c>
      <c r="Q60" s="44">
        <f t="shared" si="15"/>
        <v>0</v>
      </c>
      <c r="R60" s="44">
        <f t="shared" si="15"/>
        <v>0</v>
      </c>
      <c r="S60" s="44">
        <f t="shared" si="15"/>
        <v>0</v>
      </c>
    </row>
    <row r="61" spans="2:19" s="5" customFormat="1" ht="24" hidden="1" customHeight="1" x14ac:dyDescent="0.2">
      <c r="B61" s="14"/>
      <c r="C61" s="46"/>
      <c r="D61" s="46"/>
      <c r="E61" s="46"/>
      <c r="F61" s="47">
        <v>51</v>
      </c>
      <c r="G61" s="46"/>
      <c r="H61" s="46"/>
      <c r="I61" s="48" t="s">
        <v>42</v>
      </c>
      <c r="J61" s="44">
        <f t="shared" si="11"/>
        <v>0</v>
      </c>
      <c r="K61" s="44">
        <f>SUM(K208)</f>
        <v>0</v>
      </c>
      <c r="L61" s="44"/>
      <c r="M61" s="45">
        <f>SUM(M208)</f>
        <v>0</v>
      </c>
      <c r="N61" s="44">
        <f t="shared" ref="N61:S62" si="16">SUM(N208)</f>
        <v>0</v>
      </c>
      <c r="O61" s="44">
        <f t="shared" si="16"/>
        <v>0</v>
      </c>
      <c r="P61" s="44">
        <f t="shared" si="16"/>
        <v>0</v>
      </c>
      <c r="Q61" s="44">
        <f t="shared" si="16"/>
        <v>0</v>
      </c>
      <c r="R61" s="44">
        <f t="shared" si="16"/>
        <v>0</v>
      </c>
      <c r="S61" s="44">
        <f t="shared" si="16"/>
        <v>0</v>
      </c>
    </row>
    <row r="62" spans="2:19" s="5" customFormat="1" ht="23.25" hidden="1" customHeight="1" x14ac:dyDescent="0.2">
      <c r="B62" s="14"/>
      <c r="C62" s="46"/>
      <c r="D62" s="46"/>
      <c r="E62" s="46"/>
      <c r="F62" s="47">
        <v>51</v>
      </c>
      <c r="G62" s="46"/>
      <c r="H62" s="46"/>
      <c r="I62" s="48" t="s">
        <v>43</v>
      </c>
      <c r="J62" s="44">
        <f t="shared" si="11"/>
        <v>0</v>
      </c>
      <c r="K62" s="44">
        <f>SUM(K209)</f>
        <v>0</v>
      </c>
      <c r="L62" s="44"/>
      <c r="M62" s="45">
        <f>SUM(M209)</f>
        <v>0</v>
      </c>
      <c r="N62" s="44">
        <f t="shared" si="16"/>
        <v>0</v>
      </c>
      <c r="O62" s="44">
        <f t="shared" si="16"/>
        <v>0</v>
      </c>
      <c r="P62" s="44">
        <f t="shared" si="16"/>
        <v>0</v>
      </c>
      <c r="Q62" s="44">
        <f t="shared" si="16"/>
        <v>0</v>
      </c>
      <c r="R62" s="44">
        <f t="shared" si="16"/>
        <v>0</v>
      </c>
      <c r="S62" s="44">
        <f t="shared" si="16"/>
        <v>0</v>
      </c>
    </row>
    <row r="63" spans="2:19" s="5" customFormat="1" ht="12.75" customHeight="1" x14ac:dyDescent="0.2">
      <c r="B63" s="14"/>
      <c r="C63" s="46"/>
      <c r="D63" s="46"/>
      <c r="E63" s="46"/>
      <c r="F63" s="47">
        <v>55</v>
      </c>
      <c r="G63" s="46"/>
      <c r="H63" s="46"/>
      <c r="I63" s="48" t="s">
        <v>44</v>
      </c>
      <c r="J63" s="44">
        <f t="shared" si="11"/>
        <v>79</v>
      </c>
      <c r="K63" s="44">
        <f>SUM(K220)</f>
        <v>0</v>
      </c>
      <c r="L63" s="44"/>
      <c r="M63" s="45">
        <f>SUM(M220)</f>
        <v>0</v>
      </c>
      <c r="N63" s="44">
        <f t="shared" ref="N63:S64" si="17">SUM(N220)</f>
        <v>0</v>
      </c>
      <c r="O63" s="44">
        <f t="shared" si="17"/>
        <v>79</v>
      </c>
      <c r="P63" s="44">
        <f t="shared" si="17"/>
        <v>0</v>
      </c>
      <c r="Q63" s="44">
        <f t="shared" si="17"/>
        <v>0</v>
      </c>
      <c r="R63" s="44">
        <f t="shared" si="17"/>
        <v>0</v>
      </c>
      <c r="S63" s="44">
        <f t="shared" si="17"/>
        <v>0</v>
      </c>
    </row>
    <row r="64" spans="2:19" s="5" customFormat="1" ht="12.75" customHeight="1" x14ac:dyDescent="0.2">
      <c r="B64" s="14"/>
      <c r="C64" s="46"/>
      <c r="D64" s="46"/>
      <c r="E64" s="46"/>
      <c r="F64" s="47">
        <v>55</v>
      </c>
      <c r="G64" s="46"/>
      <c r="H64" s="46"/>
      <c r="I64" s="48" t="s">
        <v>45</v>
      </c>
      <c r="J64" s="44">
        <f t="shared" si="11"/>
        <v>79</v>
      </c>
      <c r="K64" s="44">
        <f>SUM(K221)</f>
        <v>0</v>
      </c>
      <c r="L64" s="44"/>
      <c r="M64" s="45">
        <f>SUM(M221)</f>
        <v>0</v>
      </c>
      <c r="N64" s="44">
        <f t="shared" si="17"/>
        <v>0</v>
      </c>
      <c r="O64" s="44">
        <f t="shared" si="17"/>
        <v>79</v>
      </c>
      <c r="P64" s="44">
        <f t="shared" si="17"/>
        <v>0</v>
      </c>
      <c r="Q64" s="44">
        <f t="shared" si="17"/>
        <v>0</v>
      </c>
      <c r="R64" s="44">
        <f t="shared" si="17"/>
        <v>0</v>
      </c>
      <c r="S64" s="44">
        <f t="shared" si="17"/>
        <v>0</v>
      </c>
    </row>
    <row r="65" spans="2:20" s="5" customFormat="1" ht="37.5" customHeight="1" x14ac:dyDescent="0.2">
      <c r="B65" s="14"/>
      <c r="C65" s="46"/>
      <c r="D65" s="46"/>
      <c r="E65" s="46"/>
      <c r="F65" s="47">
        <v>56</v>
      </c>
      <c r="G65" s="46"/>
      <c r="H65" s="46"/>
      <c r="I65" s="48" t="s">
        <v>47</v>
      </c>
      <c r="J65" s="44">
        <f t="shared" si="11"/>
        <v>700</v>
      </c>
      <c r="K65" s="44">
        <f>SUM(K232)</f>
        <v>0</v>
      </c>
      <c r="L65" s="44"/>
      <c r="M65" s="45">
        <f>SUM(M232)</f>
        <v>0</v>
      </c>
      <c r="N65" s="44">
        <f t="shared" ref="N65:S66" si="18">SUM(N232)</f>
        <v>45</v>
      </c>
      <c r="O65" s="44">
        <f t="shared" si="18"/>
        <v>325</v>
      </c>
      <c r="P65" s="44">
        <f t="shared" si="18"/>
        <v>330</v>
      </c>
      <c r="Q65" s="44">
        <f t="shared" si="18"/>
        <v>0</v>
      </c>
      <c r="R65" s="44">
        <f t="shared" si="18"/>
        <v>0</v>
      </c>
      <c r="S65" s="44">
        <f t="shared" si="18"/>
        <v>0</v>
      </c>
    </row>
    <row r="66" spans="2:20" s="5" customFormat="1" ht="30" customHeight="1" x14ac:dyDescent="0.2">
      <c r="B66" s="14"/>
      <c r="C66" s="46"/>
      <c r="D66" s="46"/>
      <c r="E66" s="46"/>
      <c r="F66" s="47">
        <v>56</v>
      </c>
      <c r="G66" s="46"/>
      <c r="H66" s="46"/>
      <c r="I66" s="48" t="s">
        <v>48</v>
      </c>
      <c r="J66" s="44">
        <f t="shared" si="11"/>
        <v>700</v>
      </c>
      <c r="K66" s="44">
        <f>SUM(K233)</f>
        <v>0</v>
      </c>
      <c r="L66" s="44"/>
      <c r="M66" s="45">
        <f>SUM(M233)</f>
        <v>346</v>
      </c>
      <c r="N66" s="44">
        <f t="shared" si="18"/>
        <v>45</v>
      </c>
      <c r="O66" s="44">
        <f t="shared" si="18"/>
        <v>325</v>
      </c>
      <c r="P66" s="44">
        <f t="shared" si="18"/>
        <v>330</v>
      </c>
      <c r="Q66" s="44">
        <f t="shared" si="18"/>
        <v>0</v>
      </c>
      <c r="R66" s="44">
        <f t="shared" si="18"/>
        <v>0</v>
      </c>
      <c r="S66" s="44">
        <f t="shared" si="18"/>
        <v>0</v>
      </c>
    </row>
    <row r="67" spans="2:20" s="5" customFormat="1" ht="36" hidden="1" customHeight="1" x14ac:dyDescent="0.2">
      <c r="B67" s="14"/>
      <c r="C67" s="46"/>
      <c r="D67" s="46"/>
      <c r="E67" s="46"/>
      <c r="F67" s="47" t="s">
        <v>49</v>
      </c>
      <c r="G67" s="46"/>
      <c r="H67" s="46"/>
      <c r="I67" s="48" t="s">
        <v>69</v>
      </c>
      <c r="J67" s="44">
        <f t="shared" si="11"/>
        <v>0</v>
      </c>
      <c r="K67" s="44">
        <f>SUM(K260)</f>
        <v>0</v>
      </c>
      <c r="L67" s="44"/>
      <c r="M67" s="45">
        <f>SUM(M260)</f>
        <v>0</v>
      </c>
      <c r="N67" s="44">
        <f t="shared" ref="N67:S68" si="19">SUM(N260)</f>
        <v>0</v>
      </c>
      <c r="O67" s="44">
        <f t="shared" si="19"/>
        <v>0</v>
      </c>
      <c r="P67" s="44">
        <f t="shared" si="19"/>
        <v>0</v>
      </c>
      <c r="Q67" s="44">
        <f t="shared" si="19"/>
        <v>0</v>
      </c>
      <c r="R67" s="44">
        <f t="shared" si="19"/>
        <v>0</v>
      </c>
      <c r="S67" s="44">
        <f t="shared" si="19"/>
        <v>0</v>
      </c>
    </row>
    <row r="68" spans="2:20" s="5" customFormat="1" ht="36" hidden="1" customHeight="1" x14ac:dyDescent="0.2">
      <c r="B68" s="14"/>
      <c r="C68" s="46"/>
      <c r="D68" s="46"/>
      <c r="E68" s="46"/>
      <c r="F68" s="47" t="s">
        <v>49</v>
      </c>
      <c r="G68" s="46"/>
      <c r="H68" s="46"/>
      <c r="I68" s="48" t="s">
        <v>70</v>
      </c>
      <c r="J68" s="44">
        <f t="shared" si="11"/>
        <v>0</v>
      </c>
      <c r="K68" s="44">
        <f>SUM(K261)</f>
        <v>0</v>
      </c>
      <c r="L68" s="44"/>
      <c r="M68" s="45">
        <f>SUM(M261)</f>
        <v>0</v>
      </c>
      <c r="N68" s="44">
        <f t="shared" si="19"/>
        <v>0</v>
      </c>
      <c r="O68" s="44">
        <f t="shared" si="19"/>
        <v>0</v>
      </c>
      <c r="P68" s="44">
        <f t="shared" si="19"/>
        <v>0</v>
      </c>
      <c r="Q68" s="44">
        <f t="shared" si="19"/>
        <v>0</v>
      </c>
      <c r="R68" s="44">
        <f t="shared" si="19"/>
        <v>0</v>
      </c>
      <c r="S68" s="44">
        <f t="shared" si="19"/>
        <v>0</v>
      </c>
    </row>
    <row r="69" spans="2:20" s="5" customFormat="1" ht="12.75" customHeight="1" x14ac:dyDescent="0.2">
      <c r="B69" s="14"/>
      <c r="C69" s="46"/>
      <c r="D69" s="46"/>
      <c r="E69" s="46"/>
      <c r="F69" s="47">
        <v>59</v>
      </c>
      <c r="G69" s="46"/>
      <c r="H69" s="46"/>
      <c r="I69" s="48" t="s">
        <v>52</v>
      </c>
      <c r="J69" s="44">
        <f t="shared" si="11"/>
        <v>1632</v>
      </c>
      <c r="K69" s="44">
        <f>SUM(K294)</f>
        <v>163</v>
      </c>
      <c r="L69" s="44"/>
      <c r="M69" s="45">
        <f>SUM(M294)</f>
        <v>0</v>
      </c>
      <c r="N69" s="44">
        <f t="shared" ref="N69:S70" si="20">SUM(N294)</f>
        <v>333</v>
      </c>
      <c r="O69" s="44">
        <f t="shared" si="20"/>
        <v>450</v>
      </c>
      <c r="P69" s="44">
        <f t="shared" si="20"/>
        <v>450</v>
      </c>
      <c r="Q69" s="44">
        <f t="shared" si="20"/>
        <v>81</v>
      </c>
      <c r="R69" s="44">
        <f t="shared" si="20"/>
        <v>399</v>
      </c>
      <c r="S69" s="44">
        <f t="shared" si="20"/>
        <v>82</v>
      </c>
    </row>
    <row r="70" spans="2:20" s="5" customFormat="1" ht="12.75" customHeight="1" x14ac:dyDescent="0.2">
      <c r="B70" s="14"/>
      <c r="C70" s="46"/>
      <c r="D70" s="46"/>
      <c r="E70" s="46"/>
      <c r="F70" s="47">
        <v>59</v>
      </c>
      <c r="G70" s="46"/>
      <c r="H70" s="46"/>
      <c r="I70" s="48" t="s">
        <v>53</v>
      </c>
      <c r="J70" s="44">
        <f t="shared" si="11"/>
        <v>1632</v>
      </c>
      <c r="K70" s="44">
        <f>SUM(K295)</f>
        <v>163</v>
      </c>
      <c r="L70" s="44"/>
      <c r="M70" s="45">
        <f>SUM(M295)</f>
        <v>1105</v>
      </c>
      <c r="N70" s="44">
        <f t="shared" si="20"/>
        <v>333</v>
      </c>
      <c r="O70" s="44">
        <f t="shared" si="20"/>
        <v>450</v>
      </c>
      <c r="P70" s="44">
        <f t="shared" si="20"/>
        <v>450</v>
      </c>
      <c r="Q70" s="44">
        <f t="shared" si="20"/>
        <v>81</v>
      </c>
      <c r="R70" s="44">
        <f t="shared" si="20"/>
        <v>399</v>
      </c>
      <c r="S70" s="44">
        <f t="shared" si="20"/>
        <v>82</v>
      </c>
    </row>
    <row r="71" spans="2:20" s="5" customFormat="1" ht="48" customHeight="1" x14ac:dyDescent="0.2">
      <c r="B71" s="14"/>
      <c r="C71" s="46"/>
      <c r="D71" s="46"/>
      <c r="E71" s="46"/>
      <c r="F71" s="14" t="s">
        <v>54</v>
      </c>
      <c r="G71" s="46"/>
      <c r="H71" s="46"/>
      <c r="I71" s="50" t="s">
        <v>55</v>
      </c>
      <c r="J71" s="51">
        <f>N71+O71+P71+R71</f>
        <v>9688</v>
      </c>
      <c r="K71" s="51"/>
      <c r="L71" s="51"/>
      <c r="M71" s="52"/>
      <c r="N71" s="51">
        <f t="shared" ref="N71:R72" si="21">N300</f>
        <v>9688</v>
      </c>
      <c r="O71" s="51">
        <f t="shared" si="21"/>
        <v>0</v>
      </c>
      <c r="P71" s="51">
        <f t="shared" si="21"/>
        <v>0</v>
      </c>
      <c r="Q71" s="51">
        <f t="shared" si="21"/>
        <v>0</v>
      </c>
      <c r="R71" s="51">
        <f t="shared" si="21"/>
        <v>0</v>
      </c>
      <c r="S71" s="44"/>
    </row>
    <row r="72" spans="2:20" s="5" customFormat="1" ht="48" customHeight="1" x14ac:dyDescent="0.2">
      <c r="B72" s="14"/>
      <c r="C72" s="46"/>
      <c r="D72" s="46"/>
      <c r="E72" s="46"/>
      <c r="F72" s="14" t="s">
        <v>54</v>
      </c>
      <c r="G72" s="46"/>
      <c r="H72" s="46"/>
      <c r="I72" s="50" t="s">
        <v>56</v>
      </c>
      <c r="J72" s="51">
        <f>N72+O72+P72+R72</f>
        <v>9686</v>
      </c>
      <c r="K72" s="51"/>
      <c r="L72" s="51"/>
      <c r="M72" s="52"/>
      <c r="N72" s="51">
        <f t="shared" si="21"/>
        <v>9686</v>
      </c>
      <c r="O72" s="51">
        <f t="shared" si="21"/>
        <v>0</v>
      </c>
      <c r="P72" s="51">
        <f t="shared" si="21"/>
        <v>0</v>
      </c>
      <c r="Q72" s="51">
        <f t="shared" si="21"/>
        <v>0</v>
      </c>
      <c r="R72" s="51">
        <f t="shared" si="21"/>
        <v>0</v>
      </c>
      <c r="S72" s="44"/>
    </row>
    <row r="73" spans="2:20" s="5" customFormat="1" ht="40.5" hidden="1" customHeight="1" x14ac:dyDescent="0.2">
      <c r="B73" s="14"/>
      <c r="C73" s="47"/>
      <c r="D73" s="47"/>
      <c r="E73" s="47"/>
      <c r="F73" s="47" t="s">
        <v>57</v>
      </c>
      <c r="G73" s="47"/>
      <c r="H73" s="47"/>
      <c r="I73" s="53" t="s">
        <v>58</v>
      </c>
      <c r="J73" s="54">
        <f>J306</f>
        <v>0</v>
      </c>
      <c r="K73" s="54">
        <f t="shared" ref="K73:S74" si="22">K306</f>
        <v>0</v>
      </c>
      <c r="L73" s="54"/>
      <c r="M73" s="55">
        <f>M306</f>
        <v>0</v>
      </c>
      <c r="N73" s="54">
        <f t="shared" si="22"/>
        <v>0</v>
      </c>
      <c r="O73" s="54">
        <f t="shared" si="22"/>
        <v>0</v>
      </c>
      <c r="P73" s="54">
        <f t="shared" si="22"/>
        <v>0</v>
      </c>
      <c r="Q73" s="54">
        <f t="shared" si="22"/>
        <v>0</v>
      </c>
      <c r="R73" s="54">
        <f t="shared" si="22"/>
        <v>0</v>
      </c>
      <c r="S73" s="54">
        <f t="shared" si="22"/>
        <v>0</v>
      </c>
      <c r="T73" s="56"/>
    </row>
    <row r="74" spans="2:20" s="5" customFormat="1" ht="33.75" hidden="1" customHeight="1" x14ac:dyDescent="0.2">
      <c r="B74" s="14"/>
      <c r="C74" s="47"/>
      <c r="D74" s="47"/>
      <c r="E74" s="47"/>
      <c r="F74" s="47" t="s">
        <v>57</v>
      </c>
      <c r="G74" s="47"/>
      <c r="H74" s="47"/>
      <c r="I74" s="53" t="s">
        <v>59</v>
      </c>
      <c r="J74" s="54">
        <f>J307</f>
        <v>0</v>
      </c>
      <c r="K74" s="54">
        <f t="shared" si="22"/>
        <v>0</v>
      </c>
      <c r="L74" s="54"/>
      <c r="M74" s="55">
        <f>M307</f>
        <v>57686</v>
      </c>
      <c r="N74" s="54">
        <f t="shared" si="22"/>
        <v>0</v>
      </c>
      <c r="O74" s="54">
        <f t="shared" si="22"/>
        <v>0</v>
      </c>
      <c r="P74" s="54">
        <f t="shared" si="22"/>
        <v>0</v>
      </c>
      <c r="Q74" s="54">
        <f t="shared" si="22"/>
        <v>0</v>
      </c>
      <c r="R74" s="54">
        <f t="shared" si="22"/>
        <v>0</v>
      </c>
      <c r="S74" s="54">
        <f t="shared" si="22"/>
        <v>0</v>
      </c>
      <c r="T74" s="56"/>
    </row>
    <row r="75" spans="2:20" s="5" customFormat="1" ht="12.75" customHeight="1" x14ac:dyDescent="0.2">
      <c r="B75" s="14"/>
      <c r="C75" s="46"/>
      <c r="D75" s="46"/>
      <c r="E75" s="46"/>
      <c r="F75" s="47">
        <v>70</v>
      </c>
      <c r="G75" s="46"/>
      <c r="H75" s="46"/>
      <c r="I75" s="48" t="s">
        <v>71</v>
      </c>
      <c r="J75" s="44">
        <f t="shared" ref="J75:J80" si="23">SUM(N75,O75,P75,R75)</f>
        <v>1500</v>
      </c>
      <c r="K75" s="44">
        <f>SUM(K312)</f>
        <v>150</v>
      </c>
      <c r="L75" s="44"/>
      <c r="M75" s="45">
        <f>SUM(M312)</f>
        <v>0</v>
      </c>
      <c r="N75" s="44">
        <f t="shared" ref="N75:S78" si="24">SUM(N312)</f>
        <v>105</v>
      </c>
      <c r="O75" s="44">
        <f t="shared" si="24"/>
        <v>31</v>
      </c>
      <c r="P75" s="44">
        <f t="shared" si="24"/>
        <v>1364</v>
      </c>
      <c r="Q75" s="44">
        <f t="shared" si="24"/>
        <v>150</v>
      </c>
      <c r="R75" s="44">
        <f t="shared" si="24"/>
        <v>0</v>
      </c>
      <c r="S75" s="44">
        <f t="shared" si="24"/>
        <v>0</v>
      </c>
    </row>
    <row r="76" spans="2:20" s="5" customFormat="1" ht="12.75" customHeight="1" x14ac:dyDescent="0.2">
      <c r="B76" s="14"/>
      <c r="C76" s="46"/>
      <c r="D76" s="46"/>
      <c r="E76" s="46"/>
      <c r="F76" s="47">
        <v>70</v>
      </c>
      <c r="G76" s="46"/>
      <c r="H76" s="46"/>
      <c r="I76" s="48" t="s">
        <v>72</v>
      </c>
      <c r="J76" s="44">
        <f t="shared" si="23"/>
        <v>1500</v>
      </c>
      <c r="K76" s="44">
        <f>SUM(K313)</f>
        <v>150</v>
      </c>
      <c r="L76" s="44"/>
      <c r="M76" s="45">
        <f>SUM(M313)</f>
        <v>0</v>
      </c>
      <c r="N76" s="44">
        <f t="shared" si="24"/>
        <v>105</v>
      </c>
      <c r="O76" s="44">
        <f t="shared" si="24"/>
        <v>31</v>
      </c>
      <c r="P76" s="44">
        <f t="shared" si="24"/>
        <v>1364</v>
      </c>
      <c r="Q76" s="44">
        <f t="shared" si="24"/>
        <v>150</v>
      </c>
      <c r="R76" s="44">
        <f t="shared" si="24"/>
        <v>0</v>
      </c>
      <c r="S76" s="44">
        <f t="shared" si="24"/>
        <v>0</v>
      </c>
    </row>
    <row r="77" spans="2:20" s="5" customFormat="1" ht="12.75" customHeight="1" x14ac:dyDescent="0.2">
      <c r="B77" s="14"/>
      <c r="C77" s="46"/>
      <c r="D77" s="46"/>
      <c r="E77" s="46"/>
      <c r="F77" s="47">
        <v>71</v>
      </c>
      <c r="G77" s="46"/>
      <c r="H77" s="46"/>
      <c r="I77" s="48" t="s">
        <v>62</v>
      </c>
      <c r="J77" s="44">
        <f t="shared" si="23"/>
        <v>1500</v>
      </c>
      <c r="K77" s="44">
        <f>SUM(K314)</f>
        <v>150</v>
      </c>
      <c r="L77" s="44"/>
      <c r="M77" s="45">
        <f>SUM(M314)</f>
        <v>0</v>
      </c>
      <c r="N77" s="44">
        <f t="shared" si="24"/>
        <v>105</v>
      </c>
      <c r="O77" s="44">
        <f t="shared" si="24"/>
        <v>31</v>
      </c>
      <c r="P77" s="44">
        <f t="shared" si="24"/>
        <v>1364</v>
      </c>
      <c r="Q77" s="44">
        <f t="shared" si="24"/>
        <v>150</v>
      </c>
      <c r="R77" s="44">
        <f t="shared" si="24"/>
        <v>0</v>
      </c>
      <c r="S77" s="44">
        <f t="shared" si="24"/>
        <v>0</v>
      </c>
    </row>
    <row r="78" spans="2:20" s="5" customFormat="1" ht="12.75" customHeight="1" x14ac:dyDescent="0.2">
      <c r="B78" s="14"/>
      <c r="C78" s="46"/>
      <c r="D78" s="46"/>
      <c r="E78" s="46"/>
      <c r="F78" s="47">
        <v>71</v>
      </c>
      <c r="G78" s="46"/>
      <c r="H78" s="46"/>
      <c r="I78" s="48" t="s">
        <v>63</v>
      </c>
      <c r="J78" s="44">
        <f t="shared" si="23"/>
        <v>1500</v>
      </c>
      <c r="K78" s="44">
        <f>SUM(K315)</f>
        <v>150</v>
      </c>
      <c r="L78" s="44"/>
      <c r="M78" s="45">
        <f>SUM(M315)</f>
        <v>0</v>
      </c>
      <c r="N78" s="44">
        <f t="shared" si="24"/>
        <v>105</v>
      </c>
      <c r="O78" s="44">
        <f t="shared" si="24"/>
        <v>31</v>
      </c>
      <c r="P78" s="44">
        <f t="shared" si="24"/>
        <v>1364</v>
      </c>
      <c r="Q78" s="44">
        <f t="shared" si="24"/>
        <v>150</v>
      </c>
      <c r="R78" s="44">
        <f t="shared" si="24"/>
        <v>0</v>
      </c>
      <c r="S78" s="44">
        <f t="shared" si="24"/>
        <v>0</v>
      </c>
    </row>
    <row r="79" spans="2:20" s="5" customFormat="1" ht="12.75" hidden="1" customHeight="1" x14ac:dyDescent="0.2">
      <c r="B79" s="14"/>
      <c r="C79" s="46"/>
      <c r="D79" s="46"/>
      <c r="E79" s="46"/>
      <c r="F79" s="47">
        <v>81</v>
      </c>
      <c r="G79" s="46"/>
      <c r="H79" s="46"/>
      <c r="I79" s="48" t="s">
        <v>64</v>
      </c>
      <c r="J79" s="44">
        <f t="shared" si="23"/>
        <v>0</v>
      </c>
      <c r="K79" s="58">
        <f>SUM(K328)</f>
        <v>0</v>
      </c>
      <c r="L79" s="58"/>
      <c r="M79" s="59">
        <f>SUM(M328)</f>
        <v>0</v>
      </c>
      <c r="N79" s="58">
        <f t="shared" ref="N79:S80" si="25">SUM(N328)</f>
        <v>0</v>
      </c>
      <c r="O79" s="58">
        <f t="shared" si="25"/>
        <v>0</v>
      </c>
      <c r="P79" s="58">
        <f t="shared" si="25"/>
        <v>0</v>
      </c>
      <c r="Q79" s="58">
        <f t="shared" si="25"/>
        <v>0</v>
      </c>
      <c r="R79" s="58">
        <f t="shared" si="25"/>
        <v>0</v>
      </c>
      <c r="S79" s="58">
        <f t="shared" si="25"/>
        <v>0</v>
      </c>
    </row>
    <row r="80" spans="2:20" s="5" customFormat="1" ht="12.75" hidden="1" customHeight="1" x14ac:dyDescent="0.2">
      <c r="B80" s="14"/>
      <c r="C80" s="61"/>
      <c r="D80" s="61"/>
      <c r="E80" s="61"/>
      <c r="F80" s="47">
        <v>81</v>
      </c>
      <c r="G80" s="46"/>
      <c r="H80" s="46"/>
      <c r="I80" s="48" t="s">
        <v>65</v>
      </c>
      <c r="J80" s="44">
        <f t="shared" si="23"/>
        <v>0</v>
      </c>
      <c r="K80" s="58">
        <f>SUM(K329)</f>
        <v>0</v>
      </c>
      <c r="L80" s="58"/>
      <c r="M80" s="59">
        <f>SUM(M329)</f>
        <v>0</v>
      </c>
      <c r="N80" s="58">
        <f t="shared" si="25"/>
        <v>0</v>
      </c>
      <c r="O80" s="58">
        <f t="shared" si="25"/>
        <v>0</v>
      </c>
      <c r="P80" s="58">
        <f t="shared" si="25"/>
        <v>0</v>
      </c>
      <c r="Q80" s="58">
        <f t="shared" si="25"/>
        <v>0</v>
      </c>
      <c r="R80" s="58">
        <f t="shared" si="25"/>
        <v>0</v>
      </c>
      <c r="S80" s="58">
        <f t="shared" si="25"/>
        <v>0</v>
      </c>
    </row>
    <row r="81" spans="2:19" s="5" customFormat="1" ht="12.75" customHeight="1" x14ac:dyDescent="0.2">
      <c r="B81" s="60"/>
      <c r="C81" s="61"/>
      <c r="D81" s="61"/>
      <c r="E81" s="61"/>
      <c r="F81" s="70"/>
      <c r="G81" s="61"/>
      <c r="H81" s="61"/>
      <c r="I81" s="62"/>
      <c r="J81" s="63"/>
      <c r="K81" s="64"/>
      <c r="L81" s="64"/>
      <c r="M81" s="65"/>
      <c r="N81" s="64"/>
      <c r="O81" s="64"/>
      <c r="P81" s="64"/>
      <c r="Q81" s="64"/>
      <c r="R81" s="64"/>
      <c r="S81" s="64"/>
    </row>
    <row r="82" spans="2:19" s="5" customFormat="1" ht="17.25" customHeight="1" thickBot="1" x14ac:dyDescent="0.25">
      <c r="B82" s="26"/>
      <c r="C82" s="71" t="s">
        <v>73</v>
      </c>
      <c r="D82" s="72"/>
      <c r="E82" s="72"/>
      <c r="F82" s="72"/>
      <c r="G82" s="72"/>
      <c r="H82" s="72"/>
      <c r="I82" s="73" t="s">
        <v>74</v>
      </c>
      <c r="J82" s="74">
        <f>J86+J312+J328</f>
        <v>119633</v>
      </c>
      <c r="K82" s="74">
        <f>SUM(Q82,S82)</f>
        <v>1243</v>
      </c>
      <c r="L82" s="74">
        <f t="shared" ref="L82:S83" si="26">L86+L312+L328</f>
        <v>0</v>
      </c>
      <c r="M82" s="75">
        <f t="shared" si="26"/>
        <v>0</v>
      </c>
      <c r="N82" s="74">
        <f t="shared" si="26"/>
        <v>39322</v>
      </c>
      <c r="O82" s="74">
        <f t="shared" si="26"/>
        <v>30402</v>
      </c>
      <c r="P82" s="74">
        <f t="shared" si="26"/>
        <v>30397</v>
      </c>
      <c r="Q82" s="74">
        <f t="shared" si="26"/>
        <v>531</v>
      </c>
      <c r="R82" s="74">
        <f t="shared" si="26"/>
        <v>19512</v>
      </c>
      <c r="S82" s="74">
        <f t="shared" si="26"/>
        <v>712</v>
      </c>
    </row>
    <row r="83" spans="2:19" s="5" customFormat="1" ht="18.75" customHeight="1" thickBot="1" x14ac:dyDescent="0.25">
      <c r="B83" s="32"/>
      <c r="C83" s="76" t="s">
        <v>73</v>
      </c>
      <c r="D83" s="77"/>
      <c r="E83" s="77"/>
      <c r="F83" s="77"/>
      <c r="G83" s="77"/>
      <c r="H83" s="77"/>
      <c r="I83" s="78" t="s">
        <v>75</v>
      </c>
      <c r="J83" s="79">
        <f>J87+J313+J329</f>
        <v>119631</v>
      </c>
      <c r="K83" s="79">
        <f>SUM(Q83,S83)</f>
        <v>1243</v>
      </c>
      <c r="L83" s="79">
        <f t="shared" si="26"/>
        <v>0</v>
      </c>
      <c r="M83" s="80">
        <f t="shared" si="26"/>
        <v>162182</v>
      </c>
      <c r="N83" s="79">
        <f t="shared" si="26"/>
        <v>39320</v>
      </c>
      <c r="O83" s="79">
        <f t="shared" si="26"/>
        <v>30402</v>
      </c>
      <c r="P83" s="79">
        <f t="shared" si="26"/>
        <v>30397</v>
      </c>
      <c r="Q83" s="79">
        <f t="shared" si="26"/>
        <v>531</v>
      </c>
      <c r="R83" s="79">
        <f t="shared" si="26"/>
        <v>19512</v>
      </c>
      <c r="S83" s="79">
        <f t="shared" si="26"/>
        <v>712</v>
      </c>
    </row>
    <row r="84" spans="2:19" s="66" customFormat="1" ht="15" customHeight="1" x14ac:dyDescent="0.2">
      <c r="B84" s="38"/>
      <c r="C84" s="81"/>
      <c r="D84" s="40" t="s">
        <v>76</v>
      </c>
      <c r="E84" s="40"/>
      <c r="F84" s="40"/>
      <c r="G84" s="40"/>
      <c r="H84" s="40"/>
      <c r="I84" s="82" t="s">
        <v>77</v>
      </c>
      <c r="J84" s="83">
        <f>J82</f>
        <v>119633</v>
      </c>
      <c r="K84" s="83">
        <f t="shared" ref="K84:S85" si="27">K82</f>
        <v>1243</v>
      </c>
      <c r="L84" s="83">
        <f>L82</f>
        <v>0</v>
      </c>
      <c r="M84" s="84">
        <f>M82</f>
        <v>0</v>
      </c>
      <c r="N84" s="83">
        <f t="shared" si="27"/>
        <v>39322</v>
      </c>
      <c r="O84" s="83">
        <f t="shared" si="27"/>
        <v>30402</v>
      </c>
      <c r="P84" s="83">
        <f t="shared" si="27"/>
        <v>30397</v>
      </c>
      <c r="Q84" s="83">
        <f t="shared" si="27"/>
        <v>531</v>
      </c>
      <c r="R84" s="83">
        <f>R82</f>
        <v>19512</v>
      </c>
      <c r="S84" s="83">
        <f t="shared" si="27"/>
        <v>712</v>
      </c>
    </row>
    <row r="85" spans="2:19" s="66" customFormat="1" ht="15" customHeight="1" x14ac:dyDescent="0.2">
      <c r="B85" s="14"/>
      <c r="C85" s="85"/>
      <c r="D85" s="47" t="s">
        <v>76</v>
      </c>
      <c r="E85" s="47"/>
      <c r="F85" s="47"/>
      <c r="G85" s="47"/>
      <c r="H85" s="47"/>
      <c r="I85" s="53" t="s">
        <v>78</v>
      </c>
      <c r="J85" s="54">
        <f>J83</f>
        <v>119631</v>
      </c>
      <c r="K85" s="54">
        <f t="shared" si="27"/>
        <v>1243</v>
      </c>
      <c r="L85" s="54">
        <f>L83</f>
        <v>0</v>
      </c>
      <c r="M85" s="55">
        <f>M83</f>
        <v>162182</v>
      </c>
      <c r="N85" s="54">
        <f t="shared" si="27"/>
        <v>39320</v>
      </c>
      <c r="O85" s="54">
        <f t="shared" si="27"/>
        <v>30402</v>
      </c>
      <c r="P85" s="54">
        <f t="shared" si="27"/>
        <v>30397</v>
      </c>
      <c r="Q85" s="54">
        <f t="shared" si="27"/>
        <v>531</v>
      </c>
      <c r="R85" s="54">
        <f>R83</f>
        <v>19512</v>
      </c>
      <c r="S85" s="54">
        <f t="shared" si="27"/>
        <v>712</v>
      </c>
    </row>
    <row r="86" spans="2:19" s="5" customFormat="1" ht="16.5" customHeight="1" x14ac:dyDescent="0.2">
      <c r="B86" s="14"/>
      <c r="C86" s="47"/>
      <c r="D86" s="40"/>
      <c r="E86" s="40"/>
      <c r="F86" s="40" t="s">
        <v>33</v>
      </c>
      <c r="G86" s="40"/>
      <c r="H86" s="40"/>
      <c r="I86" s="82" t="s">
        <v>79</v>
      </c>
      <c r="J86" s="54">
        <f>J88+J126+J202+J208+J220+J232+J260+J294+J306+J300</f>
        <v>118133</v>
      </c>
      <c r="K86" s="54">
        <f t="shared" ref="K86:R87" si="28">K88+K126+K202+K208+K220+K232+K260+K294+K306+K300</f>
        <v>1093</v>
      </c>
      <c r="L86" s="54">
        <f t="shared" si="28"/>
        <v>0</v>
      </c>
      <c r="M86" s="54">
        <f t="shared" si="28"/>
        <v>0</v>
      </c>
      <c r="N86" s="54">
        <f t="shared" si="28"/>
        <v>39217</v>
      </c>
      <c r="O86" s="54">
        <f t="shared" si="28"/>
        <v>30371</v>
      </c>
      <c r="P86" s="54">
        <f t="shared" si="28"/>
        <v>29033</v>
      </c>
      <c r="Q86" s="54">
        <f t="shared" si="28"/>
        <v>381</v>
      </c>
      <c r="R86" s="54">
        <f t="shared" si="28"/>
        <v>19512</v>
      </c>
      <c r="S86" s="54">
        <f>S88+S126+S202+S208+S220+S232+S260+S294+S306</f>
        <v>712</v>
      </c>
    </row>
    <row r="87" spans="2:19" s="5" customFormat="1" ht="16.5" customHeight="1" x14ac:dyDescent="0.2">
      <c r="B87" s="14"/>
      <c r="C87" s="47"/>
      <c r="D87" s="40"/>
      <c r="E87" s="40"/>
      <c r="F87" s="40" t="s">
        <v>33</v>
      </c>
      <c r="G87" s="40"/>
      <c r="H87" s="40"/>
      <c r="I87" s="82" t="s">
        <v>80</v>
      </c>
      <c r="J87" s="54">
        <f>J89+J127+J203+J209+J221+J233+J261+J295+J307+J301</f>
        <v>118131</v>
      </c>
      <c r="K87" s="54">
        <f t="shared" si="28"/>
        <v>1093</v>
      </c>
      <c r="L87" s="54">
        <f t="shared" si="28"/>
        <v>0</v>
      </c>
      <c r="M87" s="54">
        <f t="shared" si="28"/>
        <v>162182</v>
      </c>
      <c r="N87" s="54">
        <f t="shared" si="28"/>
        <v>39215</v>
      </c>
      <c r="O87" s="54">
        <f t="shared" si="28"/>
        <v>30371</v>
      </c>
      <c r="P87" s="54">
        <f t="shared" si="28"/>
        <v>29033</v>
      </c>
      <c r="Q87" s="54">
        <f t="shared" si="28"/>
        <v>381</v>
      </c>
      <c r="R87" s="54">
        <f t="shared" si="28"/>
        <v>19512</v>
      </c>
      <c r="S87" s="54">
        <f>S89+S127+S203+S209+S221+S233+S261+S295+S307</f>
        <v>712</v>
      </c>
    </row>
    <row r="88" spans="2:19" s="66" customFormat="1" ht="16.5" customHeight="1" x14ac:dyDescent="0.2">
      <c r="B88" s="86" t="s">
        <v>81</v>
      </c>
      <c r="C88" s="47"/>
      <c r="D88" s="47"/>
      <c r="E88" s="47"/>
      <c r="F88" s="47" t="s">
        <v>82</v>
      </c>
      <c r="G88" s="47"/>
      <c r="H88" s="47"/>
      <c r="I88" s="53" t="s">
        <v>83</v>
      </c>
      <c r="J88" s="54">
        <f>SUM(J90,J108,J112)</f>
        <v>96734</v>
      </c>
      <c r="K88" s="54">
        <f>SUM(S88,Q88)</f>
        <v>0</v>
      </c>
      <c r="L88" s="54"/>
      <c r="M88" s="55">
        <f>M90+M112+M108</f>
        <v>0</v>
      </c>
      <c r="N88" s="54">
        <f t="shared" ref="N88:P89" si="29">N90+N112+N108</f>
        <v>26997</v>
      </c>
      <c r="O88" s="54">
        <f t="shared" si="29"/>
        <v>26477</v>
      </c>
      <c r="P88" s="54">
        <f t="shared" si="29"/>
        <v>25751</v>
      </c>
      <c r="Q88" s="54"/>
      <c r="R88" s="54">
        <f>R90+R112+R108</f>
        <v>17509</v>
      </c>
      <c r="S88" s="54"/>
    </row>
    <row r="89" spans="2:19" s="66" customFormat="1" ht="16.5" customHeight="1" x14ac:dyDescent="0.2">
      <c r="B89" s="87"/>
      <c r="C89" s="47"/>
      <c r="D89" s="47"/>
      <c r="E89" s="47"/>
      <c r="F89" s="47" t="s">
        <v>82</v>
      </c>
      <c r="G89" s="47"/>
      <c r="H89" s="47"/>
      <c r="I89" s="53" t="s">
        <v>84</v>
      </c>
      <c r="J89" s="54">
        <f>SUM(J91,J109,J113)</f>
        <v>96734</v>
      </c>
      <c r="K89" s="54">
        <f>SUM(S89,Q89)</f>
        <v>0</v>
      </c>
      <c r="L89" s="54"/>
      <c r="M89" s="55">
        <f>M91+M113+M109</f>
        <v>95404</v>
      </c>
      <c r="N89" s="54">
        <f t="shared" si="29"/>
        <v>26997</v>
      </c>
      <c r="O89" s="54">
        <f t="shared" si="29"/>
        <v>26477</v>
      </c>
      <c r="P89" s="54">
        <f t="shared" si="29"/>
        <v>25751</v>
      </c>
      <c r="Q89" s="54"/>
      <c r="R89" s="54">
        <f>R91+R113+R109</f>
        <v>17509</v>
      </c>
      <c r="S89" s="54"/>
    </row>
    <row r="90" spans="2:19" s="5" customFormat="1" ht="12.75" customHeight="1" x14ac:dyDescent="0.2">
      <c r="B90" s="87"/>
      <c r="C90" s="88"/>
      <c r="D90" s="88"/>
      <c r="E90" s="88"/>
      <c r="F90" s="88"/>
      <c r="G90" s="88" t="s">
        <v>33</v>
      </c>
      <c r="H90" s="88"/>
      <c r="I90" s="89" t="s">
        <v>85</v>
      </c>
      <c r="J90" s="90">
        <f>J92+J94+J96+J98+J100+J102+J106+J104</f>
        <v>94153</v>
      </c>
      <c r="K90" s="90"/>
      <c r="L90" s="90"/>
      <c r="M90" s="91">
        <f>M92+M94+M96+M98+M100+M102+M104+M106</f>
        <v>0</v>
      </c>
      <c r="N90" s="90">
        <f>N92+N94+N96+N98+N100+N102+N104+N106</f>
        <v>26232</v>
      </c>
      <c r="O90" s="90">
        <f t="shared" ref="N90:P91" si="30">O92+O94+O96+O98+O100+O102+O104+O106</f>
        <v>25761</v>
      </c>
      <c r="P90" s="90">
        <f t="shared" si="30"/>
        <v>25151</v>
      </c>
      <c r="Q90" s="90"/>
      <c r="R90" s="90">
        <f>R92+R94+R96+R98+R100+R102+R104+R106</f>
        <v>17009</v>
      </c>
      <c r="S90" s="90"/>
    </row>
    <row r="91" spans="2:19" s="5" customFormat="1" ht="12.75" customHeight="1" x14ac:dyDescent="0.2">
      <c r="B91" s="87"/>
      <c r="C91" s="88"/>
      <c r="D91" s="88"/>
      <c r="E91" s="88"/>
      <c r="F91" s="88"/>
      <c r="G91" s="88" t="s">
        <v>33</v>
      </c>
      <c r="H91" s="88"/>
      <c r="I91" s="89" t="s">
        <v>86</v>
      </c>
      <c r="J91" s="90">
        <f>J93+J95+J97+J99+J101+J103+J107+J105</f>
        <v>94153</v>
      </c>
      <c r="K91" s="90"/>
      <c r="L91" s="90"/>
      <c r="M91" s="91">
        <f>M93+M95+M97+M99+M101+M103+M105+M107</f>
        <v>93087</v>
      </c>
      <c r="N91" s="90">
        <f t="shared" si="30"/>
        <v>26232</v>
      </c>
      <c r="O91" s="90">
        <f t="shared" si="30"/>
        <v>25761</v>
      </c>
      <c r="P91" s="90">
        <f t="shared" si="30"/>
        <v>25151</v>
      </c>
      <c r="Q91" s="90"/>
      <c r="R91" s="90">
        <f>R93+R95+R97+R99+R101+R103+R105+R107</f>
        <v>17009</v>
      </c>
      <c r="S91" s="90"/>
    </row>
    <row r="92" spans="2:19" s="5" customFormat="1" ht="12.75" customHeight="1" x14ac:dyDescent="0.2">
      <c r="B92" s="87"/>
      <c r="C92" s="88"/>
      <c r="D92" s="88"/>
      <c r="E92" s="88"/>
      <c r="F92" s="88"/>
      <c r="G92" s="88"/>
      <c r="H92" s="88" t="s">
        <v>33</v>
      </c>
      <c r="I92" s="89" t="s">
        <v>87</v>
      </c>
      <c r="J92" s="90">
        <f t="shared" ref="J92:J124" si="31">N92+O92+P92+R92</f>
        <v>89995</v>
      </c>
      <c r="K92" s="90"/>
      <c r="L92" s="90"/>
      <c r="M92" s="91"/>
      <c r="N92" s="90">
        <v>23052</v>
      </c>
      <c r="O92" s="90">
        <v>25460</v>
      </c>
      <c r="P92" s="90">
        <v>25000</v>
      </c>
      <c r="Q92" s="90"/>
      <c r="R92" s="90">
        <v>16483</v>
      </c>
      <c r="S92" s="90"/>
    </row>
    <row r="93" spans="2:19" s="5" customFormat="1" ht="12.75" customHeight="1" x14ac:dyDescent="0.2">
      <c r="B93" s="87"/>
      <c r="C93" s="88"/>
      <c r="D93" s="88"/>
      <c r="E93" s="88"/>
      <c r="F93" s="88"/>
      <c r="G93" s="88"/>
      <c r="H93" s="88" t="s">
        <v>33</v>
      </c>
      <c r="I93" s="89" t="s">
        <v>88</v>
      </c>
      <c r="J93" s="90">
        <f>N93+O93+P93+R93</f>
        <v>89995</v>
      </c>
      <c r="K93" s="90"/>
      <c r="L93" s="90"/>
      <c r="M93" s="91">
        <v>83411</v>
      </c>
      <c r="N93" s="90">
        <v>23052</v>
      </c>
      <c r="O93" s="90">
        <v>25460</v>
      </c>
      <c r="P93" s="90">
        <v>25000</v>
      </c>
      <c r="Q93" s="90"/>
      <c r="R93" s="90">
        <v>16483</v>
      </c>
      <c r="S93" s="90"/>
    </row>
    <row r="94" spans="2:19" s="5" customFormat="1" ht="14.25" customHeight="1" x14ac:dyDescent="0.2">
      <c r="B94" s="87"/>
      <c r="C94" s="88"/>
      <c r="D94" s="88"/>
      <c r="E94" s="88"/>
      <c r="F94" s="88"/>
      <c r="G94" s="88"/>
      <c r="H94" s="88" t="s">
        <v>89</v>
      </c>
      <c r="I94" s="89" t="s">
        <v>90</v>
      </c>
      <c r="J94" s="90">
        <f t="shared" si="31"/>
        <v>2600</v>
      </c>
      <c r="K94" s="90"/>
      <c r="L94" s="90"/>
      <c r="M94" s="91"/>
      <c r="N94" s="90">
        <v>2175</v>
      </c>
      <c r="O94" s="90"/>
      <c r="P94" s="90"/>
      <c r="Q94" s="90"/>
      <c r="R94" s="90">
        <v>425</v>
      </c>
      <c r="S94" s="90"/>
    </row>
    <row r="95" spans="2:19" s="5" customFormat="1" ht="12.75" customHeight="1" x14ac:dyDescent="0.2">
      <c r="B95" s="87"/>
      <c r="C95" s="88"/>
      <c r="D95" s="88"/>
      <c r="E95" s="88"/>
      <c r="F95" s="88"/>
      <c r="G95" s="88"/>
      <c r="H95" s="88" t="s">
        <v>89</v>
      </c>
      <c r="I95" s="89" t="s">
        <v>91</v>
      </c>
      <c r="J95" s="90">
        <f>N95+O95+P95+R95</f>
        <v>2600</v>
      </c>
      <c r="K95" s="90"/>
      <c r="L95" s="90"/>
      <c r="M95" s="91">
        <v>7138</v>
      </c>
      <c r="N95" s="90">
        <v>2175</v>
      </c>
      <c r="O95" s="90"/>
      <c r="P95" s="90"/>
      <c r="Q95" s="90"/>
      <c r="R95" s="90">
        <v>425</v>
      </c>
      <c r="S95" s="90"/>
    </row>
    <row r="96" spans="2:19" s="5" customFormat="1" hidden="1" x14ac:dyDescent="0.2">
      <c r="B96" s="87"/>
      <c r="C96" s="88"/>
      <c r="D96" s="88"/>
      <c r="E96" s="88"/>
      <c r="F96" s="88"/>
      <c r="G96" s="88"/>
      <c r="H96" s="88" t="s">
        <v>92</v>
      </c>
      <c r="I96" s="89" t="s">
        <v>93</v>
      </c>
      <c r="J96" s="90">
        <f t="shared" si="31"/>
        <v>0</v>
      </c>
      <c r="K96" s="90"/>
      <c r="L96" s="90"/>
      <c r="M96" s="92"/>
      <c r="N96" s="93"/>
      <c r="O96" s="93"/>
      <c r="P96" s="93"/>
      <c r="Q96" s="93"/>
      <c r="R96" s="93"/>
      <c r="S96" s="93"/>
    </row>
    <row r="97" spans="2:19" s="5" customFormat="1" hidden="1" x14ac:dyDescent="0.2">
      <c r="B97" s="87"/>
      <c r="C97" s="88"/>
      <c r="D97" s="88"/>
      <c r="E97" s="88"/>
      <c r="F97" s="88"/>
      <c r="G97" s="88"/>
      <c r="H97" s="88" t="s">
        <v>92</v>
      </c>
      <c r="I97" s="89" t="s">
        <v>94</v>
      </c>
      <c r="J97" s="90">
        <f t="shared" si="31"/>
        <v>0</v>
      </c>
      <c r="K97" s="90"/>
      <c r="L97" s="90"/>
      <c r="M97" s="92"/>
      <c r="N97" s="93"/>
      <c r="O97" s="93"/>
      <c r="P97" s="93"/>
      <c r="Q97" s="93"/>
      <c r="R97" s="93"/>
      <c r="S97" s="93"/>
    </row>
    <row r="98" spans="2:19" s="5" customFormat="1" ht="24.75" customHeight="1" x14ac:dyDescent="0.2">
      <c r="B98" s="87"/>
      <c r="C98" s="88"/>
      <c r="D98" s="88"/>
      <c r="E98" s="88"/>
      <c r="F98" s="88"/>
      <c r="G98" s="88"/>
      <c r="H98" s="88" t="s">
        <v>95</v>
      </c>
      <c r="I98" s="89" t="s">
        <v>96</v>
      </c>
      <c r="J98" s="90">
        <f t="shared" si="31"/>
        <v>3</v>
      </c>
      <c r="K98" s="90"/>
      <c r="L98" s="90"/>
      <c r="M98" s="92"/>
      <c r="N98" s="93"/>
      <c r="O98" s="93">
        <v>1</v>
      </c>
      <c r="P98" s="93">
        <v>1</v>
      </c>
      <c r="Q98" s="93"/>
      <c r="R98" s="93">
        <v>1</v>
      </c>
      <c r="S98" s="93"/>
    </row>
    <row r="99" spans="2:19" s="5" customFormat="1" ht="24.75" customHeight="1" x14ac:dyDescent="0.2">
      <c r="B99" s="87"/>
      <c r="C99" s="88"/>
      <c r="D99" s="88"/>
      <c r="E99" s="88"/>
      <c r="F99" s="88"/>
      <c r="G99" s="88"/>
      <c r="H99" s="88" t="s">
        <v>95</v>
      </c>
      <c r="I99" s="89" t="s">
        <v>97</v>
      </c>
      <c r="J99" s="90">
        <f>N99+O99+P99+R99</f>
        <v>3</v>
      </c>
      <c r="K99" s="90"/>
      <c r="L99" s="90"/>
      <c r="M99" s="92">
        <v>2</v>
      </c>
      <c r="N99" s="93"/>
      <c r="O99" s="93">
        <v>1</v>
      </c>
      <c r="P99" s="93">
        <v>1</v>
      </c>
      <c r="Q99" s="93"/>
      <c r="R99" s="93">
        <v>1</v>
      </c>
      <c r="S99" s="93"/>
    </row>
    <row r="100" spans="2:19" s="5" customFormat="1" ht="12.75" customHeight="1" x14ac:dyDescent="0.2">
      <c r="B100" s="87"/>
      <c r="C100" s="88"/>
      <c r="D100" s="88"/>
      <c r="E100" s="88"/>
      <c r="F100" s="88"/>
      <c r="G100" s="88"/>
      <c r="H100" s="88" t="s">
        <v>98</v>
      </c>
      <c r="I100" s="89" t="s">
        <v>99</v>
      </c>
      <c r="J100" s="90">
        <f t="shared" si="31"/>
        <v>763</v>
      </c>
      <c r="K100" s="90"/>
      <c r="L100" s="90"/>
      <c r="M100" s="92"/>
      <c r="N100" s="93">
        <v>213</v>
      </c>
      <c r="O100" s="93">
        <v>300</v>
      </c>
      <c r="P100" s="93">
        <v>150</v>
      </c>
      <c r="Q100" s="93"/>
      <c r="R100" s="93">
        <v>100</v>
      </c>
      <c r="S100" s="93"/>
    </row>
    <row r="101" spans="2:19" s="5" customFormat="1" ht="12.75" customHeight="1" x14ac:dyDescent="0.2">
      <c r="B101" s="87"/>
      <c r="C101" s="88"/>
      <c r="D101" s="88"/>
      <c r="E101" s="88"/>
      <c r="F101" s="88"/>
      <c r="G101" s="88"/>
      <c r="H101" s="88" t="s">
        <v>98</v>
      </c>
      <c r="I101" s="89" t="s">
        <v>100</v>
      </c>
      <c r="J101" s="90">
        <f>N101+O101+P101+R101</f>
        <v>763</v>
      </c>
      <c r="K101" s="90"/>
      <c r="L101" s="90"/>
      <c r="M101" s="92">
        <v>578</v>
      </c>
      <c r="N101" s="93">
        <v>213</v>
      </c>
      <c r="O101" s="93">
        <v>300</v>
      </c>
      <c r="P101" s="93">
        <v>150</v>
      </c>
      <c r="Q101" s="93"/>
      <c r="R101" s="93">
        <v>100</v>
      </c>
      <c r="S101" s="93"/>
    </row>
    <row r="102" spans="2:19" s="5" customFormat="1" ht="12.75" customHeight="1" x14ac:dyDescent="0.2">
      <c r="B102" s="87"/>
      <c r="C102" s="88"/>
      <c r="D102" s="88"/>
      <c r="E102" s="88"/>
      <c r="F102" s="88"/>
      <c r="G102" s="88"/>
      <c r="H102" s="88" t="s">
        <v>101</v>
      </c>
      <c r="I102" s="89" t="s">
        <v>102</v>
      </c>
      <c r="J102" s="90">
        <f>N102+O102+P102+R102</f>
        <v>0</v>
      </c>
      <c r="K102" s="90"/>
      <c r="L102" s="90"/>
      <c r="M102" s="92"/>
      <c r="N102" s="93"/>
      <c r="O102" s="93"/>
      <c r="P102" s="93"/>
      <c r="Q102" s="93"/>
      <c r="R102" s="93"/>
      <c r="S102" s="93"/>
    </row>
    <row r="103" spans="2:19" s="5" customFormat="1" ht="12.75" customHeight="1" x14ac:dyDescent="0.2">
      <c r="B103" s="87"/>
      <c r="C103" s="88"/>
      <c r="D103" s="88"/>
      <c r="E103" s="88"/>
      <c r="F103" s="88"/>
      <c r="G103" s="88"/>
      <c r="H103" s="88" t="s">
        <v>101</v>
      </c>
      <c r="I103" s="89" t="s">
        <v>103</v>
      </c>
      <c r="J103" s="90">
        <f>N103+O103+P103+R103</f>
        <v>0</v>
      </c>
      <c r="K103" s="90"/>
      <c r="L103" s="90"/>
      <c r="M103" s="92">
        <v>3</v>
      </c>
      <c r="N103" s="93"/>
      <c r="O103" s="93"/>
      <c r="P103" s="93"/>
      <c r="Q103" s="93"/>
      <c r="R103" s="93"/>
      <c r="S103" s="93"/>
    </row>
    <row r="104" spans="2:19" s="5" customFormat="1" ht="12.75" customHeight="1" x14ac:dyDescent="0.2">
      <c r="B104" s="87"/>
      <c r="C104" s="88"/>
      <c r="D104" s="88"/>
      <c r="E104" s="88"/>
      <c r="F104" s="88"/>
      <c r="G104" s="88"/>
      <c r="H104" s="88" t="s">
        <v>104</v>
      </c>
      <c r="I104" s="89" t="s">
        <v>105</v>
      </c>
      <c r="J104" s="90">
        <f>N104+O104+P104+R104</f>
        <v>789</v>
      </c>
      <c r="K104" s="90"/>
      <c r="L104" s="90"/>
      <c r="M104" s="92"/>
      <c r="N104" s="93">
        <v>789</v>
      </c>
      <c r="O104" s="93"/>
      <c r="P104" s="93"/>
      <c r="Q104" s="93"/>
      <c r="R104" s="93"/>
      <c r="S104" s="93"/>
    </row>
    <row r="105" spans="2:19" s="5" customFormat="1" ht="12.75" customHeight="1" x14ac:dyDescent="0.2">
      <c r="B105" s="87"/>
      <c r="C105" s="88"/>
      <c r="D105" s="88"/>
      <c r="E105" s="88"/>
      <c r="F105" s="88"/>
      <c r="G105" s="88"/>
      <c r="H105" s="88" t="s">
        <v>104</v>
      </c>
      <c r="I105" s="89" t="s">
        <v>106</v>
      </c>
      <c r="J105" s="90">
        <f>N105+O105+P105+R105</f>
        <v>789</v>
      </c>
      <c r="K105" s="90"/>
      <c r="L105" s="90"/>
      <c r="M105" s="92">
        <v>1955</v>
      </c>
      <c r="N105" s="93">
        <v>789</v>
      </c>
      <c r="O105" s="93"/>
      <c r="P105" s="93"/>
      <c r="Q105" s="93"/>
      <c r="R105" s="93"/>
      <c r="S105" s="93"/>
    </row>
    <row r="106" spans="2:19" s="5" customFormat="1" ht="26.25" customHeight="1" x14ac:dyDescent="0.2">
      <c r="B106" s="87"/>
      <c r="C106" s="88"/>
      <c r="D106" s="88"/>
      <c r="E106" s="88"/>
      <c r="F106" s="88"/>
      <c r="G106" s="88"/>
      <c r="H106" s="88" t="s">
        <v>107</v>
      </c>
      <c r="I106" s="89" t="s">
        <v>108</v>
      </c>
      <c r="J106" s="90">
        <f t="shared" si="31"/>
        <v>3</v>
      </c>
      <c r="K106" s="90"/>
      <c r="L106" s="90"/>
      <c r="M106" s="92"/>
      <c r="N106" s="93">
        <v>3</v>
      </c>
      <c r="O106" s="93"/>
      <c r="P106" s="93"/>
      <c r="Q106" s="93"/>
      <c r="R106" s="93"/>
      <c r="S106" s="93"/>
    </row>
    <row r="107" spans="2:19" s="5" customFormat="1" ht="12.75" customHeight="1" x14ac:dyDescent="0.2">
      <c r="B107" s="87"/>
      <c r="C107" s="88"/>
      <c r="D107" s="88"/>
      <c r="E107" s="88"/>
      <c r="F107" s="88"/>
      <c r="G107" s="88"/>
      <c r="H107" s="88" t="s">
        <v>107</v>
      </c>
      <c r="I107" s="89" t="s">
        <v>109</v>
      </c>
      <c r="J107" s="90">
        <f t="shared" si="31"/>
        <v>3</v>
      </c>
      <c r="K107" s="90"/>
      <c r="L107" s="90"/>
      <c r="M107" s="92"/>
      <c r="N107" s="93">
        <v>3</v>
      </c>
      <c r="O107" s="93"/>
      <c r="P107" s="93"/>
      <c r="Q107" s="93"/>
      <c r="R107" s="93"/>
      <c r="S107" s="93"/>
    </row>
    <row r="108" spans="2:19" s="5" customFormat="1" ht="12.75" customHeight="1" x14ac:dyDescent="0.2">
      <c r="B108" s="87"/>
      <c r="C108" s="88"/>
      <c r="D108" s="88"/>
      <c r="E108" s="88"/>
      <c r="F108" s="88"/>
      <c r="G108" s="88" t="s">
        <v>110</v>
      </c>
      <c r="H108" s="88"/>
      <c r="I108" s="89" t="s">
        <v>111</v>
      </c>
      <c r="J108" s="90">
        <f t="shared" si="31"/>
        <v>240</v>
      </c>
      <c r="K108" s="90">
        <f>SUM(Q108,S108)</f>
        <v>0</v>
      </c>
      <c r="L108" s="90"/>
      <c r="M108" s="92">
        <f>SUM(M110)</f>
        <v>0</v>
      </c>
      <c r="N108" s="93">
        <f t="shared" ref="N108:S109" si="32">N110</f>
        <v>174</v>
      </c>
      <c r="O108" s="93">
        <f t="shared" si="32"/>
        <v>66</v>
      </c>
      <c r="P108" s="93">
        <f t="shared" si="32"/>
        <v>0</v>
      </c>
      <c r="Q108" s="93">
        <f t="shared" si="32"/>
        <v>0</v>
      </c>
      <c r="R108" s="93">
        <f t="shared" si="32"/>
        <v>0</v>
      </c>
      <c r="S108" s="93">
        <f t="shared" si="32"/>
        <v>0</v>
      </c>
    </row>
    <row r="109" spans="2:19" s="5" customFormat="1" ht="12.75" customHeight="1" x14ac:dyDescent="0.2">
      <c r="B109" s="87"/>
      <c r="C109" s="88"/>
      <c r="D109" s="88"/>
      <c r="E109" s="88"/>
      <c r="F109" s="88"/>
      <c r="G109" s="88" t="s">
        <v>110</v>
      </c>
      <c r="H109" s="88"/>
      <c r="I109" s="89" t="s">
        <v>112</v>
      </c>
      <c r="J109" s="90">
        <f t="shared" si="31"/>
        <v>240</v>
      </c>
      <c r="K109" s="90">
        <f>SUM(Q109,S109)</f>
        <v>0</v>
      </c>
      <c r="L109" s="90"/>
      <c r="M109" s="92">
        <f>SUM(M111)</f>
        <v>262</v>
      </c>
      <c r="N109" s="93">
        <f t="shared" si="32"/>
        <v>174</v>
      </c>
      <c r="O109" s="93">
        <f t="shared" si="32"/>
        <v>66</v>
      </c>
      <c r="P109" s="93">
        <f t="shared" si="32"/>
        <v>0</v>
      </c>
      <c r="Q109" s="93">
        <f t="shared" si="32"/>
        <v>0</v>
      </c>
      <c r="R109" s="93">
        <f t="shared" si="32"/>
        <v>0</v>
      </c>
      <c r="S109" s="93">
        <f t="shared" si="32"/>
        <v>0</v>
      </c>
    </row>
    <row r="110" spans="2:19" s="5" customFormat="1" ht="12.75" customHeight="1" x14ac:dyDescent="0.2">
      <c r="B110" s="87"/>
      <c r="C110" s="88"/>
      <c r="D110" s="88"/>
      <c r="E110" s="88"/>
      <c r="F110" s="88"/>
      <c r="G110" s="88"/>
      <c r="H110" s="88" t="s">
        <v>92</v>
      </c>
      <c r="I110" s="89" t="s">
        <v>113</v>
      </c>
      <c r="J110" s="90">
        <f t="shared" si="31"/>
        <v>240</v>
      </c>
      <c r="K110" s="90"/>
      <c r="L110" s="90"/>
      <c r="M110" s="92"/>
      <c r="N110" s="93">
        <v>174</v>
      </c>
      <c r="O110" s="93">
        <v>66</v>
      </c>
      <c r="P110" s="93"/>
      <c r="Q110" s="93"/>
      <c r="R110" s="93"/>
      <c r="S110" s="93"/>
    </row>
    <row r="111" spans="2:19" s="5" customFormat="1" ht="12.75" customHeight="1" x14ac:dyDescent="0.2">
      <c r="B111" s="87"/>
      <c r="C111" s="88"/>
      <c r="D111" s="88"/>
      <c r="E111" s="88"/>
      <c r="F111" s="88"/>
      <c r="G111" s="88"/>
      <c r="H111" s="88" t="s">
        <v>92</v>
      </c>
      <c r="I111" s="89" t="s">
        <v>114</v>
      </c>
      <c r="J111" s="90">
        <f t="shared" si="31"/>
        <v>240</v>
      </c>
      <c r="K111" s="90"/>
      <c r="L111" s="90"/>
      <c r="M111" s="92">
        <v>262</v>
      </c>
      <c r="N111" s="93">
        <v>174</v>
      </c>
      <c r="O111" s="93">
        <v>66</v>
      </c>
      <c r="P111" s="93"/>
      <c r="Q111" s="93"/>
      <c r="R111" s="93"/>
      <c r="S111" s="93"/>
    </row>
    <row r="112" spans="2:19" s="5" customFormat="1" x14ac:dyDescent="0.2">
      <c r="B112" s="87"/>
      <c r="C112" s="88"/>
      <c r="D112" s="88"/>
      <c r="E112" s="88"/>
      <c r="F112" s="88"/>
      <c r="G112" s="88" t="s">
        <v>76</v>
      </c>
      <c r="H112" s="88"/>
      <c r="I112" s="89" t="s">
        <v>115</v>
      </c>
      <c r="J112" s="90">
        <f t="shared" si="31"/>
        <v>2341</v>
      </c>
      <c r="K112" s="90">
        <f>SUM(S112,Q112)</f>
        <v>0</v>
      </c>
      <c r="L112" s="90"/>
      <c r="M112" s="91">
        <f>SUM(M114,M116,M118,M120,M122,M124)</f>
        <v>0</v>
      </c>
      <c r="N112" s="90">
        <f t="shared" ref="N112:S113" si="33">N114+N116+N118+N120+N122+N124</f>
        <v>591</v>
      </c>
      <c r="O112" s="90">
        <f t="shared" si="33"/>
        <v>650</v>
      </c>
      <c r="P112" s="90">
        <f t="shared" si="33"/>
        <v>600</v>
      </c>
      <c r="Q112" s="90">
        <f t="shared" si="33"/>
        <v>0</v>
      </c>
      <c r="R112" s="90">
        <f t="shared" si="33"/>
        <v>500</v>
      </c>
      <c r="S112" s="90">
        <f t="shared" si="33"/>
        <v>0</v>
      </c>
    </row>
    <row r="113" spans="2:19" s="5" customFormat="1" x14ac:dyDescent="0.2">
      <c r="B113" s="87"/>
      <c r="C113" s="88"/>
      <c r="D113" s="88"/>
      <c r="E113" s="88"/>
      <c r="F113" s="88"/>
      <c r="G113" s="88" t="s">
        <v>76</v>
      </c>
      <c r="H113" s="88"/>
      <c r="I113" s="89" t="s">
        <v>116</v>
      </c>
      <c r="J113" s="90">
        <f t="shared" si="31"/>
        <v>2341</v>
      </c>
      <c r="K113" s="90">
        <f>SUM(S113,Q113)</f>
        <v>0</v>
      </c>
      <c r="L113" s="90"/>
      <c r="M113" s="91">
        <f>SUM(M115,M117,M119,M121,M123,M125)</f>
        <v>2055</v>
      </c>
      <c r="N113" s="90">
        <f t="shared" si="33"/>
        <v>591</v>
      </c>
      <c r="O113" s="90">
        <f t="shared" si="33"/>
        <v>650</v>
      </c>
      <c r="P113" s="90">
        <f t="shared" si="33"/>
        <v>600</v>
      </c>
      <c r="Q113" s="90">
        <f t="shared" si="33"/>
        <v>0</v>
      </c>
      <c r="R113" s="90">
        <f t="shared" si="33"/>
        <v>500</v>
      </c>
      <c r="S113" s="90">
        <f t="shared" si="33"/>
        <v>0</v>
      </c>
    </row>
    <row r="114" spans="2:19" s="5" customFormat="1" ht="28.5" hidden="1" customHeight="1" x14ac:dyDescent="0.2">
      <c r="B114" s="87"/>
      <c r="C114" s="88"/>
      <c r="D114" s="88"/>
      <c r="E114" s="88"/>
      <c r="F114" s="88"/>
      <c r="G114" s="88"/>
      <c r="H114" s="88" t="s">
        <v>33</v>
      </c>
      <c r="I114" s="89" t="s">
        <v>117</v>
      </c>
      <c r="J114" s="90">
        <f t="shared" si="31"/>
        <v>0</v>
      </c>
      <c r="K114" s="90"/>
      <c r="L114" s="90"/>
      <c r="M114" s="91"/>
      <c r="N114" s="90"/>
      <c r="O114" s="90"/>
      <c r="P114" s="90"/>
      <c r="Q114" s="90"/>
      <c r="R114" s="90"/>
      <c r="S114" s="90"/>
    </row>
    <row r="115" spans="2:19" s="5" customFormat="1" ht="27" hidden="1" customHeight="1" x14ac:dyDescent="0.2">
      <c r="B115" s="87"/>
      <c r="C115" s="88"/>
      <c r="D115" s="88"/>
      <c r="E115" s="88"/>
      <c r="F115" s="88"/>
      <c r="G115" s="88"/>
      <c r="H115" s="88" t="s">
        <v>33</v>
      </c>
      <c r="I115" s="89" t="s">
        <v>118</v>
      </c>
      <c r="J115" s="90">
        <f>N115+O115+P115+R115</f>
        <v>0</v>
      </c>
      <c r="K115" s="90"/>
      <c r="L115" s="90"/>
      <c r="M115" s="91"/>
      <c r="N115" s="90"/>
      <c r="O115" s="90"/>
      <c r="P115" s="90"/>
      <c r="Q115" s="90"/>
      <c r="R115" s="90"/>
      <c r="S115" s="90"/>
    </row>
    <row r="116" spans="2:19" s="5" customFormat="1" ht="25.5" hidden="1" customHeight="1" x14ac:dyDescent="0.2">
      <c r="B116" s="87"/>
      <c r="C116" s="88"/>
      <c r="D116" s="88"/>
      <c r="E116" s="88"/>
      <c r="F116" s="88"/>
      <c r="G116" s="88"/>
      <c r="H116" s="88" t="s">
        <v>110</v>
      </c>
      <c r="I116" s="89" t="s">
        <v>119</v>
      </c>
      <c r="J116" s="90">
        <f t="shared" si="31"/>
        <v>0</v>
      </c>
      <c r="K116" s="90"/>
      <c r="L116" s="90"/>
      <c r="M116" s="91"/>
      <c r="N116" s="90"/>
      <c r="O116" s="90"/>
      <c r="P116" s="90"/>
      <c r="Q116" s="90"/>
      <c r="R116" s="90"/>
      <c r="S116" s="90"/>
    </row>
    <row r="117" spans="2:19" s="5" customFormat="1" ht="20.25" hidden="1" customHeight="1" x14ac:dyDescent="0.2">
      <c r="B117" s="87"/>
      <c r="C117" s="88"/>
      <c r="D117" s="88"/>
      <c r="E117" s="88"/>
      <c r="F117" s="88"/>
      <c r="G117" s="88"/>
      <c r="H117" s="88" t="s">
        <v>110</v>
      </c>
      <c r="I117" s="89" t="s">
        <v>120</v>
      </c>
      <c r="J117" s="90">
        <f>N117+O117+P117+R117</f>
        <v>0</v>
      </c>
      <c r="K117" s="90"/>
      <c r="L117" s="90"/>
      <c r="M117" s="91"/>
      <c r="N117" s="90"/>
      <c r="O117" s="90"/>
      <c r="P117" s="90"/>
      <c r="Q117" s="90"/>
      <c r="R117" s="90"/>
      <c r="S117" s="90"/>
    </row>
    <row r="118" spans="2:19" s="5" customFormat="1" ht="25.5" hidden="1" customHeight="1" x14ac:dyDescent="0.2">
      <c r="B118" s="87"/>
      <c r="C118" s="88"/>
      <c r="D118" s="88"/>
      <c r="E118" s="88"/>
      <c r="F118" s="88"/>
      <c r="G118" s="88"/>
      <c r="H118" s="88" t="s">
        <v>76</v>
      </c>
      <c r="I118" s="89" t="s">
        <v>121</v>
      </c>
      <c r="J118" s="90">
        <f t="shared" si="31"/>
        <v>0</v>
      </c>
      <c r="K118" s="90"/>
      <c r="L118" s="90"/>
      <c r="M118" s="92"/>
      <c r="N118" s="93"/>
      <c r="O118" s="93"/>
      <c r="P118" s="93"/>
      <c r="Q118" s="93"/>
      <c r="R118" s="93"/>
      <c r="S118" s="93"/>
    </row>
    <row r="119" spans="2:19" s="5" customFormat="1" ht="23.25" hidden="1" customHeight="1" x14ac:dyDescent="0.2">
      <c r="B119" s="87"/>
      <c r="C119" s="88"/>
      <c r="D119" s="88"/>
      <c r="E119" s="88"/>
      <c r="F119" s="88"/>
      <c r="G119" s="88"/>
      <c r="H119" s="88" t="s">
        <v>76</v>
      </c>
      <c r="I119" s="89" t="s">
        <v>122</v>
      </c>
      <c r="J119" s="90">
        <f>N119+O119+P119+R119</f>
        <v>0</v>
      </c>
      <c r="K119" s="90"/>
      <c r="L119" s="90"/>
      <c r="M119" s="92"/>
      <c r="N119" s="93"/>
      <c r="O119" s="93"/>
      <c r="P119" s="93"/>
      <c r="Q119" s="93"/>
      <c r="R119" s="93"/>
      <c r="S119" s="93"/>
    </row>
    <row r="120" spans="2:19" s="5" customFormat="1" ht="22.5" hidden="1" customHeight="1" x14ac:dyDescent="0.2">
      <c r="B120" s="87"/>
      <c r="C120" s="88"/>
      <c r="D120" s="88"/>
      <c r="E120" s="88"/>
      <c r="F120" s="88"/>
      <c r="G120" s="88"/>
      <c r="H120" s="88" t="s">
        <v>123</v>
      </c>
      <c r="I120" s="89" t="s">
        <v>124</v>
      </c>
      <c r="J120" s="90">
        <f t="shared" si="31"/>
        <v>0</v>
      </c>
      <c r="K120" s="90"/>
      <c r="L120" s="90"/>
      <c r="M120" s="92"/>
      <c r="N120" s="93"/>
      <c r="O120" s="93"/>
      <c r="P120" s="93"/>
      <c r="Q120" s="93"/>
      <c r="R120" s="93"/>
      <c r="S120" s="93"/>
    </row>
    <row r="121" spans="2:19" s="5" customFormat="1" ht="27.75" hidden="1" customHeight="1" x14ac:dyDescent="0.2">
      <c r="B121" s="87"/>
      <c r="C121" s="88"/>
      <c r="D121" s="88"/>
      <c r="E121" s="88"/>
      <c r="F121" s="88"/>
      <c r="G121" s="88"/>
      <c r="H121" s="88" t="s">
        <v>123</v>
      </c>
      <c r="I121" s="89" t="s">
        <v>125</v>
      </c>
      <c r="J121" s="90">
        <f>N121+O121+P121+R121</f>
        <v>0</v>
      </c>
      <c r="K121" s="90"/>
      <c r="L121" s="90"/>
      <c r="M121" s="92"/>
      <c r="N121" s="93"/>
      <c r="O121" s="93"/>
      <c r="P121" s="93"/>
      <c r="Q121" s="93"/>
      <c r="R121" s="93"/>
      <c r="S121" s="93"/>
    </row>
    <row r="122" spans="2:19" s="5" customFormat="1" ht="23.25" hidden="1" customHeight="1" x14ac:dyDescent="0.2">
      <c r="B122" s="87"/>
      <c r="C122" s="88"/>
      <c r="D122" s="88"/>
      <c r="E122" s="88"/>
      <c r="F122" s="88"/>
      <c r="G122" s="88"/>
      <c r="H122" s="88" t="s">
        <v>92</v>
      </c>
      <c r="I122" s="94" t="s">
        <v>126</v>
      </c>
      <c r="J122" s="90">
        <f t="shared" si="31"/>
        <v>0</v>
      </c>
      <c r="K122" s="90"/>
      <c r="L122" s="90"/>
      <c r="M122" s="92"/>
      <c r="N122" s="93"/>
      <c r="O122" s="93"/>
      <c r="P122" s="93"/>
      <c r="Q122" s="93"/>
      <c r="R122" s="93"/>
      <c r="S122" s="93"/>
    </row>
    <row r="123" spans="2:19" s="5" customFormat="1" ht="24.75" hidden="1" customHeight="1" x14ac:dyDescent="0.2">
      <c r="B123" s="87"/>
      <c r="C123" s="88"/>
      <c r="D123" s="88"/>
      <c r="E123" s="88"/>
      <c r="F123" s="88"/>
      <c r="G123" s="88"/>
      <c r="H123" s="88" t="s">
        <v>92</v>
      </c>
      <c r="I123" s="94" t="s">
        <v>127</v>
      </c>
      <c r="J123" s="90">
        <f>N123+O123+P123+R123</f>
        <v>0</v>
      </c>
      <c r="K123" s="90"/>
      <c r="L123" s="90"/>
      <c r="M123" s="92"/>
      <c r="N123" s="93"/>
      <c r="O123" s="93"/>
      <c r="P123" s="93"/>
      <c r="Q123" s="93"/>
      <c r="R123" s="93"/>
      <c r="S123" s="93"/>
    </row>
    <row r="124" spans="2:19" s="5" customFormat="1" ht="24.75" customHeight="1" x14ac:dyDescent="0.2">
      <c r="B124" s="87"/>
      <c r="C124" s="88"/>
      <c r="D124" s="88"/>
      <c r="E124" s="88"/>
      <c r="F124" s="88"/>
      <c r="G124" s="88"/>
      <c r="H124" s="88" t="s">
        <v>128</v>
      </c>
      <c r="I124" s="94" t="s">
        <v>129</v>
      </c>
      <c r="J124" s="90">
        <f t="shared" si="31"/>
        <v>2341</v>
      </c>
      <c r="K124" s="90"/>
      <c r="L124" s="90"/>
      <c r="M124" s="92"/>
      <c r="N124" s="93">
        <v>591</v>
      </c>
      <c r="O124" s="93">
        <v>650</v>
      </c>
      <c r="P124" s="93">
        <v>600</v>
      </c>
      <c r="Q124" s="93"/>
      <c r="R124" s="93">
        <v>500</v>
      </c>
      <c r="S124" s="93"/>
    </row>
    <row r="125" spans="2:19" s="5" customFormat="1" ht="16.5" customHeight="1" x14ac:dyDescent="0.2">
      <c r="B125" s="95"/>
      <c r="C125" s="88"/>
      <c r="D125" s="88"/>
      <c r="E125" s="88"/>
      <c r="F125" s="88"/>
      <c r="G125" s="88"/>
      <c r="H125" s="88" t="s">
        <v>128</v>
      </c>
      <c r="I125" s="94" t="s">
        <v>130</v>
      </c>
      <c r="J125" s="90">
        <f>N125+O125+P125+R125</f>
        <v>2341</v>
      </c>
      <c r="K125" s="90"/>
      <c r="L125" s="90"/>
      <c r="M125" s="92">
        <v>2055</v>
      </c>
      <c r="N125" s="93">
        <v>591</v>
      </c>
      <c r="O125" s="93">
        <v>650</v>
      </c>
      <c r="P125" s="93">
        <v>600</v>
      </c>
      <c r="Q125" s="93"/>
      <c r="R125" s="93">
        <v>500</v>
      </c>
      <c r="S125" s="93"/>
    </row>
    <row r="126" spans="2:19" s="66" customFormat="1" ht="15" customHeight="1" x14ac:dyDescent="0.2">
      <c r="B126" s="86" t="s">
        <v>81</v>
      </c>
      <c r="C126" s="47"/>
      <c r="D126" s="47"/>
      <c r="E126" s="47"/>
      <c r="F126" s="47" t="s">
        <v>131</v>
      </c>
      <c r="G126" s="47"/>
      <c r="H126" s="47"/>
      <c r="I126" s="53" t="s">
        <v>132</v>
      </c>
      <c r="J126" s="54">
        <f>J128+J150+J152+J156+J160+J166+J172+J174+J176+J178+J180+J182+J184+J186</f>
        <v>9300</v>
      </c>
      <c r="K126" s="54">
        <f>K128+K150+K152+K156+K160+K166+K172+K174+K176+K178+K180+K182+K184+K186</f>
        <v>930</v>
      </c>
      <c r="L126" s="54"/>
      <c r="M126" s="55">
        <f>M128+M150+M152+M156+M160+M166+M172+M174+M176+M178+M180+M182+M184+M186</f>
        <v>0</v>
      </c>
      <c r="N126" s="54">
        <f t="shared" ref="N126:S127" si="34">N128+N150+N152+N156+N160+N166+N172+N174+N176+N178+N180+N182+N184+N186</f>
        <v>2154</v>
      </c>
      <c r="O126" s="54">
        <f t="shared" si="34"/>
        <v>3040</v>
      </c>
      <c r="P126" s="54">
        <f t="shared" si="34"/>
        <v>2502</v>
      </c>
      <c r="Q126" s="54">
        <f t="shared" si="34"/>
        <v>300</v>
      </c>
      <c r="R126" s="54">
        <f t="shared" si="34"/>
        <v>1604</v>
      </c>
      <c r="S126" s="54">
        <f t="shared" si="34"/>
        <v>630</v>
      </c>
    </row>
    <row r="127" spans="2:19" s="66" customFormat="1" ht="15" customHeight="1" x14ac:dyDescent="0.2">
      <c r="B127" s="87"/>
      <c r="C127" s="47"/>
      <c r="D127" s="47"/>
      <c r="E127" s="47"/>
      <c r="F127" s="47" t="s">
        <v>131</v>
      </c>
      <c r="G127" s="47"/>
      <c r="H127" s="47"/>
      <c r="I127" s="53" t="s">
        <v>133</v>
      </c>
      <c r="J127" s="54">
        <f>J129+J151+J153+J157+J161+J167+J173+J175+J177+J179+J181+J183+J185+J187</f>
        <v>9300</v>
      </c>
      <c r="K127" s="54">
        <f>K129+K151+K153+K157+K161+K167+K173+K175+K177+K179+K181+K183+K185+K187</f>
        <v>930</v>
      </c>
      <c r="L127" s="54"/>
      <c r="M127" s="55">
        <f>M129+M151+M153+M157+M161+M167+M173+M175+M177+M179+M181+M183+M185+M187</f>
        <v>7641</v>
      </c>
      <c r="N127" s="54">
        <f t="shared" si="34"/>
        <v>2154</v>
      </c>
      <c r="O127" s="54">
        <f t="shared" si="34"/>
        <v>3040</v>
      </c>
      <c r="P127" s="54">
        <f t="shared" si="34"/>
        <v>2502</v>
      </c>
      <c r="Q127" s="54">
        <f t="shared" si="34"/>
        <v>300</v>
      </c>
      <c r="R127" s="54">
        <f t="shared" si="34"/>
        <v>1604</v>
      </c>
      <c r="S127" s="54">
        <f t="shared" si="34"/>
        <v>630</v>
      </c>
    </row>
    <row r="128" spans="2:19" s="5" customFormat="1" ht="12.75" customHeight="1" x14ac:dyDescent="0.2">
      <c r="B128" s="87"/>
      <c r="C128" s="88"/>
      <c r="D128" s="88"/>
      <c r="E128" s="88"/>
      <c r="F128" s="88"/>
      <c r="G128" s="88" t="s">
        <v>33</v>
      </c>
      <c r="H128" s="88"/>
      <c r="I128" s="89" t="s">
        <v>38</v>
      </c>
      <c r="J128" s="90">
        <f>J130+J132+J134+J136+J138+J140+J142+J144+J146+J148</f>
        <v>7303</v>
      </c>
      <c r="K128" s="90">
        <f>K130+K132+K134+K136+K138+K140+K142+K144+K146+K148</f>
        <v>830</v>
      </c>
      <c r="L128" s="90"/>
      <c r="M128" s="91">
        <f>M130+M132+M134+M136+M138+M140+M142+M144+M146+M148</f>
        <v>0</v>
      </c>
      <c r="N128" s="90">
        <f t="shared" ref="N128:S129" si="35">N130+N132+N134+N136+N138+N140+N142+N144+N146+N148</f>
        <v>1697</v>
      </c>
      <c r="O128" s="90">
        <f t="shared" si="35"/>
        <v>2266</v>
      </c>
      <c r="P128" s="90">
        <f t="shared" si="35"/>
        <v>1955</v>
      </c>
      <c r="Q128" s="90">
        <f t="shared" si="35"/>
        <v>300</v>
      </c>
      <c r="R128" s="90">
        <f t="shared" si="35"/>
        <v>1385</v>
      </c>
      <c r="S128" s="90">
        <f t="shared" si="35"/>
        <v>530</v>
      </c>
    </row>
    <row r="129" spans="2:19" s="5" customFormat="1" ht="12.75" customHeight="1" x14ac:dyDescent="0.2">
      <c r="B129" s="87"/>
      <c r="C129" s="88"/>
      <c r="D129" s="88"/>
      <c r="E129" s="88"/>
      <c r="F129" s="88"/>
      <c r="G129" s="88" t="s">
        <v>33</v>
      </c>
      <c r="H129" s="88"/>
      <c r="I129" s="89" t="s">
        <v>39</v>
      </c>
      <c r="J129" s="90">
        <f>J131+J133+J135+J137+J139+J141+J143+J145+J147+J149</f>
        <v>7303</v>
      </c>
      <c r="K129" s="90">
        <f>K131+K133+K135+K137+K139+K141+K143+K145+K147+K149</f>
        <v>830</v>
      </c>
      <c r="L129" s="90"/>
      <c r="M129" s="91">
        <f>M131+M133+M135+M137+M139+M141+M143+M145+M147+M149</f>
        <v>6006</v>
      </c>
      <c r="N129" s="90">
        <f t="shared" si="35"/>
        <v>1697</v>
      </c>
      <c r="O129" s="90">
        <f t="shared" si="35"/>
        <v>2266</v>
      </c>
      <c r="P129" s="90">
        <f t="shared" si="35"/>
        <v>1955</v>
      </c>
      <c r="Q129" s="90">
        <f t="shared" si="35"/>
        <v>300</v>
      </c>
      <c r="R129" s="90">
        <f t="shared" si="35"/>
        <v>1385</v>
      </c>
      <c r="S129" s="90">
        <f t="shared" si="35"/>
        <v>530</v>
      </c>
    </row>
    <row r="130" spans="2:19" s="5" customFormat="1" ht="12.75" customHeight="1" x14ac:dyDescent="0.2">
      <c r="B130" s="87"/>
      <c r="C130" s="88"/>
      <c r="D130" s="88"/>
      <c r="E130" s="88"/>
      <c r="F130" s="88"/>
      <c r="G130" s="88"/>
      <c r="H130" s="88" t="s">
        <v>33</v>
      </c>
      <c r="I130" s="89" t="s">
        <v>134</v>
      </c>
      <c r="J130" s="90">
        <f t="shared" ref="J130:J150" si="36">N130+O130+P130+R130</f>
        <v>203</v>
      </c>
      <c r="K130" s="90">
        <f>Q130+S130</f>
        <v>0</v>
      </c>
      <c r="L130" s="90"/>
      <c r="M130" s="91"/>
      <c r="N130" s="90">
        <v>36</v>
      </c>
      <c r="O130" s="90">
        <v>100</v>
      </c>
      <c r="P130" s="90">
        <v>50</v>
      </c>
      <c r="Q130" s="90"/>
      <c r="R130" s="90">
        <v>17</v>
      </c>
      <c r="S130" s="90"/>
    </row>
    <row r="131" spans="2:19" s="5" customFormat="1" ht="12.75" customHeight="1" x14ac:dyDescent="0.2">
      <c r="B131" s="87"/>
      <c r="C131" s="88"/>
      <c r="D131" s="88"/>
      <c r="E131" s="88"/>
      <c r="F131" s="88"/>
      <c r="G131" s="88"/>
      <c r="H131" s="88" t="s">
        <v>33</v>
      </c>
      <c r="I131" s="89" t="s">
        <v>135</v>
      </c>
      <c r="J131" s="90">
        <f>N131+O131+P131+R131</f>
        <v>203</v>
      </c>
      <c r="K131" s="90">
        <f t="shared" ref="K131:K194" si="37">Q131+S131</f>
        <v>0</v>
      </c>
      <c r="L131" s="90"/>
      <c r="M131" s="91">
        <v>139</v>
      </c>
      <c r="N131" s="90">
        <v>36</v>
      </c>
      <c r="O131" s="90">
        <v>100</v>
      </c>
      <c r="P131" s="90">
        <v>50</v>
      </c>
      <c r="Q131" s="90"/>
      <c r="R131" s="90">
        <v>17</v>
      </c>
      <c r="S131" s="90"/>
    </row>
    <row r="132" spans="2:19" s="5" customFormat="1" ht="12.75" customHeight="1" x14ac:dyDescent="0.2">
      <c r="B132" s="87"/>
      <c r="C132" s="88"/>
      <c r="D132" s="88"/>
      <c r="E132" s="88"/>
      <c r="F132" s="88"/>
      <c r="G132" s="88"/>
      <c r="H132" s="88" t="s">
        <v>110</v>
      </c>
      <c r="I132" s="89" t="s">
        <v>136</v>
      </c>
      <c r="J132" s="90">
        <f t="shared" si="36"/>
        <v>6</v>
      </c>
      <c r="K132" s="90">
        <f t="shared" si="37"/>
        <v>0</v>
      </c>
      <c r="L132" s="90"/>
      <c r="M132" s="91"/>
      <c r="N132" s="90"/>
      <c r="O132" s="90">
        <v>2</v>
      </c>
      <c r="P132" s="90">
        <v>2</v>
      </c>
      <c r="Q132" s="90"/>
      <c r="R132" s="90">
        <v>2</v>
      </c>
      <c r="S132" s="90"/>
    </row>
    <row r="133" spans="2:19" s="5" customFormat="1" ht="14.25" customHeight="1" x14ac:dyDescent="0.2">
      <c r="B133" s="87"/>
      <c r="C133" s="88"/>
      <c r="D133" s="88"/>
      <c r="E133" s="88"/>
      <c r="F133" s="88"/>
      <c r="G133" s="88"/>
      <c r="H133" s="88" t="s">
        <v>110</v>
      </c>
      <c r="I133" s="89" t="s">
        <v>137</v>
      </c>
      <c r="J133" s="90">
        <f>N133+O133+P133+R133</f>
        <v>6</v>
      </c>
      <c r="K133" s="90">
        <f t="shared" si="37"/>
        <v>0</v>
      </c>
      <c r="L133" s="90"/>
      <c r="M133" s="91"/>
      <c r="N133" s="90"/>
      <c r="O133" s="90">
        <v>2</v>
      </c>
      <c r="P133" s="90">
        <v>2</v>
      </c>
      <c r="Q133" s="90"/>
      <c r="R133" s="90">
        <v>2</v>
      </c>
      <c r="S133" s="90"/>
    </row>
    <row r="134" spans="2:19" s="5" customFormat="1" ht="26.25" customHeight="1" x14ac:dyDescent="0.2">
      <c r="B134" s="87"/>
      <c r="C134" s="88"/>
      <c r="D134" s="88"/>
      <c r="E134" s="88"/>
      <c r="F134" s="88"/>
      <c r="G134" s="88"/>
      <c r="H134" s="88" t="s">
        <v>76</v>
      </c>
      <c r="I134" s="89" t="s">
        <v>138</v>
      </c>
      <c r="J134" s="90">
        <f t="shared" si="36"/>
        <v>1934</v>
      </c>
      <c r="K134" s="90">
        <f t="shared" si="37"/>
        <v>200</v>
      </c>
      <c r="L134" s="90"/>
      <c r="M134" s="91"/>
      <c r="N134" s="90">
        <v>414</v>
      </c>
      <c r="O134" s="90">
        <v>560</v>
      </c>
      <c r="P134" s="90">
        <v>400</v>
      </c>
      <c r="Q134" s="90">
        <v>50</v>
      </c>
      <c r="R134" s="90">
        <v>560</v>
      </c>
      <c r="S134" s="90">
        <v>150</v>
      </c>
    </row>
    <row r="135" spans="2:19" s="5" customFormat="1" ht="12.75" customHeight="1" x14ac:dyDescent="0.2">
      <c r="B135" s="87"/>
      <c r="C135" s="88"/>
      <c r="D135" s="88"/>
      <c r="E135" s="88"/>
      <c r="F135" s="88"/>
      <c r="G135" s="88"/>
      <c r="H135" s="88" t="s">
        <v>76</v>
      </c>
      <c r="I135" s="89" t="s">
        <v>139</v>
      </c>
      <c r="J135" s="90">
        <f>N135+O135+P135+R135</f>
        <v>1934</v>
      </c>
      <c r="K135" s="90">
        <f t="shared" si="37"/>
        <v>200</v>
      </c>
      <c r="L135" s="90"/>
      <c r="M135" s="91">
        <v>918</v>
      </c>
      <c r="N135" s="90">
        <v>414</v>
      </c>
      <c r="O135" s="90">
        <v>560</v>
      </c>
      <c r="P135" s="90">
        <v>400</v>
      </c>
      <c r="Q135" s="90">
        <v>50</v>
      </c>
      <c r="R135" s="90">
        <v>560</v>
      </c>
      <c r="S135" s="90">
        <v>150</v>
      </c>
    </row>
    <row r="136" spans="2:19" s="5" customFormat="1" ht="12.75" customHeight="1" x14ac:dyDescent="0.2">
      <c r="B136" s="87"/>
      <c r="C136" s="88"/>
      <c r="D136" s="88"/>
      <c r="E136" s="88"/>
      <c r="F136" s="88"/>
      <c r="G136" s="88"/>
      <c r="H136" s="88" t="s">
        <v>123</v>
      </c>
      <c r="I136" s="89" t="s">
        <v>140</v>
      </c>
      <c r="J136" s="90">
        <f t="shared" si="36"/>
        <v>96</v>
      </c>
      <c r="K136" s="90">
        <f t="shared" si="37"/>
        <v>0</v>
      </c>
      <c r="L136" s="90"/>
      <c r="M136" s="91"/>
      <c r="N136" s="90">
        <v>26</v>
      </c>
      <c r="O136" s="90">
        <v>30</v>
      </c>
      <c r="P136" s="90">
        <v>30</v>
      </c>
      <c r="Q136" s="90"/>
      <c r="R136" s="90">
        <v>10</v>
      </c>
      <c r="S136" s="90"/>
    </row>
    <row r="137" spans="2:19" s="5" customFormat="1" ht="12.75" customHeight="1" x14ac:dyDescent="0.2">
      <c r="B137" s="87"/>
      <c r="C137" s="88"/>
      <c r="D137" s="88"/>
      <c r="E137" s="88"/>
      <c r="F137" s="88"/>
      <c r="G137" s="88"/>
      <c r="H137" s="88" t="s">
        <v>123</v>
      </c>
      <c r="I137" s="89" t="s">
        <v>141</v>
      </c>
      <c r="J137" s="90">
        <f>N137+O137+P137+R137</f>
        <v>96</v>
      </c>
      <c r="K137" s="90">
        <f t="shared" si="37"/>
        <v>0</v>
      </c>
      <c r="L137" s="90"/>
      <c r="M137" s="91">
        <v>120</v>
      </c>
      <c r="N137" s="90">
        <v>26</v>
      </c>
      <c r="O137" s="90">
        <v>30</v>
      </c>
      <c r="P137" s="90">
        <v>30</v>
      </c>
      <c r="Q137" s="90"/>
      <c r="R137" s="90">
        <v>10</v>
      </c>
      <c r="S137" s="90"/>
    </row>
    <row r="138" spans="2:19" s="5" customFormat="1" ht="12.75" customHeight="1" x14ac:dyDescent="0.2">
      <c r="B138" s="87"/>
      <c r="C138" s="88"/>
      <c r="D138" s="88"/>
      <c r="E138" s="88"/>
      <c r="F138" s="88"/>
      <c r="G138" s="88"/>
      <c r="H138" s="88" t="s">
        <v>89</v>
      </c>
      <c r="I138" s="89" t="s">
        <v>142</v>
      </c>
      <c r="J138" s="90">
        <f t="shared" si="36"/>
        <v>1694</v>
      </c>
      <c r="K138" s="90">
        <f t="shared" si="37"/>
        <v>230</v>
      </c>
      <c r="L138" s="90"/>
      <c r="M138" s="91"/>
      <c r="N138" s="90">
        <v>347</v>
      </c>
      <c r="O138" s="90">
        <v>500</v>
      </c>
      <c r="P138" s="90">
        <v>500</v>
      </c>
      <c r="Q138" s="90">
        <v>50</v>
      </c>
      <c r="R138" s="90">
        <v>347</v>
      </c>
      <c r="S138" s="90">
        <v>180</v>
      </c>
    </row>
    <row r="139" spans="2:19" s="5" customFormat="1" ht="12.75" customHeight="1" x14ac:dyDescent="0.2">
      <c r="B139" s="87"/>
      <c r="C139" s="88"/>
      <c r="D139" s="88"/>
      <c r="E139" s="88"/>
      <c r="F139" s="88"/>
      <c r="G139" s="88"/>
      <c r="H139" s="88" t="s">
        <v>89</v>
      </c>
      <c r="I139" s="89" t="s">
        <v>143</v>
      </c>
      <c r="J139" s="90">
        <f>N139+O139+P139+R139</f>
        <v>1694</v>
      </c>
      <c r="K139" s="90">
        <f t="shared" si="37"/>
        <v>230</v>
      </c>
      <c r="L139" s="90"/>
      <c r="M139" s="91">
        <v>1492</v>
      </c>
      <c r="N139" s="90">
        <v>347</v>
      </c>
      <c r="O139" s="90">
        <v>500</v>
      </c>
      <c r="P139" s="90">
        <v>500</v>
      </c>
      <c r="Q139" s="90">
        <v>50</v>
      </c>
      <c r="R139" s="90">
        <v>347</v>
      </c>
      <c r="S139" s="90">
        <v>180</v>
      </c>
    </row>
    <row r="140" spans="2:19" s="5" customFormat="1" ht="12.75" hidden="1" customHeight="1" x14ac:dyDescent="0.2">
      <c r="B140" s="87"/>
      <c r="C140" s="88"/>
      <c r="D140" s="88"/>
      <c r="E140" s="88"/>
      <c r="F140" s="88"/>
      <c r="G140" s="88"/>
      <c r="H140" s="88" t="s">
        <v>92</v>
      </c>
      <c r="I140" s="89" t="s">
        <v>144</v>
      </c>
      <c r="J140" s="90">
        <f t="shared" si="36"/>
        <v>0</v>
      </c>
      <c r="K140" s="90">
        <f t="shared" si="37"/>
        <v>0</v>
      </c>
      <c r="L140" s="90"/>
      <c r="M140" s="91"/>
      <c r="N140" s="90"/>
      <c r="O140" s="90"/>
      <c r="P140" s="90"/>
      <c r="Q140" s="90"/>
      <c r="R140" s="90"/>
      <c r="S140" s="90"/>
    </row>
    <row r="141" spans="2:19" s="5" customFormat="1" ht="12.75" hidden="1" customHeight="1" x14ac:dyDescent="0.2">
      <c r="B141" s="87"/>
      <c r="C141" s="88"/>
      <c r="D141" s="88"/>
      <c r="E141" s="88"/>
      <c r="F141" s="88"/>
      <c r="G141" s="88"/>
      <c r="H141" s="88" t="s">
        <v>92</v>
      </c>
      <c r="I141" s="89" t="s">
        <v>145</v>
      </c>
      <c r="J141" s="90">
        <f t="shared" si="36"/>
        <v>0</v>
      </c>
      <c r="K141" s="90">
        <f t="shared" si="37"/>
        <v>0</v>
      </c>
      <c r="L141" s="90"/>
      <c r="M141" s="91"/>
      <c r="N141" s="90"/>
      <c r="O141" s="90"/>
      <c r="P141" s="90"/>
      <c r="Q141" s="90"/>
      <c r="R141" s="90"/>
      <c r="S141" s="90"/>
    </row>
    <row r="142" spans="2:19" s="5" customFormat="1" ht="12.75" hidden="1" customHeight="1" x14ac:dyDescent="0.2">
      <c r="B142" s="87"/>
      <c r="C142" s="88"/>
      <c r="D142" s="88"/>
      <c r="E142" s="88"/>
      <c r="F142" s="88"/>
      <c r="G142" s="88"/>
      <c r="H142" s="88" t="s">
        <v>128</v>
      </c>
      <c r="I142" s="89" t="s">
        <v>146</v>
      </c>
      <c r="J142" s="90">
        <f t="shared" si="36"/>
        <v>0</v>
      </c>
      <c r="K142" s="90">
        <f t="shared" si="37"/>
        <v>0</v>
      </c>
      <c r="L142" s="90"/>
      <c r="M142" s="91"/>
      <c r="N142" s="90"/>
      <c r="O142" s="90"/>
      <c r="P142" s="90"/>
      <c r="Q142" s="90"/>
      <c r="R142" s="90"/>
      <c r="S142" s="90"/>
    </row>
    <row r="143" spans="2:19" s="5" customFormat="1" ht="12.75" hidden="1" customHeight="1" x14ac:dyDescent="0.2">
      <c r="B143" s="87"/>
      <c r="C143" s="88"/>
      <c r="D143" s="88"/>
      <c r="E143" s="88"/>
      <c r="F143" s="88"/>
      <c r="G143" s="88"/>
      <c r="H143" s="88" t="s">
        <v>128</v>
      </c>
      <c r="I143" s="89" t="s">
        <v>147</v>
      </c>
      <c r="J143" s="90">
        <f t="shared" si="36"/>
        <v>0</v>
      </c>
      <c r="K143" s="90">
        <f t="shared" si="37"/>
        <v>0</v>
      </c>
      <c r="L143" s="90"/>
      <c r="M143" s="91"/>
      <c r="N143" s="90"/>
      <c r="O143" s="90"/>
      <c r="P143" s="90"/>
      <c r="Q143" s="90"/>
      <c r="R143" s="90"/>
      <c r="S143" s="90"/>
    </row>
    <row r="144" spans="2:19" s="5" customFormat="1" ht="28.5" customHeight="1" x14ac:dyDescent="0.2">
      <c r="B144" s="87"/>
      <c r="C144" s="88"/>
      <c r="D144" s="88"/>
      <c r="E144" s="88"/>
      <c r="F144" s="88"/>
      <c r="G144" s="88"/>
      <c r="H144" s="88" t="s">
        <v>148</v>
      </c>
      <c r="I144" s="89" t="s">
        <v>149</v>
      </c>
      <c r="J144" s="90">
        <f t="shared" si="36"/>
        <v>647</v>
      </c>
      <c r="K144" s="90">
        <f t="shared" si="37"/>
        <v>0</v>
      </c>
      <c r="L144" s="90"/>
      <c r="M144" s="91"/>
      <c r="N144" s="90">
        <v>177</v>
      </c>
      <c r="O144" s="90">
        <v>200</v>
      </c>
      <c r="P144" s="90">
        <v>180</v>
      </c>
      <c r="Q144" s="90"/>
      <c r="R144" s="90">
        <v>90</v>
      </c>
      <c r="S144" s="90"/>
    </row>
    <row r="145" spans="2:19" s="5" customFormat="1" ht="22.5" customHeight="1" x14ac:dyDescent="0.2">
      <c r="B145" s="87"/>
      <c r="C145" s="88"/>
      <c r="D145" s="88"/>
      <c r="E145" s="88"/>
      <c r="F145" s="88"/>
      <c r="G145" s="88"/>
      <c r="H145" s="88" t="s">
        <v>148</v>
      </c>
      <c r="I145" s="89" t="s">
        <v>150</v>
      </c>
      <c r="J145" s="90">
        <f>N145+O145+P145+R145</f>
        <v>647</v>
      </c>
      <c r="K145" s="90">
        <f t="shared" si="37"/>
        <v>0</v>
      </c>
      <c r="L145" s="90"/>
      <c r="M145" s="91">
        <v>599</v>
      </c>
      <c r="N145" s="90">
        <v>177</v>
      </c>
      <c r="O145" s="90">
        <v>200</v>
      </c>
      <c r="P145" s="90">
        <v>180</v>
      </c>
      <c r="Q145" s="90"/>
      <c r="R145" s="90">
        <v>90</v>
      </c>
      <c r="S145" s="90"/>
    </row>
    <row r="146" spans="2:19" s="5" customFormat="1" ht="29.25" customHeight="1" x14ac:dyDescent="0.2">
      <c r="B146" s="87"/>
      <c r="C146" s="88"/>
      <c r="D146" s="88"/>
      <c r="E146" s="88"/>
      <c r="F146" s="88"/>
      <c r="G146" s="88"/>
      <c r="H146" s="88" t="s">
        <v>151</v>
      </c>
      <c r="I146" s="89" t="s">
        <v>152</v>
      </c>
      <c r="J146" s="90">
        <f t="shared" si="36"/>
        <v>840</v>
      </c>
      <c r="K146" s="90">
        <f t="shared" si="37"/>
        <v>50</v>
      </c>
      <c r="L146" s="90"/>
      <c r="M146" s="91"/>
      <c r="N146" s="90">
        <v>207</v>
      </c>
      <c r="O146" s="90">
        <v>324</v>
      </c>
      <c r="P146" s="90">
        <v>300</v>
      </c>
      <c r="Q146" s="90">
        <v>50</v>
      </c>
      <c r="R146" s="90">
        <v>9</v>
      </c>
      <c r="S146" s="90"/>
    </row>
    <row r="147" spans="2:19" s="5" customFormat="1" ht="28.5" customHeight="1" x14ac:dyDescent="0.2">
      <c r="B147" s="87"/>
      <c r="C147" s="88"/>
      <c r="D147" s="88"/>
      <c r="E147" s="88"/>
      <c r="F147" s="88"/>
      <c r="G147" s="88"/>
      <c r="H147" s="88" t="s">
        <v>151</v>
      </c>
      <c r="I147" s="89" t="s">
        <v>153</v>
      </c>
      <c r="J147" s="90">
        <f>N147+O147+P147+R147</f>
        <v>840</v>
      </c>
      <c r="K147" s="90">
        <f t="shared" si="37"/>
        <v>50</v>
      </c>
      <c r="L147" s="90"/>
      <c r="M147" s="91">
        <v>713</v>
      </c>
      <c r="N147" s="90">
        <v>207</v>
      </c>
      <c r="O147" s="90">
        <v>324</v>
      </c>
      <c r="P147" s="90">
        <v>300</v>
      </c>
      <c r="Q147" s="90">
        <v>50</v>
      </c>
      <c r="R147" s="90">
        <v>9</v>
      </c>
      <c r="S147" s="90"/>
    </row>
    <row r="148" spans="2:19" s="5" customFormat="1" ht="22.5" customHeight="1" x14ac:dyDescent="0.2">
      <c r="B148" s="87"/>
      <c r="C148" s="88"/>
      <c r="D148" s="88"/>
      <c r="E148" s="88"/>
      <c r="F148" s="88"/>
      <c r="G148" s="88"/>
      <c r="H148" s="88" t="s">
        <v>107</v>
      </c>
      <c r="I148" s="89" t="s">
        <v>154</v>
      </c>
      <c r="J148" s="90">
        <f t="shared" si="36"/>
        <v>1883</v>
      </c>
      <c r="K148" s="90">
        <f t="shared" si="37"/>
        <v>350</v>
      </c>
      <c r="L148" s="90"/>
      <c r="M148" s="91"/>
      <c r="N148" s="90">
        <v>490</v>
      </c>
      <c r="O148" s="90">
        <v>550</v>
      </c>
      <c r="P148" s="90">
        <v>493</v>
      </c>
      <c r="Q148" s="90">
        <v>150</v>
      </c>
      <c r="R148" s="90">
        <v>350</v>
      </c>
      <c r="S148" s="90">
        <v>200</v>
      </c>
    </row>
    <row r="149" spans="2:19" s="5" customFormat="1" ht="22.5" customHeight="1" x14ac:dyDescent="0.2">
      <c r="B149" s="87"/>
      <c r="C149" s="88"/>
      <c r="D149" s="88"/>
      <c r="E149" s="88"/>
      <c r="F149" s="88"/>
      <c r="G149" s="88"/>
      <c r="H149" s="88" t="s">
        <v>107</v>
      </c>
      <c r="I149" s="89" t="s">
        <v>155</v>
      </c>
      <c r="J149" s="90">
        <f>N149+O149+P149+R149</f>
        <v>1883</v>
      </c>
      <c r="K149" s="90">
        <f t="shared" si="37"/>
        <v>350</v>
      </c>
      <c r="L149" s="90"/>
      <c r="M149" s="91">
        <v>2025</v>
      </c>
      <c r="N149" s="90">
        <v>490</v>
      </c>
      <c r="O149" s="90">
        <v>550</v>
      </c>
      <c r="P149" s="90">
        <v>493</v>
      </c>
      <c r="Q149" s="90">
        <v>150</v>
      </c>
      <c r="R149" s="90">
        <v>350</v>
      </c>
      <c r="S149" s="90">
        <v>200</v>
      </c>
    </row>
    <row r="150" spans="2:19" s="5" customFormat="1" ht="12.75" customHeight="1" x14ac:dyDescent="0.2">
      <c r="B150" s="87"/>
      <c r="C150" s="88"/>
      <c r="D150" s="88"/>
      <c r="E150" s="88"/>
      <c r="F150" s="88"/>
      <c r="G150" s="88" t="s">
        <v>110</v>
      </c>
      <c r="H150" s="88"/>
      <c r="I150" s="89" t="s">
        <v>156</v>
      </c>
      <c r="J150" s="90">
        <f t="shared" si="36"/>
        <v>63</v>
      </c>
      <c r="K150" s="90">
        <f t="shared" si="37"/>
        <v>0</v>
      </c>
      <c r="L150" s="90"/>
      <c r="M150" s="91"/>
      <c r="N150" s="90">
        <v>3</v>
      </c>
      <c r="O150" s="90">
        <v>20</v>
      </c>
      <c r="P150" s="90">
        <v>20</v>
      </c>
      <c r="Q150" s="90"/>
      <c r="R150" s="90">
        <v>20</v>
      </c>
      <c r="S150" s="90"/>
    </row>
    <row r="151" spans="2:19" s="5" customFormat="1" ht="12.75" customHeight="1" x14ac:dyDescent="0.2">
      <c r="B151" s="87"/>
      <c r="C151" s="88"/>
      <c r="D151" s="88"/>
      <c r="E151" s="88"/>
      <c r="F151" s="88"/>
      <c r="G151" s="88" t="s">
        <v>110</v>
      </c>
      <c r="H151" s="88"/>
      <c r="I151" s="89" t="s">
        <v>157</v>
      </c>
      <c r="J151" s="90">
        <f>N151+O151+P151+R151</f>
        <v>63</v>
      </c>
      <c r="K151" s="90">
        <f t="shared" si="37"/>
        <v>0</v>
      </c>
      <c r="L151" s="90"/>
      <c r="M151" s="91">
        <v>1</v>
      </c>
      <c r="N151" s="90">
        <v>3</v>
      </c>
      <c r="O151" s="90">
        <v>20</v>
      </c>
      <c r="P151" s="90">
        <v>20</v>
      </c>
      <c r="Q151" s="90"/>
      <c r="R151" s="90">
        <v>20</v>
      </c>
      <c r="S151" s="90"/>
    </row>
    <row r="152" spans="2:19" s="5" customFormat="1" ht="12.75" hidden="1" customHeight="1" x14ac:dyDescent="0.2">
      <c r="B152" s="87"/>
      <c r="C152" s="88"/>
      <c r="D152" s="88"/>
      <c r="E152" s="88"/>
      <c r="F152" s="88"/>
      <c r="G152" s="88" t="s">
        <v>76</v>
      </c>
      <c r="H152" s="88"/>
      <c r="I152" s="89" t="s">
        <v>158</v>
      </c>
      <c r="J152" s="89">
        <f>J154</f>
        <v>0</v>
      </c>
      <c r="K152" s="90">
        <f t="shared" si="37"/>
        <v>0</v>
      </c>
      <c r="L152" s="89"/>
      <c r="M152" s="96">
        <f>M154</f>
        <v>0</v>
      </c>
      <c r="N152" s="89">
        <f t="shared" ref="N152:P153" si="38">N154</f>
        <v>0</v>
      </c>
      <c r="O152" s="89">
        <f t="shared" si="38"/>
        <v>0</v>
      </c>
      <c r="P152" s="89">
        <f t="shared" si="38"/>
        <v>0</v>
      </c>
      <c r="Q152" s="89"/>
      <c r="R152" s="89">
        <f>R154</f>
        <v>0</v>
      </c>
      <c r="S152" s="89"/>
    </row>
    <row r="153" spans="2:19" s="5" customFormat="1" ht="12.75" hidden="1" customHeight="1" x14ac:dyDescent="0.2">
      <c r="B153" s="87"/>
      <c r="C153" s="88"/>
      <c r="D153" s="88"/>
      <c r="E153" s="88"/>
      <c r="F153" s="88"/>
      <c r="G153" s="88" t="s">
        <v>76</v>
      </c>
      <c r="H153" s="88"/>
      <c r="I153" s="89" t="s">
        <v>159</v>
      </c>
      <c r="J153" s="89">
        <f>J155</f>
        <v>0</v>
      </c>
      <c r="K153" s="90">
        <f t="shared" si="37"/>
        <v>0</v>
      </c>
      <c r="L153" s="89"/>
      <c r="M153" s="96">
        <f>M155</f>
        <v>0</v>
      </c>
      <c r="N153" s="89">
        <f t="shared" si="38"/>
        <v>0</v>
      </c>
      <c r="O153" s="89">
        <f t="shared" si="38"/>
        <v>0</v>
      </c>
      <c r="P153" s="89">
        <f t="shared" si="38"/>
        <v>0</v>
      </c>
      <c r="Q153" s="89"/>
      <c r="R153" s="89">
        <f>R155</f>
        <v>0</v>
      </c>
      <c r="S153" s="89"/>
    </row>
    <row r="154" spans="2:19" s="5" customFormat="1" ht="12.75" hidden="1" customHeight="1" x14ac:dyDescent="0.2">
      <c r="B154" s="87"/>
      <c r="C154" s="88"/>
      <c r="D154" s="88"/>
      <c r="E154" s="88"/>
      <c r="F154" s="88"/>
      <c r="G154" s="88"/>
      <c r="H154" s="88" t="s">
        <v>33</v>
      </c>
      <c r="I154" s="89" t="s">
        <v>160</v>
      </c>
      <c r="J154" s="90">
        <f>N154+O154+P154+R154</f>
        <v>0</v>
      </c>
      <c r="K154" s="90">
        <f t="shared" si="37"/>
        <v>0</v>
      </c>
      <c r="L154" s="90"/>
      <c r="M154" s="91"/>
      <c r="N154" s="90"/>
      <c r="O154" s="90"/>
      <c r="P154" s="90"/>
      <c r="Q154" s="90"/>
      <c r="R154" s="90"/>
      <c r="S154" s="90"/>
    </row>
    <row r="155" spans="2:19" s="5" customFormat="1" ht="12.75" hidden="1" customHeight="1" x14ac:dyDescent="0.2">
      <c r="B155" s="87"/>
      <c r="C155" s="88"/>
      <c r="D155" s="88"/>
      <c r="E155" s="88"/>
      <c r="F155" s="88"/>
      <c r="G155" s="88"/>
      <c r="H155" s="88" t="s">
        <v>33</v>
      </c>
      <c r="I155" s="89" t="s">
        <v>161</v>
      </c>
      <c r="J155" s="90">
        <f>N155+O155+P155+R155</f>
        <v>0</v>
      </c>
      <c r="K155" s="90">
        <f t="shared" si="37"/>
        <v>0</v>
      </c>
      <c r="L155" s="90"/>
      <c r="M155" s="91"/>
      <c r="N155" s="90"/>
      <c r="O155" s="90"/>
      <c r="P155" s="90"/>
      <c r="Q155" s="90"/>
      <c r="R155" s="90"/>
      <c r="S155" s="90"/>
    </row>
    <row r="156" spans="2:19" s="5" customFormat="1" ht="23.25" hidden="1" customHeight="1" x14ac:dyDescent="0.2">
      <c r="B156" s="87"/>
      <c r="C156" s="88"/>
      <c r="D156" s="88"/>
      <c r="E156" s="88"/>
      <c r="F156" s="88"/>
      <c r="G156" s="88" t="s">
        <v>123</v>
      </c>
      <c r="H156" s="88"/>
      <c r="I156" s="89" t="s">
        <v>162</v>
      </c>
      <c r="J156" s="89">
        <f>J158</f>
        <v>0</v>
      </c>
      <c r="K156" s="90">
        <f t="shared" si="37"/>
        <v>0</v>
      </c>
      <c r="L156" s="89"/>
      <c r="M156" s="96">
        <f>M158</f>
        <v>0</v>
      </c>
      <c r="N156" s="89">
        <f>N158</f>
        <v>0</v>
      </c>
      <c r="O156" s="89">
        <f>O158</f>
        <v>0</v>
      </c>
      <c r="P156" s="89">
        <f>P158</f>
        <v>0</v>
      </c>
      <c r="Q156" s="89"/>
      <c r="R156" s="89">
        <f>R158</f>
        <v>0</v>
      </c>
      <c r="S156" s="89"/>
    </row>
    <row r="157" spans="2:19" s="5" customFormat="1" ht="12.75" hidden="1" customHeight="1" x14ac:dyDescent="0.2">
      <c r="B157" s="87"/>
      <c r="C157" s="88"/>
      <c r="D157" s="88"/>
      <c r="E157" s="88"/>
      <c r="F157" s="88"/>
      <c r="G157" s="88" t="s">
        <v>123</v>
      </c>
      <c r="H157" s="88"/>
      <c r="I157" s="89" t="s">
        <v>163</v>
      </c>
      <c r="J157" s="89">
        <f>J159</f>
        <v>0</v>
      </c>
      <c r="K157" s="90">
        <f t="shared" si="37"/>
        <v>0</v>
      </c>
      <c r="L157" s="89"/>
      <c r="M157" s="96">
        <v>0</v>
      </c>
      <c r="N157" s="89">
        <v>0</v>
      </c>
      <c r="O157" s="89">
        <v>0</v>
      </c>
      <c r="P157" s="89">
        <v>0</v>
      </c>
      <c r="Q157" s="89"/>
      <c r="R157" s="89">
        <v>0</v>
      </c>
      <c r="S157" s="89"/>
    </row>
    <row r="158" spans="2:19" s="5" customFormat="1" ht="12.75" hidden="1" customHeight="1" x14ac:dyDescent="0.2">
      <c r="B158" s="87"/>
      <c r="C158" s="88"/>
      <c r="D158" s="88"/>
      <c r="E158" s="88"/>
      <c r="F158" s="88"/>
      <c r="G158" s="88"/>
      <c r="H158" s="88" t="s">
        <v>76</v>
      </c>
      <c r="I158" s="89" t="s">
        <v>164</v>
      </c>
      <c r="J158" s="90">
        <f>N158+O158+P158+R158</f>
        <v>0</v>
      </c>
      <c r="K158" s="90">
        <f t="shared" si="37"/>
        <v>0</v>
      </c>
      <c r="L158" s="90"/>
      <c r="M158" s="91"/>
      <c r="N158" s="90"/>
      <c r="O158" s="90"/>
      <c r="P158" s="90"/>
      <c r="Q158" s="90"/>
      <c r="R158" s="90"/>
      <c r="S158" s="90"/>
    </row>
    <row r="159" spans="2:19" s="5" customFormat="1" ht="12.75" hidden="1" customHeight="1" x14ac:dyDescent="0.2">
      <c r="B159" s="87"/>
      <c r="C159" s="88"/>
      <c r="D159" s="88"/>
      <c r="E159" s="88"/>
      <c r="F159" s="88"/>
      <c r="G159" s="88"/>
      <c r="H159" s="88" t="s">
        <v>76</v>
      </c>
      <c r="I159" s="89" t="s">
        <v>165</v>
      </c>
      <c r="J159" s="90">
        <f>N159+O159+P159+R159</f>
        <v>0</v>
      </c>
      <c r="K159" s="90">
        <f t="shared" si="37"/>
        <v>0</v>
      </c>
      <c r="L159" s="90"/>
      <c r="M159" s="91"/>
      <c r="N159" s="90"/>
      <c r="O159" s="90"/>
      <c r="P159" s="90"/>
      <c r="Q159" s="90"/>
      <c r="R159" s="90"/>
      <c r="S159" s="90"/>
    </row>
    <row r="160" spans="2:19" s="5" customFormat="1" ht="24" hidden="1" customHeight="1" x14ac:dyDescent="0.2">
      <c r="B160" s="87"/>
      <c r="C160" s="88"/>
      <c r="D160" s="88"/>
      <c r="E160" s="88"/>
      <c r="F160" s="88"/>
      <c r="G160" s="88" t="s">
        <v>89</v>
      </c>
      <c r="H160" s="88"/>
      <c r="I160" s="89" t="s">
        <v>166</v>
      </c>
      <c r="J160" s="90">
        <f>J162+J164</f>
        <v>0</v>
      </c>
      <c r="K160" s="90">
        <f t="shared" si="37"/>
        <v>0</v>
      </c>
      <c r="L160" s="90"/>
      <c r="M160" s="91">
        <f>M162+M164</f>
        <v>0</v>
      </c>
      <c r="N160" s="90">
        <f t="shared" ref="N160:P161" si="39">N162+N164</f>
        <v>0</v>
      </c>
      <c r="O160" s="90">
        <f t="shared" si="39"/>
        <v>0</v>
      </c>
      <c r="P160" s="90">
        <f t="shared" si="39"/>
        <v>0</v>
      </c>
      <c r="Q160" s="90"/>
      <c r="R160" s="90">
        <f>R162+R164</f>
        <v>0</v>
      </c>
      <c r="S160" s="90"/>
    </row>
    <row r="161" spans="2:19" s="5" customFormat="1" ht="24" hidden="1" customHeight="1" x14ac:dyDescent="0.2">
      <c r="B161" s="87"/>
      <c r="C161" s="88"/>
      <c r="D161" s="88"/>
      <c r="E161" s="88"/>
      <c r="F161" s="88"/>
      <c r="G161" s="88" t="s">
        <v>89</v>
      </c>
      <c r="H161" s="88"/>
      <c r="I161" s="89" t="s">
        <v>167</v>
      </c>
      <c r="J161" s="90">
        <f>J163+J165</f>
        <v>0</v>
      </c>
      <c r="K161" s="90">
        <f t="shared" si="37"/>
        <v>0</v>
      </c>
      <c r="L161" s="90"/>
      <c r="M161" s="91">
        <f>M163+M165</f>
        <v>5</v>
      </c>
      <c r="N161" s="90">
        <f t="shared" si="39"/>
        <v>0</v>
      </c>
      <c r="O161" s="90">
        <f t="shared" si="39"/>
        <v>0</v>
      </c>
      <c r="P161" s="90">
        <f t="shared" si="39"/>
        <v>0</v>
      </c>
      <c r="Q161" s="90"/>
      <c r="R161" s="90">
        <f>R163+R165</f>
        <v>0</v>
      </c>
      <c r="S161" s="90"/>
    </row>
    <row r="162" spans="2:19" s="5" customFormat="1" ht="12.75" hidden="1" customHeight="1" x14ac:dyDescent="0.2">
      <c r="B162" s="87"/>
      <c r="C162" s="88"/>
      <c r="D162" s="88"/>
      <c r="E162" s="88"/>
      <c r="F162" s="88"/>
      <c r="G162" s="88"/>
      <c r="H162" s="88" t="s">
        <v>33</v>
      </c>
      <c r="I162" s="89" t="s">
        <v>168</v>
      </c>
      <c r="J162" s="90">
        <f>N162+O162+P162+R162</f>
        <v>0</v>
      </c>
      <c r="K162" s="90">
        <f t="shared" si="37"/>
        <v>0</v>
      </c>
      <c r="L162" s="90"/>
      <c r="M162" s="91"/>
      <c r="N162" s="90"/>
      <c r="O162" s="90"/>
      <c r="P162" s="90"/>
      <c r="Q162" s="90"/>
      <c r="R162" s="90"/>
      <c r="S162" s="90"/>
    </row>
    <row r="163" spans="2:19" s="5" customFormat="1" ht="12.75" hidden="1" customHeight="1" x14ac:dyDescent="0.2">
      <c r="B163" s="87"/>
      <c r="C163" s="88"/>
      <c r="D163" s="88"/>
      <c r="E163" s="88"/>
      <c r="F163" s="88"/>
      <c r="G163" s="88"/>
      <c r="H163" s="88" t="s">
        <v>33</v>
      </c>
      <c r="I163" s="89" t="s">
        <v>169</v>
      </c>
      <c r="J163" s="90">
        <f>N163+O163+P163+R163</f>
        <v>0</v>
      </c>
      <c r="K163" s="90">
        <f t="shared" si="37"/>
        <v>0</v>
      </c>
      <c r="L163" s="90"/>
      <c r="M163" s="91">
        <v>5</v>
      </c>
      <c r="N163" s="90"/>
      <c r="O163" s="90"/>
      <c r="P163" s="90"/>
      <c r="Q163" s="90"/>
      <c r="R163" s="90"/>
      <c r="S163" s="90"/>
    </row>
    <row r="164" spans="2:19" s="5" customFormat="1" ht="12.75" hidden="1" customHeight="1" x14ac:dyDescent="0.2">
      <c r="B164" s="87"/>
      <c r="C164" s="88"/>
      <c r="D164" s="88"/>
      <c r="E164" s="88"/>
      <c r="F164" s="88"/>
      <c r="G164" s="88"/>
      <c r="H164" s="88" t="s">
        <v>107</v>
      </c>
      <c r="I164" s="89" t="s">
        <v>170</v>
      </c>
      <c r="J164" s="90">
        <f>N164+O164+P164+R164</f>
        <v>0</v>
      </c>
      <c r="K164" s="90">
        <f t="shared" si="37"/>
        <v>0</v>
      </c>
      <c r="L164" s="90"/>
      <c r="M164" s="91"/>
      <c r="N164" s="90"/>
      <c r="O164" s="90"/>
      <c r="P164" s="90"/>
      <c r="Q164" s="90"/>
      <c r="R164" s="90"/>
      <c r="S164" s="90"/>
    </row>
    <row r="165" spans="2:19" s="5" customFormat="1" ht="12.75" hidden="1" customHeight="1" x14ac:dyDescent="0.2">
      <c r="B165" s="87"/>
      <c r="C165" s="88"/>
      <c r="D165" s="88"/>
      <c r="E165" s="88"/>
      <c r="F165" s="88"/>
      <c r="G165" s="88"/>
      <c r="H165" s="88" t="s">
        <v>107</v>
      </c>
      <c r="I165" s="89" t="s">
        <v>171</v>
      </c>
      <c r="J165" s="90">
        <f>N165+O165+P165+R165</f>
        <v>0</v>
      </c>
      <c r="K165" s="90">
        <f t="shared" si="37"/>
        <v>0</v>
      </c>
      <c r="L165" s="90"/>
      <c r="M165" s="91"/>
      <c r="N165" s="90"/>
      <c r="O165" s="90"/>
      <c r="P165" s="90"/>
      <c r="Q165" s="90"/>
      <c r="R165" s="90"/>
      <c r="S165" s="90"/>
    </row>
    <row r="166" spans="2:19" s="5" customFormat="1" ht="14.25" customHeight="1" x14ac:dyDescent="0.2">
      <c r="B166" s="87"/>
      <c r="C166" s="88"/>
      <c r="D166" s="88"/>
      <c r="E166" s="88"/>
      <c r="F166" s="88"/>
      <c r="G166" s="88" t="s">
        <v>92</v>
      </c>
      <c r="H166" s="88"/>
      <c r="I166" s="89" t="s">
        <v>172</v>
      </c>
      <c r="J166" s="90">
        <f>J168+J170</f>
        <v>60</v>
      </c>
      <c r="K166" s="90">
        <f>K168+K170</f>
        <v>0</v>
      </c>
      <c r="L166" s="90"/>
      <c r="M166" s="91">
        <f>M168+M170</f>
        <v>0</v>
      </c>
      <c r="N166" s="90">
        <f t="shared" ref="N166:S167" si="40">N168+N170</f>
        <v>9</v>
      </c>
      <c r="O166" s="90">
        <f t="shared" si="40"/>
        <v>28</v>
      </c>
      <c r="P166" s="90">
        <f t="shared" si="40"/>
        <v>13</v>
      </c>
      <c r="Q166" s="90">
        <f t="shared" si="40"/>
        <v>0</v>
      </c>
      <c r="R166" s="90">
        <f t="shared" si="40"/>
        <v>10</v>
      </c>
      <c r="S166" s="90">
        <f t="shared" si="40"/>
        <v>0</v>
      </c>
    </row>
    <row r="167" spans="2:19" s="5" customFormat="1" ht="12.75" customHeight="1" x14ac:dyDescent="0.2">
      <c r="B167" s="87"/>
      <c r="C167" s="88"/>
      <c r="D167" s="88"/>
      <c r="E167" s="88"/>
      <c r="F167" s="88"/>
      <c r="G167" s="88" t="s">
        <v>92</v>
      </c>
      <c r="H167" s="88"/>
      <c r="I167" s="89" t="s">
        <v>173</v>
      </c>
      <c r="J167" s="90">
        <f>J169+J171</f>
        <v>60</v>
      </c>
      <c r="K167" s="90">
        <f>K169+K171</f>
        <v>0</v>
      </c>
      <c r="L167" s="90"/>
      <c r="M167" s="91">
        <f>M169+M171</f>
        <v>24</v>
      </c>
      <c r="N167" s="90">
        <f t="shared" si="40"/>
        <v>9</v>
      </c>
      <c r="O167" s="90">
        <f t="shared" si="40"/>
        <v>28</v>
      </c>
      <c r="P167" s="90">
        <f t="shared" si="40"/>
        <v>13</v>
      </c>
      <c r="Q167" s="90">
        <f t="shared" si="40"/>
        <v>0</v>
      </c>
      <c r="R167" s="90">
        <f t="shared" si="40"/>
        <v>10</v>
      </c>
      <c r="S167" s="90">
        <f t="shared" si="40"/>
        <v>0</v>
      </c>
    </row>
    <row r="168" spans="2:19" s="5" customFormat="1" ht="30.75" customHeight="1" x14ac:dyDescent="0.2">
      <c r="B168" s="87"/>
      <c r="C168" s="88"/>
      <c r="D168" s="88"/>
      <c r="E168" s="88"/>
      <c r="F168" s="88"/>
      <c r="G168" s="88"/>
      <c r="H168" s="88" t="s">
        <v>33</v>
      </c>
      <c r="I168" s="89" t="s">
        <v>174</v>
      </c>
      <c r="J168" s="90">
        <f t="shared" ref="J168:J184" si="41">N168+O168+P168+R168</f>
        <v>9</v>
      </c>
      <c r="K168" s="90">
        <f t="shared" si="37"/>
        <v>0</v>
      </c>
      <c r="L168" s="90"/>
      <c r="M168" s="91"/>
      <c r="N168" s="90">
        <v>3</v>
      </c>
      <c r="O168" s="90">
        <v>3</v>
      </c>
      <c r="P168" s="90">
        <v>3</v>
      </c>
      <c r="Q168" s="90"/>
      <c r="R168" s="90"/>
      <c r="S168" s="90"/>
    </row>
    <row r="169" spans="2:19" s="5" customFormat="1" ht="22.5" customHeight="1" x14ac:dyDescent="0.2">
      <c r="B169" s="87"/>
      <c r="C169" s="88"/>
      <c r="D169" s="88"/>
      <c r="E169" s="88"/>
      <c r="F169" s="88"/>
      <c r="G169" s="88"/>
      <c r="H169" s="88" t="s">
        <v>33</v>
      </c>
      <c r="I169" s="89" t="s">
        <v>175</v>
      </c>
      <c r="J169" s="90">
        <f>N169+O169+P169+R169</f>
        <v>9</v>
      </c>
      <c r="K169" s="90">
        <f t="shared" si="37"/>
        <v>0</v>
      </c>
      <c r="L169" s="90"/>
      <c r="M169" s="91">
        <v>8</v>
      </c>
      <c r="N169" s="90">
        <v>3</v>
      </c>
      <c r="O169" s="90">
        <v>3</v>
      </c>
      <c r="P169" s="90">
        <v>3</v>
      </c>
      <c r="Q169" s="90"/>
      <c r="R169" s="90"/>
      <c r="S169" s="90"/>
    </row>
    <row r="170" spans="2:19" s="5" customFormat="1" ht="12.75" customHeight="1" x14ac:dyDescent="0.2">
      <c r="B170" s="87"/>
      <c r="C170" s="88"/>
      <c r="D170" s="88"/>
      <c r="E170" s="88"/>
      <c r="F170" s="88"/>
      <c r="G170" s="88"/>
      <c r="H170" s="88" t="s">
        <v>110</v>
      </c>
      <c r="I170" s="89" t="s">
        <v>176</v>
      </c>
      <c r="J170" s="90">
        <f t="shared" si="41"/>
        <v>51</v>
      </c>
      <c r="K170" s="90">
        <f t="shared" si="37"/>
        <v>0</v>
      </c>
      <c r="L170" s="90"/>
      <c r="M170" s="91"/>
      <c r="N170" s="90">
        <v>6</v>
      </c>
      <c r="O170" s="90">
        <v>25</v>
      </c>
      <c r="P170" s="90">
        <v>10</v>
      </c>
      <c r="Q170" s="90"/>
      <c r="R170" s="90">
        <v>10</v>
      </c>
      <c r="S170" s="90"/>
    </row>
    <row r="171" spans="2:19" s="5" customFormat="1" ht="12.75" customHeight="1" x14ac:dyDescent="0.2">
      <c r="B171" s="87"/>
      <c r="C171" s="88"/>
      <c r="D171" s="88"/>
      <c r="E171" s="88"/>
      <c r="F171" s="88"/>
      <c r="G171" s="88"/>
      <c r="H171" s="88" t="s">
        <v>110</v>
      </c>
      <c r="I171" s="89" t="s">
        <v>177</v>
      </c>
      <c r="J171" s="90">
        <f>N171+O171+P171+R171</f>
        <v>51</v>
      </c>
      <c r="K171" s="90">
        <f t="shared" si="37"/>
        <v>0</v>
      </c>
      <c r="L171" s="90"/>
      <c r="M171" s="91">
        <v>16</v>
      </c>
      <c r="N171" s="90">
        <v>6</v>
      </c>
      <c r="O171" s="90">
        <v>25</v>
      </c>
      <c r="P171" s="90">
        <v>10</v>
      </c>
      <c r="Q171" s="90"/>
      <c r="R171" s="90">
        <v>10</v>
      </c>
      <c r="S171" s="90"/>
    </row>
    <row r="172" spans="2:19" s="5" customFormat="1" ht="12.75" customHeight="1" x14ac:dyDescent="0.2">
      <c r="B172" s="87"/>
      <c r="C172" s="88"/>
      <c r="D172" s="88"/>
      <c r="E172" s="88"/>
      <c r="F172" s="88"/>
      <c r="G172" s="88" t="s">
        <v>151</v>
      </c>
      <c r="H172" s="88"/>
      <c r="I172" s="89" t="s">
        <v>178</v>
      </c>
      <c r="J172" s="90">
        <f t="shared" si="41"/>
        <v>0</v>
      </c>
      <c r="K172" s="90">
        <f t="shared" si="37"/>
        <v>0</v>
      </c>
      <c r="L172" s="90"/>
      <c r="M172" s="91"/>
      <c r="N172" s="90"/>
      <c r="O172" s="90"/>
      <c r="P172" s="90"/>
      <c r="Q172" s="90"/>
      <c r="R172" s="90"/>
      <c r="S172" s="90"/>
    </row>
    <row r="173" spans="2:19" s="5" customFormat="1" ht="12.75" customHeight="1" x14ac:dyDescent="0.2">
      <c r="B173" s="87"/>
      <c r="C173" s="88"/>
      <c r="D173" s="88"/>
      <c r="E173" s="88"/>
      <c r="F173" s="88"/>
      <c r="G173" s="88" t="s">
        <v>151</v>
      </c>
      <c r="H173" s="88"/>
      <c r="I173" s="89" t="s">
        <v>179</v>
      </c>
      <c r="J173" s="90">
        <f t="shared" si="41"/>
        <v>0</v>
      </c>
      <c r="K173" s="90">
        <f t="shared" si="37"/>
        <v>0</v>
      </c>
      <c r="L173" s="90"/>
      <c r="M173" s="91"/>
      <c r="N173" s="90"/>
      <c r="O173" s="90"/>
      <c r="P173" s="90"/>
      <c r="Q173" s="90"/>
      <c r="R173" s="90"/>
      <c r="S173" s="90"/>
    </row>
    <row r="174" spans="2:19" s="5" customFormat="1" ht="23.25" hidden="1" customHeight="1" x14ac:dyDescent="0.2">
      <c r="B174" s="87"/>
      <c r="C174" s="88"/>
      <c r="D174" s="88"/>
      <c r="E174" s="88"/>
      <c r="F174" s="88"/>
      <c r="G174" s="88" t="s">
        <v>180</v>
      </c>
      <c r="H174" s="88"/>
      <c r="I174" s="89" t="s">
        <v>181</v>
      </c>
      <c r="J174" s="90">
        <f t="shared" si="41"/>
        <v>0</v>
      </c>
      <c r="K174" s="90">
        <f t="shared" si="37"/>
        <v>0</v>
      </c>
      <c r="L174" s="90"/>
      <c r="M174" s="91"/>
      <c r="N174" s="90"/>
      <c r="O174" s="90"/>
      <c r="P174" s="90"/>
      <c r="Q174" s="90"/>
      <c r="R174" s="90"/>
      <c r="S174" s="90"/>
    </row>
    <row r="175" spans="2:19" s="5" customFormat="1" ht="27.75" hidden="1" customHeight="1" x14ac:dyDescent="0.2">
      <c r="B175" s="87"/>
      <c r="C175" s="88"/>
      <c r="D175" s="88"/>
      <c r="E175" s="88"/>
      <c r="F175" s="88"/>
      <c r="G175" s="88" t="s">
        <v>180</v>
      </c>
      <c r="H175" s="88"/>
      <c r="I175" s="89" t="s">
        <v>182</v>
      </c>
      <c r="J175" s="90">
        <f>N175+O175+P175+R175</f>
        <v>0</v>
      </c>
      <c r="K175" s="90">
        <f t="shared" si="37"/>
        <v>0</v>
      </c>
      <c r="L175" s="90"/>
      <c r="M175" s="91"/>
      <c r="N175" s="90"/>
      <c r="O175" s="90"/>
      <c r="P175" s="90"/>
      <c r="Q175" s="90"/>
      <c r="R175" s="90"/>
      <c r="S175" s="90"/>
    </row>
    <row r="176" spans="2:19" s="5" customFormat="1" ht="12.75" hidden="1" customHeight="1" x14ac:dyDescent="0.2">
      <c r="B176" s="87"/>
      <c r="C176" s="88"/>
      <c r="D176" s="88"/>
      <c r="E176" s="88"/>
      <c r="F176" s="88"/>
      <c r="G176" s="88" t="s">
        <v>95</v>
      </c>
      <c r="H176" s="88"/>
      <c r="I176" s="89" t="s">
        <v>183</v>
      </c>
      <c r="J176" s="90">
        <f t="shared" si="41"/>
        <v>0</v>
      </c>
      <c r="K176" s="90">
        <f t="shared" si="37"/>
        <v>0</v>
      </c>
      <c r="L176" s="90"/>
      <c r="M176" s="91"/>
      <c r="N176" s="90"/>
      <c r="O176" s="90"/>
      <c r="P176" s="90"/>
      <c r="Q176" s="90"/>
      <c r="R176" s="90"/>
      <c r="S176" s="90"/>
    </row>
    <row r="177" spans="2:19" s="5" customFormat="1" ht="12.75" hidden="1" customHeight="1" x14ac:dyDescent="0.2">
      <c r="B177" s="87"/>
      <c r="C177" s="88"/>
      <c r="D177" s="88"/>
      <c r="E177" s="88"/>
      <c r="F177" s="88"/>
      <c r="G177" s="88" t="s">
        <v>95</v>
      </c>
      <c r="H177" s="88"/>
      <c r="I177" s="89" t="s">
        <v>184</v>
      </c>
      <c r="J177" s="90">
        <f>N177+O177+P177+R177</f>
        <v>0</v>
      </c>
      <c r="K177" s="90">
        <f t="shared" si="37"/>
        <v>0</v>
      </c>
      <c r="L177" s="90"/>
      <c r="M177" s="91"/>
      <c r="N177" s="90"/>
      <c r="O177" s="90"/>
      <c r="P177" s="90"/>
      <c r="Q177" s="90"/>
      <c r="R177" s="90"/>
      <c r="S177" s="90"/>
    </row>
    <row r="178" spans="2:19" s="5" customFormat="1" ht="12.75" customHeight="1" x14ac:dyDescent="0.2">
      <c r="B178" s="87"/>
      <c r="C178" s="88"/>
      <c r="D178" s="88"/>
      <c r="E178" s="88"/>
      <c r="F178" s="88"/>
      <c r="G178" s="88" t="s">
        <v>98</v>
      </c>
      <c r="H178" s="88"/>
      <c r="I178" s="89" t="s">
        <v>185</v>
      </c>
      <c r="J178" s="90">
        <f t="shared" si="41"/>
        <v>11</v>
      </c>
      <c r="K178" s="90">
        <f t="shared" si="37"/>
        <v>0</v>
      </c>
      <c r="L178" s="90"/>
      <c r="M178" s="91"/>
      <c r="N178" s="90">
        <v>1</v>
      </c>
      <c r="O178" s="90">
        <v>10</v>
      </c>
      <c r="P178" s="90"/>
      <c r="Q178" s="90"/>
      <c r="R178" s="90"/>
      <c r="S178" s="90"/>
    </row>
    <row r="179" spans="2:19" s="5" customFormat="1" ht="12.75" customHeight="1" x14ac:dyDescent="0.2">
      <c r="B179" s="87"/>
      <c r="C179" s="88"/>
      <c r="D179" s="88"/>
      <c r="E179" s="88"/>
      <c r="F179" s="88"/>
      <c r="G179" s="88" t="s">
        <v>98</v>
      </c>
      <c r="H179" s="88"/>
      <c r="I179" s="89" t="s">
        <v>186</v>
      </c>
      <c r="J179" s="90">
        <f>N179+O179+P179+R179</f>
        <v>11</v>
      </c>
      <c r="K179" s="90">
        <f t="shared" si="37"/>
        <v>0</v>
      </c>
      <c r="L179" s="90"/>
      <c r="M179" s="91">
        <v>6</v>
      </c>
      <c r="N179" s="90">
        <v>1</v>
      </c>
      <c r="O179" s="90">
        <v>10</v>
      </c>
      <c r="P179" s="90"/>
      <c r="Q179" s="90"/>
      <c r="R179" s="90"/>
      <c r="S179" s="90"/>
    </row>
    <row r="180" spans="2:19" s="5" customFormat="1" ht="12.75" customHeight="1" x14ac:dyDescent="0.2">
      <c r="B180" s="87"/>
      <c r="C180" s="88"/>
      <c r="D180" s="88"/>
      <c r="E180" s="88"/>
      <c r="F180" s="88"/>
      <c r="G180" s="88" t="s">
        <v>101</v>
      </c>
      <c r="H180" s="88"/>
      <c r="I180" s="89" t="s">
        <v>187</v>
      </c>
      <c r="J180" s="90">
        <f t="shared" si="41"/>
        <v>100</v>
      </c>
      <c r="K180" s="90">
        <f t="shared" si="37"/>
        <v>0</v>
      </c>
      <c r="L180" s="90"/>
      <c r="M180" s="91"/>
      <c r="N180" s="90">
        <v>12</v>
      </c>
      <c r="O180" s="90">
        <v>85</v>
      </c>
      <c r="P180" s="90">
        <v>3</v>
      </c>
      <c r="Q180" s="90"/>
      <c r="R180" s="90"/>
      <c r="S180" s="90"/>
    </row>
    <row r="181" spans="2:19" s="5" customFormat="1" ht="12.75" customHeight="1" x14ac:dyDescent="0.2">
      <c r="B181" s="87"/>
      <c r="C181" s="88"/>
      <c r="D181" s="88"/>
      <c r="E181" s="88"/>
      <c r="F181" s="88"/>
      <c r="G181" s="88" t="s">
        <v>101</v>
      </c>
      <c r="H181" s="88"/>
      <c r="I181" s="89" t="s">
        <v>188</v>
      </c>
      <c r="J181" s="90">
        <f>N181+O181+P181+R181</f>
        <v>100</v>
      </c>
      <c r="K181" s="90">
        <f t="shared" si="37"/>
        <v>0</v>
      </c>
      <c r="L181" s="90"/>
      <c r="M181" s="91">
        <v>43</v>
      </c>
      <c r="N181" s="90">
        <v>12</v>
      </c>
      <c r="O181" s="90">
        <v>85</v>
      </c>
      <c r="P181" s="90">
        <v>3</v>
      </c>
      <c r="Q181" s="90"/>
      <c r="R181" s="90"/>
      <c r="S181" s="90"/>
    </row>
    <row r="182" spans="2:19" s="5" customFormat="1" ht="23.25" hidden="1" customHeight="1" x14ac:dyDescent="0.2">
      <c r="B182" s="87"/>
      <c r="C182" s="88"/>
      <c r="D182" s="88"/>
      <c r="E182" s="88"/>
      <c r="F182" s="88"/>
      <c r="G182" s="88" t="s">
        <v>189</v>
      </c>
      <c r="H182" s="88"/>
      <c r="I182" s="89" t="s">
        <v>190</v>
      </c>
      <c r="J182" s="90">
        <f t="shared" si="41"/>
        <v>0</v>
      </c>
      <c r="K182" s="90">
        <f t="shared" si="37"/>
        <v>0</v>
      </c>
      <c r="L182" s="90"/>
      <c r="M182" s="91"/>
      <c r="N182" s="90"/>
      <c r="O182" s="90"/>
      <c r="P182" s="90"/>
      <c r="Q182" s="90"/>
      <c r="R182" s="90"/>
      <c r="S182" s="90"/>
    </row>
    <row r="183" spans="2:19" s="5" customFormat="1" ht="23.25" hidden="1" customHeight="1" x14ac:dyDescent="0.2">
      <c r="B183" s="87"/>
      <c r="C183" s="88"/>
      <c r="D183" s="88"/>
      <c r="E183" s="88"/>
      <c r="F183" s="88"/>
      <c r="G183" s="88" t="s">
        <v>189</v>
      </c>
      <c r="H183" s="88"/>
      <c r="I183" s="89" t="s">
        <v>191</v>
      </c>
      <c r="J183" s="90">
        <f t="shared" si="41"/>
        <v>0</v>
      </c>
      <c r="K183" s="90">
        <f t="shared" si="37"/>
        <v>0</v>
      </c>
      <c r="L183" s="90"/>
      <c r="M183" s="91"/>
      <c r="N183" s="90"/>
      <c r="O183" s="90"/>
      <c r="P183" s="90"/>
      <c r="Q183" s="90"/>
      <c r="R183" s="90"/>
      <c r="S183" s="90"/>
    </row>
    <row r="184" spans="2:19" s="5" customFormat="1" ht="12.75" customHeight="1" x14ac:dyDescent="0.2">
      <c r="B184" s="87"/>
      <c r="C184" s="88"/>
      <c r="D184" s="88"/>
      <c r="E184" s="88"/>
      <c r="F184" s="88"/>
      <c r="G184" s="88" t="s">
        <v>192</v>
      </c>
      <c r="H184" s="88"/>
      <c r="I184" s="89" t="s">
        <v>193</v>
      </c>
      <c r="J184" s="90">
        <f t="shared" si="41"/>
        <v>124</v>
      </c>
      <c r="K184" s="90">
        <f t="shared" si="37"/>
        <v>0</v>
      </c>
      <c r="L184" s="90"/>
      <c r="M184" s="91"/>
      <c r="N184" s="90">
        <v>24</v>
      </c>
      <c r="O184" s="90">
        <v>50</v>
      </c>
      <c r="P184" s="90">
        <v>50</v>
      </c>
      <c r="Q184" s="90"/>
      <c r="R184" s="90"/>
      <c r="S184" s="90"/>
    </row>
    <row r="185" spans="2:19" s="5" customFormat="1" ht="12.75" customHeight="1" x14ac:dyDescent="0.2">
      <c r="B185" s="87"/>
      <c r="C185" s="88"/>
      <c r="D185" s="88"/>
      <c r="E185" s="88"/>
      <c r="F185" s="88"/>
      <c r="G185" s="88" t="s">
        <v>192</v>
      </c>
      <c r="H185" s="88"/>
      <c r="I185" s="89" t="s">
        <v>194</v>
      </c>
      <c r="J185" s="90">
        <f>N185+O185+P185+R185</f>
        <v>124</v>
      </c>
      <c r="K185" s="90">
        <f t="shared" si="37"/>
        <v>0</v>
      </c>
      <c r="L185" s="90"/>
      <c r="M185" s="91">
        <v>73</v>
      </c>
      <c r="N185" s="90">
        <v>24</v>
      </c>
      <c r="O185" s="90">
        <v>50</v>
      </c>
      <c r="P185" s="90">
        <v>50</v>
      </c>
      <c r="Q185" s="90"/>
      <c r="R185" s="90"/>
      <c r="S185" s="90"/>
    </row>
    <row r="186" spans="2:19" s="5" customFormat="1" ht="12.75" customHeight="1" x14ac:dyDescent="0.2">
      <c r="B186" s="87"/>
      <c r="C186" s="88"/>
      <c r="D186" s="88"/>
      <c r="E186" s="88"/>
      <c r="F186" s="88"/>
      <c r="G186" s="88" t="s">
        <v>107</v>
      </c>
      <c r="H186" s="88"/>
      <c r="I186" s="89" t="s">
        <v>52</v>
      </c>
      <c r="J186" s="90">
        <f>J188+J190+J192+J194+J196+J198+J200</f>
        <v>1639</v>
      </c>
      <c r="K186" s="90">
        <f>K188+K190+K192+K194+K196+K198+K200</f>
        <v>100</v>
      </c>
      <c r="L186" s="90"/>
      <c r="M186" s="91">
        <f>M188+M190+M192+M194+M196+M198+M200</f>
        <v>0</v>
      </c>
      <c r="N186" s="90">
        <f t="shared" ref="N186:S187" si="42">N188+N190+N192+N194+N196+N198+N200</f>
        <v>408</v>
      </c>
      <c r="O186" s="90">
        <f t="shared" si="42"/>
        <v>581</v>
      </c>
      <c r="P186" s="90">
        <f t="shared" si="42"/>
        <v>461</v>
      </c>
      <c r="Q186" s="90">
        <f t="shared" si="42"/>
        <v>0</v>
      </c>
      <c r="R186" s="90">
        <f t="shared" si="42"/>
        <v>189</v>
      </c>
      <c r="S186" s="90">
        <f t="shared" si="42"/>
        <v>100</v>
      </c>
    </row>
    <row r="187" spans="2:19" s="5" customFormat="1" ht="12.75" customHeight="1" x14ac:dyDescent="0.2">
      <c r="B187" s="87"/>
      <c r="C187" s="88"/>
      <c r="D187" s="88"/>
      <c r="E187" s="88"/>
      <c r="F187" s="88"/>
      <c r="G187" s="88" t="s">
        <v>107</v>
      </c>
      <c r="H187" s="88"/>
      <c r="I187" s="89" t="s">
        <v>53</v>
      </c>
      <c r="J187" s="90">
        <f>J189+J191+J193+J195+J197+J199+J201</f>
        <v>1639</v>
      </c>
      <c r="K187" s="90">
        <f>K189+K191+K193+K195+K197+K199+K201</f>
        <v>100</v>
      </c>
      <c r="L187" s="90"/>
      <c r="M187" s="91">
        <f>M189+M191+M193+M195+M197+M199+M201</f>
        <v>1483</v>
      </c>
      <c r="N187" s="90">
        <f t="shared" si="42"/>
        <v>408</v>
      </c>
      <c r="O187" s="90">
        <f t="shared" si="42"/>
        <v>581</v>
      </c>
      <c r="P187" s="90">
        <f t="shared" si="42"/>
        <v>461</v>
      </c>
      <c r="Q187" s="90">
        <f t="shared" si="42"/>
        <v>0</v>
      </c>
      <c r="R187" s="90">
        <f t="shared" si="42"/>
        <v>189</v>
      </c>
      <c r="S187" s="90">
        <f t="shared" si="42"/>
        <v>100</v>
      </c>
    </row>
    <row r="188" spans="2:19" s="5" customFormat="1" ht="12.75" customHeight="1" x14ac:dyDescent="0.2">
      <c r="B188" s="87"/>
      <c r="C188" s="88"/>
      <c r="D188" s="88"/>
      <c r="E188" s="88"/>
      <c r="F188" s="88"/>
      <c r="G188" s="88"/>
      <c r="H188" s="88" t="s">
        <v>33</v>
      </c>
      <c r="I188" s="89" t="s">
        <v>195</v>
      </c>
      <c r="J188" s="90">
        <f t="shared" ref="J188:J200" si="43">N188+O188+P188+R188</f>
        <v>0</v>
      </c>
      <c r="K188" s="90">
        <f t="shared" si="37"/>
        <v>0</v>
      </c>
      <c r="L188" s="90"/>
      <c r="M188" s="91"/>
      <c r="N188" s="90"/>
      <c r="O188" s="90"/>
      <c r="P188" s="90"/>
      <c r="Q188" s="90"/>
      <c r="R188" s="90"/>
      <c r="S188" s="90"/>
    </row>
    <row r="189" spans="2:19" s="5" customFormat="1" ht="12.75" customHeight="1" x14ac:dyDescent="0.2">
      <c r="B189" s="87"/>
      <c r="C189" s="88"/>
      <c r="D189" s="88"/>
      <c r="E189" s="88"/>
      <c r="F189" s="88"/>
      <c r="G189" s="88"/>
      <c r="H189" s="88" t="s">
        <v>33</v>
      </c>
      <c r="I189" s="89" t="s">
        <v>196</v>
      </c>
      <c r="J189" s="90">
        <f t="shared" si="43"/>
        <v>0</v>
      </c>
      <c r="K189" s="90">
        <f t="shared" si="37"/>
        <v>0</v>
      </c>
      <c r="L189" s="90"/>
      <c r="M189" s="91"/>
      <c r="N189" s="90"/>
      <c r="O189" s="90"/>
      <c r="P189" s="90"/>
      <c r="Q189" s="90"/>
      <c r="R189" s="90"/>
      <c r="S189" s="90"/>
    </row>
    <row r="190" spans="2:19" s="5" customFormat="1" ht="12.75" customHeight="1" x14ac:dyDescent="0.2">
      <c r="B190" s="87"/>
      <c r="C190" s="88"/>
      <c r="D190" s="88"/>
      <c r="E190" s="88"/>
      <c r="F190" s="88"/>
      <c r="G190" s="88"/>
      <c r="H190" s="88" t="s">
        <v>110</v>
      </c>
      <c r="I190" s="89" t="s">
        <v>197</v>
      </c>
      <c r="J190" s="90">
        <f t="shared" si="43"/>
        <v>3</v>
      </c>
      <c r="K190" s="90">
        <f t="shared" si="37"/>
        <v>0</v>
      </c>
      <c r="L190" s="90"/>
      <c r="M190" s="91"/>
      <c r="N190" s="90"/>
      <c r="O190" s="90">
        <v>1</v>
      </c>
      <c r="P190" s="90">
        <v>1</v>
      </c>
      <c r="Q190" s="90"/>
      <c r="R190" s="90">
        <v>1</v>
      </c>
      <c r="S190" s="90"/>
    </row>
    <row r="191" spans="2:19" s="5" customFormat="1" ht="12.75" customHeight="1" x14ac:dyDescent="0.2">
      <c r="B191" s="87"/>
      <c r="C191" s="88"/>
      <c r="D191" s="88"/>
      <c r="E191" s="88"/>
      <c r="F191" s="88"/>
      <c r="G191" s="88"/>
      <c r="H191" s="88" t="s">
        <v>110</v>
      </c>
      <c r="I191" s="89" t="s">
        <v>198</v>
      </c>
      <c r="J191" s="90">
        <f>N191+O191+P191+R191</f>
        <v>3</v>
      </c>
      <c r="K191" s="90">
        <f t="shared" si="37"/>
        <v>0</v>
      </c>
      <c r="L191" s="90"/>
      <c r="M191" s="91"/>
      <c r="N191" s="90"/>
      <c r="O191" s="90">
        <v>1</v>
      </c>
      <c r="P191" s="90">
        <v>1</v>
      </c>
      <c r="Q191" s="90"/>
      <c r="R191" s="90">
        <v>1</v>
      </c>
      <c r="S191" s="90"/>
    </row>
    <row r="192" spans="2:19" s="5" customFormat="1" ht="12.75" customHeight="1" x14ac:dyDescent="0.2">
      <c r="B192" s="87"/>
      <c r="C192" s="88"/>
      <c r="D192" s="88"/>
      <c r="E192" s="88"/>
      <c r="F192" s="88"/>
      <c r="G192" s="88"/>
      <c r="H192" s="88" t="s">
        <v>76</v>
      </c>
      <c r="I192" s="89" t="s">
        <v>199</v>
      </c>
      <c r="J192" s="90">
        <f t="shared" si="43"/>
        <v>376</v>
      </c>
      <c r="K192" s="90">
        <f t="shared" si="37"/>
        <v>0</v>
      </c>
      <c r="L192" s="90"/>
      <c r="M192" s="91"/>
      <c r="N192" s="90">
        <v>63</v>
      </c>
      <c r="O192" s="90">
        <v>150</v>
      </c>
      <c r="P192" s="90">
        <v>80</v>
      </c>
      <c r="Q192" s="90"/>
      <c r="R192" s="90">
        <v>83</v>
      </c>
      <c r="S192" s="90"/>
    </row>
    <row r="193" spans="2:19" s="5" customFormat="1" ht="12.75" customHeight="1" x14ac:dyDescent="0.2">
      <c r="B193" s="87"/>
      <c r="C193" s="88"/>
      <c r="D193" s="88"/>
      <c r="E193" s="88"/>
      <c r="F193" s="88"/>
      <c r="G193" s="88"/>
      <c r="H193" s="88" t="s">
        <v>76</v>
      </c>
      <c r="I193" s="89" t="s">
        <v>200</v>
      </c>
      <c r="J193" s="90">
        <f>N193+O193+P193+R193</f>
        <v>376</v>
      </c>
      <c r="K193" s="90">
        <f t="shared" si="37"/>
        <v>0</v>
      </c>
      <c r="L193" s="90"/>
      <c r="M193" s="91">
        <v>248</v>
      </c>
      <c r="N193" s="90">
        <v>63</v>
      </c>
      <c r="O193" s="90">
        <v>150</v>
      </c>
      <c r="P193" s="90">
        <v>80</v>
      </c>
      <c r="Q193" s="90"/>
      <c r="R193" s="90">
        <v>83</v>
      </c>
      <c r="S193" s="90"/>
    </row>
    <row r="194" spans="2:19" s="5" customFormat="1" ht="12.75" customHeight="1" x14ac:dyDescent="0.2">
      <c r="B194" s="87"/>
      <c r="C194" s="88"/>
      <c r="D194" s="88"/>
      <c r="E194" s="88"/>
      <c r="F194" s="88"/>
      <c r="G194" s="88"/>
      <c r="H194" s="88" t="s">
        <v>123</v>
      </c>
      <c r="I194" s="89" t="s">
        <v>201</v>
      </c>
      <c r="J194" s="90">
        <f t="shared" si="43"/>
        <v>1048</v>
      </c>
      <c r="K194" s="90">
        <f t="shared" si="37"/>
        <v>100</v>
      </c>
      <c r="L194" s="90"/>
      <c r="M194" s="91"/>
      <c r="N194" s="90">
        <v>288</v>
      </c>
      <c r="O194" s="90">
        <v>330</v>
      </c>
      <c r="P194" s="90">
        <v>330</v>
      </c>
      <c r="Q194" s="90"/>
      <c r="R194" s="90">
        <v>100</v>
      </c>
      <c r="S194" s="90">
        <v>100</v>
      </c>
    </row>
    <row r="195" spans="2:19" s="5" customFormat="1" ht="12.75" customHeight="1" x14ac:dyDescent="0.2">
      <c r="B195" s="87"/>
      <c r="C195" s="88"/>
      <c r="D195" s="88"/>
      <c r="E195" s="88"/>
      <c r="F195" s="88"/>
      <c r="G195" s="88"/>
      <c r="H195" s="88" t="s">
        <v>123</v>
      </c>
      <c r="I195" s="89" t="s">
        <v>202</v>
      </c>
      <c r="J195" s="90">
        <f>N195+O195+P195+R195</f>
        <v>1048</v>
      </c>
      <c r="K195" s="90">
        <f t="shared" ref="K195:K201" si="44">Q195+S195</f>
        <v>100</v>
      </c>
      <c r="L195" s="90"/>
      <c r="M195" s="91">
        <v>1041</v>
      </c>
      <c r="N195" s="90">
        <v>288</v>
      </c>
      <c r="O195" s="90">
        <v>330</v>
      </c>
      <c r="P195" s="90">
        <v>330</v>
      </c>
      <c r="Q195" s="90"/>
      <c r="R195" s="90">
        <v>100</v>
      </c>
      <c r="S195" s="90">
        <v>100</v>
      </c>
    </row>
    <row r="196" spans="2:19" s="5" customFormat="1" ht="28.5" hidden="1" customHeight="1" x14ac:dyDescent="0.2">
      <c r="B196" s="87"/>
      <c r="C196" s="88"/>
      <c r="D196" s="88"/>
      <c r="E196" s="88"/>
      <c r="F196" s="88"/>
      <c r="G196" s="88"/>
      <c r="H196" s="88" t="s">
        <v>128</v>
      </c>
      <c r="I196" s="89" t="s">
        <v>203</v>
      </c>
      <c r="J196" s="90">
        <f t="shared" si="43"/>
        <v>0</v>
      </c>
      <c r="K196" s="90">
        <f t="shared" si="44"/>
        <v>0</v>
      </c>
      <c r="L196" s="90"/>
      <c r="M196" s="91"/>
      <c r="N196" s="90"/>
      <c r="O196" s="90"/>
      <c r="P196" s="90"/>
      <c r="Q196" s="90"/>
      <c r="R196" s="90"/>
      <c r="S196" s="90"/>
    </row>
    <row r="197" spans="2:19" s="5" customFormat="1" ht="27.75" hidden="1" customHeight="1" x14ac:dyDescent="0.2">
      <c r="B197" s="87"/>
      <c r="C197" s="88"/>
      <c r="D197" s="88"/>
      <c r="E197" s="88"/>
      <c r="F197" s="88"/>
      <c r="G197" s="88"/>
      <c r="H197" s="88" t="s">
        <v>128</v>
      </c>
      <c r="I197" s="89" t="s">
        <v>204</v>
      </c>
      <c r="J197" s="90">
        <f t="shared" si="43"/>
        <v>0</v>
      </c>
      <c r="K197" s="90">
        <f t="shared" si="44"/>
        <v>0</v>
      </c>
      <c r="L197" s="90"/>
      <c r="M197" s="91"/>
      <c r="N197" s="90"/>
      <c r="O197" s="90"/>
      <c r="P197" s="90"/>
      <c r="Q197" s="90"/>
      <c r="R197" s="90"/>
      <c r="S197" s="90"/>
    </row>
    <row r="198" spans="2:19" s="5" customFormat="1" ht="27.75" hidden="1" customHeight="1" x14ac:dyDescent="0.2">
      <c r="B198" s="87"/>
      <c r="C198" s="88"/>
      <c r="D198" s="88"/>
      <c r="E198" s="88"/>
      <c r="F198" s="88"/>
      <c r="G198" s="88"/>
      <c r="H198" s="88" t="s">
        <v>151</v>
      </c>
      <c r="I198" s="89" t="s">
        <v>205</v>
      </c>
      <c r="J198" s="90">
        <f t="shared" si="43"/>
        <v>0</v>
      </c>
      <c r="K198" s="90">
        <f t="shared" si="44"/>
        <v>0</v>
      </c>
      <c r="L198" s="90"/>
      <c r="M198" s="91"/>
      <c r="N198" s="90"/>
      <c r="O198" s="90"/>
      <c r="P198" s="90"/>
      <c r="Q198" s="90"/>
      <c r="R198" s="90"/>
      <c r="S198" s="90"/>
    </row>
    <row r="199" spans="2:19" s="5" customFormat="1" ht="25.5" hidden="1" customHeight="1" x14ac:dyDescent="0.2">
      <c r="B199" s="87"/>
      <c r="C199" s="88"/>
      <c r="D199" s="88"/>
      <c r="E199" s="88"/>
      <c r="F199" s="88"/>
      <c r="G199" s="88"/>
      <c r="H199" s="88" t="s">
        <v>151</v>
      </c>
      <c r="I199" s="89" t="s">
        <v>206</v>
      </c>
      <c r="J199" s="90">
        <f t="shared" si="43"/>
        <v>0</v>
      </c>
      <c r="K199" s="90">
        <f t="shared" si="44"/>
        <v>0</v>
      </c>
      <c r="L199" s="90"/>
      <c r="M199" s="91"/>
      <c r="N199" s="90"/>
      <c r="O199" s="90"/>
      <c r="P199" s="90"/>
      <c r="Q199" s="90"/>
      <c r="R199" s="90"/>
      <c r="S199" s="90"/>
    </row>
    <row r="200" spans="2:19" s="5" customFormat="1" ht="27.75" customHeight="1" x14ac:dyDescent="0.2">
      <c r="B200" s="87"/>
      <c r="C200" s="88"/>
      <c r="D200" s="88"/>
      <c r="E200" s="88"/>
      <c r="F200" s="88"/>
      <c r="G200" s="88"/>
      <c r="H200" s="88" t="s">
        <v>107</v>
      </c>
      <c r="I200" s="89" t="s">
        <v>207</v>
      </c>
      <c r="J200" s="90">
        <f t="shared" si="43"/>
        <v>212</v>
      </c>
      <c r="K200" s="90">
        <f t="shared" si="44"/>
        <v>0</v>
      </c>
      <c r="L200" s="90"/>
      <c r="M200" s="91"/>
      <c r="N200" s="90">
        <f>57</f>
        <v>57</v>
      </c>
      <c r="O200" s="90">
        <f>100</f>
        <v>100</v>
      </c>
      <c r="P200" s="90">
        <v>50</v>
      </c>
      <c r="Q200" s="90"/>
      <c r="R200" s="90">
        <v>5</v>
      </c>
      <c r="S200" s="90"/>
    </row>
    <row r="201" spans="2:19" s="5" customFormat="1" ht="16.5" customHeight="1" x14ac:dyDescent="0.2">
      <c r="B201" s="95"/>
      <c r="C201" s="88"/>
      <c r="D201" s="88"/>
      <c r="E201" s="88"/>
      <c r="F201" s="88"/>
      <c r="G201" s="88"/>
      <c r="H201" s="88" t="s">
        <v>107</v>
      </c>
      <c r="I201" s="89" t="s">
        <v>208</v>
      </c>
      <c r="J201" s="90">
        <f>N201+O201+P201+R201</f>
        <v>212</v>
      </c>
      <c r="K201" s="90">
        <f t="shared" si="44"/>
        <v>0</v>
      </c>
      <c r="L201" s="90"/>
      <c r="M201" s="91">
        <v>194</v>
      </c>
      <c r="N201" s="90">
        <v>57</v>
      </c>
      <c r="O201" s="90">
        <f>100</f>
        <v>100</v>
      </c>
      <c r="P201" s="90">
        <v>50</v>
      </c>
      <c r="Q201" s="90"/>
      <c r="R201" s="90">
        <v>5</v>
      </c>
      <c r="S201" s="90"/>
    </row>
    <row r="202" spans="2:19" s="5" customFormat="1" ht="12.75" hidden="1" customHeight="1" x14ac:dyDescent="0.2">
      <c r="B202" s="14"/>
      <c r="C202" s="47"/>
      <c r="D202" s="47"/>
      <c r="E202" s="47"/>
      <c r="F202" s="47" t="s">
        <v>107</v>
      </c>
      <c r="G202" s="47"/>
      <c r="H202" s="47"/>
      <c r="I202" s="53" t="s">
        <v>209</v>
      </c>
      <c r="J202" s="54">
        <f>J204</f>
        <v>0</v>
      </c>
      <c r="K202" s="54"/>
      <c r="L202" s="54"/>
      <c r="M202" s="55">
        <f>M204</f>
        <v>0</v>
      </c>
      <c r="N202" s="54">
        <f>N204</f>
        <v>0</v>
      </c>
      <c r="O202" s="54">
        <f>O204</f>
        <v>0</v>
      </c>
      <c r="P202" s="54">
        <f>P204</f>
        <v>0</v>
      </c>
      <c r="Q202" s="54"/>
      <c r="R202" s="54">
        <f>R204</f>
        <v>0</v>
      </c>
      <c r="S202" s="54"/>
    </row>
    <row r="203" spans="2:19" s="5" customFormat="1" ht="12.75" hidden="1" customHeight="1" x14ac:dyDescent="0.2">
      <c r="B203" s="14"/>
      <c r="C203" s="47"/>
      <c r="D203" s="47"/>
      <c r="E203" s="47"/>
      <c r="F203" s="47" t="s">
        <v>107</v>
      </c>
      <c r="G203" s="47"/>
      <c r="H203" s="47"/>
      <c r="I203" s="53" t="s">
        <v>210</v>
      </c>
      <c r="J203" s="54"/>
      <c r="K203" s="54"/>
      <c r="L203" s="54"/>
      <c r="M203" s="55"/>
      <c r="N203" s="54"/>
      <c r="O203" s="54"/>
      <c r="P203" s="54"/>
      <c r="Q203" s="54"/>
      <c r="R203" s="54"/>
      <c r="S203" s="54"/>
    </row>
    <row r="204" spans="2:19" s="5" customFormat="1" ht="27" hidden="1" customHeight="1" x14ac:dyDescent="0.2">
      <c r="B204" s="14"/>
      <c r="C204" s="88"/>
      <c r="D204" s="88"/>
      <c r="E204" s="88"/>
      <c r="F204" s="88"/>
      <c r="G204" s="88" t="s">
        <v>110</v>
      </c>
      <c r="H204" s="88"/>
      <c r="I204" s="89" t="s">
        <v>211</v>
      </c>
      <c r="J204" s="90">
        <f>J206</f>
        <v>0</v>
      </c>
      <c r="K204" s="90"/>
      <c r="L204" s="90"/>
      <c r="M204" s="91">
        <f>M206</f>
        <v>0</v>
      </c>
      <c r="N204" s="90">
        <f>N206</f>
        <v>0</v>
      </c>
      <c r="O204" s="90">
        <f>O206</f>
        <v>0</v>
      </c>
      <c r="P204" s="90">
        <f>P206</f>
        <v>0</v>
      </c>
      <c r="Q204" s="90"/>
      <c r="R204" s="90">
        <f>R206</f>
        <v>0</v>
      </c>
      <c r="S204" s="90"/>
    </row>
    <row r="205" spans="2:19" s="5" customFormat="1" ht="24.75" hidden="1" customHeight="1" x14ac:dyDescent="0.2">
      <c r="B205" s="14"/>
      <c r="C205" s="88"/>
      <c r="D205" s="88"/>
      <c r="E205" s="88"/>
      <c r="F205" s="88"/>
      <c r="G205" s="88" t="s">
        <v>110</v>
      </c>
      <c r="H205" s="88"/>
      <c r="I205" s="89" t="s">
        <v>212</v>
      </c>
      <c r="J205" s="90"/>
      <c r="K205" s="90"/>
      <c r="L205" s="90"/>
      <c r="M205" s="91"/>
      <c r="N205" s="90"/>
      <c r="O205" s="90"/>
      <c r="P205" s="90"/>
      <c r="Q205" s="90"/>
      <c r="R205" s="90"/>
      <c r="S205" s="90"/>
    </row>
    <row r="206" spans="2:19" s="5" customFormat="1" ht="23.25" hidden="1" customHeight="1" x14ac:dyDescent="0.2">
      <c r="B206" s="14"/>
      <c r="C206" s="88"/>
      <c r="D206" s="88"/>
      <c r="E206" s="88"/>
      <c r="F206" s="88"/>
      <c r="G206" s="88"/>
      <c r="H206" s="88" t="s">
        <v>110</v>
      </c>
      <c r="I206" s="89" t="s">
        <v>213</v>
      </c>
      <c r="J206" s="90">
        <f>N206+O206+P206+R206</f>
        <v>0</v>
      </c>
      <c r="K206" s="90"/>
      <c r="L206" s="90"/>
      <c r="M206" s="91"/>
      <c r="N206" s="90"/>
      <c r="O206" s="90"/>
      <c r="P206" s="90"/>
      <c r="Q206" s="90"/>
      <c r="R206" s="90"/>
      <c r="S206" s="90"/>
    </row>
    <row r="207" spans="2:19" s="5" customFormat="1" ht="23.25" hidden="1" customHeight="1" x14ac:dyDescent="0.2">
      <c r="B207" s="14"/>
      <c r="C207" s="88"/>
      <c r="D207" s="88"/>
      <c r="E207" s="88"/>
      <c r="F207" s="88"/>
      <c r="G207" s="88"/>
      <c r="H207" s="88" t="s">
        <v>110</v>
      </c>
      <c r="I207" s="89" t="s">
        <v>214</v>
      </c>
      <c r="J207" s="90"/>
      <c r="K207" s="90"/>
      <c r="L207" s="90"/>
      <c r="M207" s="91"/>
      <c r="N207" s="90"/>
      <c r="O207" s="90"/>
      <c r="P207" s="90"/>
      <c r="Q207" s="90"/>
      <c r="R207" s="90"/>
      <c r="S207" s="90"/>
    </row>
    <row r="208" spans="2:19" s="5" customFormat="1" ht="24.75" hidden="1" customHeight="1" x14ac:dyDescent="0.2">
      <c r="B208" s="14"/>
      <c r="C208" s="47"/>
      <c r="D208" s="47"/>
      <c r="E208" s="47"/>
      <c r="F208" s="47" t="s">
        <v>215</v>
      </c>
      <c r="G208" s="47"/>
      <c r="H208" s="47"/>
      <c r="I208" s="53" t="s">
        <v>216</v>
      </c>
      <c r="J208" s="53">
        <f>J210+J214</f>
        <v>0</v>
      </c>
      <c r="K208" s="53"/>
      <c r="L208" s="53"/>
      <c r="M208" s="97">
        <f>M210+M214</f>
        <v>0</v>
      </c>
      <c r="N208" s="53">
        <f>N210+N214</f>
        <v>0</v>
      </c>
      <c r="O208" s="53">
        <f>O210+O214</f>
        <v>0</v>
      </c>
      <c r="P208" s="53">
        <f>P210+P214</f>
        <v>0</v>
      </c>
      <c r="Q208" s="53"/>
      <c r="R208" s="53">
        <f>R210+R214</f>
        <v>0</v>
      </c>
      <c r="S208" s="53"/>
    </row>
    <row r="209" spans="2:19" s="5" customFormat="1" ht="24.75" hidden="1" customHeight="1" x14ac:dyDescent="0.2">
      <c r="B209" s="14"/>
      <c r="C209" s="47"/>
      <c r="D209" s="47"/>
      <c r="E209" s="47"/>
      <c r="F209" s="47" t="s">
        <v>215</v>
      </c>
      <c r="G209" s="47"/>
      <c r="H209" s="47"/>
      <c r="I209" s="53" t="s">
        <v>217</v>
      </c>
      <c r="J209" s="53"/>
      <c r="K209" s="53"/>
      <c r="L209" s="53"/>
      <c r="M209" s="97"/>
      <c r="N209" s="53"/>
      <c r="O209" s="53"/>
      <c r="P209" s="53"/>
      <c r="Q209" s="53"/>
      <c r="R209" s="53"/>
      <c r="S209" s="53"/>
    </row>
    <row r="210" spans="2:19" s="5" customFormat="1" ht="12.75" hidden="1" customHeight="1" x14ac:dyDescent="0.2">
      <c r="B210" s="14"/>
      <c r="C210" s="47"/>
      <c r="D210" s="47"/>
      <c r="E210" s="47"/>
      <c r="F210" s="47"/>
      <c r="G210" s="88" t="s">
        <v>33</v>
      </c>
      <c r="H210" s="47"/>
      <c r="I210" s="89" t="s">
        <v>218</v>
      </c>
      <c r="J210" s="89">
        <f>J212</f>
        <v>0</v>
      </c>
      <c r="K210" s="89"/>
      <c r="L210" s="89"/>
      <c r="M210" s="96">
        <f>M212</f>
        <v>0</v>
      </c>
      <c r="N210" s="89">
        <f>N212</f>
        <v>0</v>
      </c>
      <c r="O210" s="89">
        <f>O212</f>
        <v>0</v>
      </c>
      <c r="P210" s="89">
        <f>P212</f>
        <v>0</v>
      </c>
      <c r="Q210" s="89"/>
      <c r="R210" s="89">
        <f>R212</f>
        <v>0</v>
      </c>
      <c r="S210" s="89"/>
    </row>
    <row r="211" spans="2:19" s="5" customFormat="1" ht="12.75" hidden="1" customHeight="1" x14ac:dyDescent="0.2">
      <c r="B211" s="14"/>
      <c r="C211" s="47"/>
      <c r="D211" s="47"/>
      <c r="E211" s="47"/>
      <c r="F211" s="47"/>
      <c r="G211" s="88" t="s">
        <v>33</v>
      </c>
      <c r="H211" s="47"/>
      <c r="I211" s="89" t="s">
        <v>219</v>
      </c>
      <c r="J211" s="89"/>
      <c r="K211" s="89"/>
      <c r="L211" s="89"/>
      <c r="M211" s="96"/>
      <c r="N211" s="89"/>
      <c r="O211" s="89"/>
      <c r="P211" s="89"/>
      <c r="Q211" s="89"/>
      <c r="R211" s="89"/>
      <c r="S211" s="89"/>
    </row>
    <row r="212" spans="2:19" s="5" customFormat="1" ht="33" hidden="1" customHeight="1" x14ac:dyDescent="0.2">
      <c r="B212" s="14"/>
      <c r="C212" s="47"/>
      <c r="D212" s="47"/>
      <c r="E212" s="47"/>
      <c r="F212" s="47"/>
      <c r="G212" s="47"/>
      <c r="H212" s="88" t="s">
        <v>33</v>
      </c>
      <c r="I212" s="89" t="s">
        <v>220</v>
      </c>
      <c r="J212" s="90">
        <f>N212+O212+P212+R212</f>
        <v>0</v>
      </c>
      <c r="K212" s="90"/>
      <c r="L212" s="90"/>
      <c r="M212" s="97"/>
      <c r="N212" s="53"/>
      <c r="O212" s="53"/>
      <c r="P212" s="53"/>
      <c r="Q212" s="53"/>
      <c r="R212" s="53"/>
      <c r="S212" s="53"/>
    </row>
    <row r="213" spans="2:19" s="5" customFormat="1" ht="12.75" hidden="1" customHeight="1" x14ac:dyDescent="0.2">
      <c r="B213" s="14"/>
      <c r="C213" s="47"/>
      <c r="D213" s="47"/>
      <c r="E213" s="47"/>
      <c r="F213" s="47"/>
      <c r="G213" s="47"/>
      <c r="H213" s="88" t="s">
        <v>33</v>
      </c>
      <c r="I213" s="89" t="s">
        <v>221</v>
      </c>
      <c r="J213" s="90"/>
      <c r="K213" s="90"/>
      <c r="L213" s="90"/>
      <c r="M213" s="97"/>
      <c r="N213" s="53"/>
      <c r="O213" s="53"/>
      <c r="P213" s="53"/>
      <c r="Q213" s="53"/>
      <c r="R213" s="53"/>
      <c r="S213" s="53"/>
    </row>
    <row r="214" spans="2:19" s="5" customFormat="1" ht="12.75" hidden="1" customHeight="1" x14ac:dyDescent="0.2">
      <c r="B214" s="14"/>
      <c r="C214" s="88"/>
      <c r="D214" s="88"/>
      <c r="E214" s="88"/>
      <c r="F214" s="88"/>
      <c r="G214" s="88" t="s">
        <v>110</v>
      </c>
      <c r="H214" s="88"/>
      <c r="I214" s="89" t="s">
        <v>222</v>
      </c>
      <c r="J214" s="90">
        <f>J216+J218</f>
        <v>0</v>
      </c>
      <c r="K214" s="90"/>
      <c r="L214" s="90"/>
      <c r="M214" s="91">
        <f>M216+M218</f>
        <v>0</v>
      </c>
      <c r="N214" s="90">
        <f>N216+N218</f>
        <v>0</v>
      </c>
      <c r="O214" s="90">
        <f>O216+O218</f>
        <v>0</v>
      </c>
      <c r="P214" s="90">
        <f>P216+P218</f>
        <v>0</v>
      </c>
      <c r="Q214" s="90"/>
      <c r="R214" s="90">
        <f>R216+R218</f>
        <v>0</v>
      </c>
      <c r="S214" s="90"/>
    </row>
    <row r="215" spans="2:19" s="5" customFormat="1" ht="12.75" hidden="1" customHeight="1" x14ac:dyDescent="0.2">
      <c r="B215" s="14"/>
      <c r="C215" s="88"/>
      <c r="D215" s="88"/>
      <c r="E215" s="88"/>
      <c r="F215" s="88"/>
      <c r="G215" s="88" t="s">
        <v>110</v>
      </c>
      <c r="H215" s="88"/>
      <c r="I215" s="89" t="s">
        <v>223</v>
      </c>
      <c r="J215" s="90"/>
      <c r="K215" s="90"/>
      <c r="L215" s="90"/>
      <c r="M215" s="91"/>
      <c r="N215" s="90"/>
      <c r="O215" s="90"/>
      <c r="P215" s="90"/>
      <c r="Q215" s="90"/>
      <c r="R215" s="90"/>
      <c r="S215" s="90"/>
    </row>
    <row r="216" spans="2:19" s="5" customFormat="1" ht="24" hidden="1" customHeight="1" x14ac:dyDescent="0.2">
      <c r="B216" s="14"/>
      <c r="C216" s="88"/>
      <c r="D216" s="88"/>
      <c r="E216" s="88"/>
      <c r="F216" s="88"/>
      <c r="G216" s="88"/>
      <c r="H216" s="88" t="s">
        <v>101</v>
      </c>
      <c r="I216" s="89" t="s">
        <v>224</v>
      </c>
      <c r="J216" s="90">
        <f>N216+O216+P216+R216</f>
        <v>0</v>
      </c>
      <c r="K216" s="90"/>
      <c r="L216" s="90"/>
      <c r="M216" s="91"/>
      <c r="N216" s="90"/>
      <c r="O216" s="90"/>
      <c r="P216" s="90"/>
      <c r="Q216" s="90"/>
      <c r="R216" s="90"/>
      <c r="S216" s="90"/>
    </row>
    <row r="217" spans="2:19" s="5" customFormat="1" ht="26.25" hidden="1" customHeight="1" x14ac:dyDescent="0.2">
      <c r="B217" s="14"/>
      <c r="C217" s="88"/>
      <c r="D217" s="88"/>
      <c r="E217" s="88"/>
      <c r="F217" s="88"/>
      <c r="G217" s="88"/>
      <c r="H217" s="88" t="s">
        <v>101</v>
      </c>
      <c r="I217" s="89" t="s">
        <v>225</v>
      </c>
      <c r="J217" s="90"/>
      <c r="K217" s="90"/>
      <c r="L217" s="90"/>
      <c r="M217" s="91"/>
      <c r="N217" s="90"/>
      <c r="O217" s="90"/>
      <c r="P217" s="90"/>
      <c r="Q217" s="90"/>
      <c r="R217" s="90"/>
      <c r="S217" s="90"/>
    </row>
    <row r="218" spans="2:19" s="5" customFormat="1" ht="37.5" hidden="1" customHeight="1" x14ac:dyDescent="0.2">
      <c r="B218" s="14"/>
      <c r="C218" s="88"/>
      <c r="D218" s="88"/>
      <c r="E218" s="88"/>
      <c r="F218" s="88"/>
      <c r="G218" s="88"/>
      <c r="H218" s="88" t="s">
        <v>226</v>
      </c>
      <c r="I218" s="89" t="s">
        <v>227</v>
      </c>
      <c r="J218" s="90">
        <f>N218+O218+P218+R218</f>
        <v>0</v>
      </c>
      <c r="K218" s="90"/>
      <c r="L218" s="90"/>
      <c r="M218" s="91"/>
      <c r="N218" s="90"/>
      <c r="O218" s="90"/>
      <c r="P218" s="90"/>
      <c r="Q218" s="90"/>
      <c r="R218" s="90"/>
      <c r="S218" s="90"/>
    </row>
    <row r="219" spans="2:19" s="5" customFormat="1" ht="37.5" hidden="1" customHeight="1" x14ac:dyDescent="0.2">
      <c r="B219" s="14"/>
      <c r="C219" s="88"/>
      <c r="D219" s="88"/>
      <c r="E219" s="88"/>
      <c r="F219" s="88"/>
      <c r="G219" s="88"/>
      <c r="H219" s="88" t="s">
        <v>226</v>
      </c>
      <c r="I219" s="89" t="s">
        <v>228</v>
      </c>
      <c r="J219" s="90"/>
      <c r="K219" s="90"/>
      <c r="L219" s="90"/>
      <c r="M219" s="91"/>
      <c r="N219" s="90"/>
      <c r="O219" s="90"/>
      <c r="P219" s="90"/>
      <c r="Q219" s="90"/>
      <c r="R219" s="90"/>
      <c r="S219" s="90"/>
    </row>
    <row r="220" spans="2:19" s="5" customFormat="1" ht="18.75" customHeight="1" x14ac:dyDescent="0.2">
      <c r="B220" s="86" t="s">
        <v>81</v>
      </c>
      <c r="C220" s="47"/>
      <c r="D220" s="47"/>
      <c r="E220" s="47"/>
      <c r="F220" s="47" t="s">
        <v>229</v>
      </c>
      <c r="G220" s="47"/>
      <c r="H220" s="47"/>
      <c r="I220" s="53" t="s">
        <v>230</v>
      </c>
      <c r="J220" s="54">
        <f>J222+J226</f>
        <v>79</v>
      </c>
      <c r="K220" s="54"/>
      <c r="L220" s="54"/>
      <c r="M220" s="55">
        <f>M222+M226</f>
        <v>0</v>
      </c>
      <c r="N220" s="54">
        <f t="shared" ref="N220:P221" si="45">N222+N226</f>
        <v>0</v>
      </c>
      <c r="O220" s="54">
        <f t="shared" si="45"/>
        <v>79</v>
      </c>
      <c r="P220" s="54">
        <f t="shared" si="45"/>
        <v>0</v>
      </c>
      <c r="Q220" s="54"/>
      <c r="R220" s="54">
        <f>R222+R226</f>
        <v>0</v>
      </c>
      <c r="S220" s="54"/>
    </row>
    <row r="221" spans="2:19" s="5" customFormat="1" ht="18.75" customHeight="1" x14ac:dyDescent="0.2">
      <c r="B221" s="87"/>
      <c r="C221" s="47"/>
      <c r="D221" s="47"/>
      <c r="E221" s="47"/>
      <c r="F221" s="47" t="s">
        <v>229</v>
      </c>
      <c r="G221" s="47"/>
      <c r="H221" s="47"/>
      <c r="I221" s="53" t="s">
        <v>231</v>
      </c>
      <c r="J221" s="54">
        <f>J223+J227</f>
        <v>79</v>
      </c>
      <c r="K221" s="54"/>
      <c r="L221" s="54"/>
      <c r="M221" s="55">
        <f>M223+M227</f>
        <v>0</v>
      </c>
      <c r="N221" s="54">
        <f t="shared" si="45"/>
        <v>0</v>
      </c>
      <c r="O221" s="54">
        <f t="shared" si="45"/>
        <v>79</v>
      </c>
      <c r="P221" s="54">
        <f t="shared" si="45"/>
        <v>0</v>
      </c>
      <c r="Q221" s="54"/>
      <c r="R221" s="54">
        <f>R223+R227</f>
        <v>0</v>
      </c>
      <c r="S221" s="54"/>
    </row>
    <row r="222" spans="2:19" s="5" customFormat="1" ht="12.75" hidden="1" customHeight="1" x14ac:dyDescent="0.2">
      <c r="B222" s="87"/>
      <c r="C222" s="88"/>
      <c r="D222" s="88"/>
      <c r="E222" s="88"/>
      <c r="F222" s="88"/>
      <c r="G222" s="88" t="s">
        <v>33</v>
      </c>
      <c r="H222" s="88"/>
      <c r="I222" s="89" t="s">
        <v>232</v>
      </c>
      <c r="J222" s="90">
        <f>J224</f>
        <v>0</v>
      </c>
      <c r="K222" s="90"/>
      <c r="L222" s="90"/>
      <c r="M222" s="91">
        <f>M224</f>
        <v>0</v>
      </c>
      <c r="N222" s="90">
        <f>N224</f>
        <v>0</v>
      </c>
      <c r="O222" s="90">
        <f>O224</f>
        <v>0</v>
      </c>
      <c r="P222" s="90">
        <f>P224</f>
        <v>0</v>
      </c>
      <c r="Q222" s="90"/>
      <c r="R222" s="90">
        <f>R224</f>
        <v>0</v>
      </c>
      <c r="S222" s="90"/>
    </row>
    <row r="223" spans="2:19" s="5" customFormat="1" ht="12.75" hidden="1" customHeight="1" x14ac:dyDescent="0.2">
      <c r="B223" s="87"/>
      <c r="C223" s="88"/>
      <c r="D223" s="88"/>
      <c r="E223" s="88"/>
      <c r="F223" s="88"/>
      <c r="G223" s="88" t="s">
        <v>33</v>
      </c>
      <c r="H223" s="88"/>
      <c r="I223" s="89" t="s">
        <v>233</v>
      </c>
      <c r="J223" s="90"/>
      <c r="K223" s="90"/>
      <c r="L223" s="90"/>
      <c r="M223" s="91"/>
      <c r="N223" s="90"/>
      <c r="O223" s="90"/>
      <c r="P223" s="90"/>
      <c r="Q223" s="90"/>
      <c r="R223" s="90"/>
      <c r="S223" s="90"/>
    </row>
    <row r="224" spans="2:19" s="5" customFormat="1" ht="22.5" hidden="1" customHeight="1" x14ac:dyDescent="0.2">
      <c r="B224" s="87"/>
      <c r="C224" s="88"/>
      <c r="D224" s="88"/>
      <c r="E224" s="88"/>
      <c r="F224" s="88"/>
      <c r="G224" s="88"/>
      <c r="H224" s="88" t="s">
        <v>234</v>
      </c>
      <c r="I224" s="89" t="s">
        <v>235</v>
      </c>
      <c r="J224" s="90">
        <f>N224+O224+P224+R224</f>
        <v>0</v>
      </c>
      <c r="K224" s="90"/>
      <c r="L224" s="90"/>
      <c r="M224" s="91"/>
      <c r="N224" s="90"/>
      <c r="O224" s="90"/>
      <c r="P224" s="90"/>
      <c r="Q224" s="90"/>
      <c r="R224" s="90"/>
      <c r="S224" s="90"/>
    </row>
    <row r="225" spans="2:19" s="5" customFormat="1" ht="22.5" hidden="1" customHeight="1" x14ac:dyDescent="0.2">
      <c r="B225" s="87"/>
      <c r="C225" s="88"/>
      <c r="D225" s="88"/>
      <c r="E225" s="88"/>
      <c r="F225" s="88"/>
      <c r="G225" s="88"/>
      <c r="H225" s="88" t="s">
        <v>234</v>
      </c>
      <c r="I225" s="89" t="s">
        <v>236</v>
      </c>
      <c r="J225" s="90"/>
      <c r="K225" s="90"/>
      <c r="L225" s="90"/>
      <c r="M225" s="91"/>
      <c r="N225" s="90"/>
      <c r="O225" s="90"/>
      <c r="P225" s="90"/>
      <c r="Q225" s="90"/>
      <c r="R225" s="90"/>
      <c r="S225" s="90"/>
    </row>
    <row r="226" spans="2:19" s="5" customFormat="1" ht="27.75" customHeight="1" x14ac:dyDescent="0.2">
      <c r="B226" s="87"/>
      <c r="C226" s="88"/>
      <c r="D226" s="88"/>
      <c r="E226" s="88"/>
      <c r="F226" s="88"/>
      <c r="G226" s="88" t="s">
        <v>110</v>
      </c>
      <c r="H226" s="88"/>
      <c r="I226" s="89" t="s">
        <v>237</v>
      </c>
      <c r="J226" s="90">
        <f>J228+J230</f>
        <v>79</v>
      </c>
      <c r="K226" s="90"/>
      <c r="L226" s="90"/>
      <c r="M226" s="91">
        <f>M228+M230</f>
        <v>0</v>
      </c>
      <c r="N226" s="90">
        <f t="shared" ref="N226:P227" si="46">N228+N230</f>
        <v>0</v>
      </c>
      <c r="O226" s="90">
        <f t="shared" si="46"/>
        <v>79</v>
      </c>
      <c r="P226" s="90">
        <f t="shared" si="46"/>
        <v>0</v>
      </c>
      <c r="Q226" s="90"/>
      <c r="R226" s="90">
        <f>R228+R230</f>
        <v>0</v>
      </c>
      <c r="S226" s="90"/>
    </row>
    <row r="227" spans="2:19" s="5" customFormat="1" ht="34.5" customHeight="1" x14ac:dyDescent="0.2">
      <c r="B227" s="87"/>
      <c r="C227" s="88"/>
      <c r="D227" s="88"/>
      <c r="E227" s="88"/>
      <c r="F227" s="88"/>
      <c r="G227" s="88" t="s">
        <v>110</v>
      </c>
      <c r="H227" s="88"/>
      <c r="I227" s="89" t="s">
        <v>238</v>
      </c>
      <c r="J227" s="90">
        <f>J229+J231</f>
        <v>79</v>
      </c>
      <c r="K227" s="90"/>
      <c r="L227" s="90"/>
      <c r="M227" s="91">
        <f>M229+M231</f>
        <v>0</v>
      </c>
      <c r="N227" s="90">
        <f t="shared" si="46"/>
        <v>0</v>
      </c>
      <c r="O227" s="90">
        <f t="shared" si="46"/>
        <v>79</v>
      </c>
      <c r="P227" s="90">
        <f t="shared" si="46"/>
        <v>0</v>
      </c>
      <c r="Q227" s="90"/>
      <c r="R227" s="90">
        <f>R229+R231</f>
        <v>0</v>
      </c>
      <c r="S227" s="90"/>
    </row>
    <row r="228" spans="2:19" s="5" customFormat="1" ht="23.25" customHeight="1" x14ac:dyDescent="0.2">
      <c r="B228" s="87"/>
      <c r="C228" s="88"/>
      <c r="D228" s="88"/>
      <c r="E228" s="88"/>
      <c r="F228" s="88"/>
      <c r="G228" s="88"/>
      <c r="H228" s="88" t="s">
        <v>33</v>
      </c>
      <c r="I228" s="89" t="s">
        <v>239</v>
      </c>
      <c r="J228" s="90">
        <f>N228+O228+P228+R228</f>
        <v>79</v>
      </c>
      <c r="K228" s="90"/>
      <c r="L228" s="90"/>
      <c r="M228" s="91"/>
      <c r="N228" s="90"/>
      <c r="O228" s="90">
        <v>79</v>
      </c>
      <c r="P228" s="90"/>
      <c r="Q228" s="90"/>
      <c r="R228" s="90"/>
      <c r="S228" s="90"/>
    </row>
    <row r="229" spans="2:19" s="5" customFormat="1" ht="30" customHeight="1" x14ac:dyDescent="0.2">
      <c r="B229" s="95"/>
      <c r="C229" s="88"/>
      <c r="D229" s="88"/>
      <c r="E229" s="88"/>
      <c r="F229" s="88"/>
      <c r="G229" s="88"/>
      <c r="H229" s="88" t="s">
        <v>33</v>
      </c>
      <c r="I229" s="89" t="s">
        <v>240</v>
      </c>
      <c r="J229" s="90">
        <f>N229+O229+P229+R229</f>
        <v>79</v>
      </c>
      <c r="K229" s="90"/>
      <c r="L229" s="90"/>
      <c r="M229" s="91"/>
      <c r="N229" s="90"/>
      <c r="O229" s="90">
        <v>79</v>
      </c>
      <c r="P229" s="90"/>
      <c r="Q229" s="90"/>
      <c r="R229" s="90"/>
      <c r="S229" s="90"/>
    </row>
    <row r="230" spans="2:19" s="5" customFormat="1" ht="22.5" hidden="1" customHeight="1" x14ac:dyDescent="0.2">
      <c r="B230" s="14"/>
      <c r="C230" s="88"/>
      <c r="D230" s="88"/>
      <c r="E230" s="88"/>
      <c r="F230" s="88"/>
      <c r="G230" s="88"/>
      <c r="H230" s="88" t="s">
        <v>76</v>
      </c>
      <c r="I230" s="89" t="s">
        <v>241</v>
      </c>
      <c r="J230" s="90">
        <f>N230+O230+P230+R230</f>
        <v>0</v>
      </c>
      <c r="K230" s="90"/>
      <c r="L230" s="90"/>
      <c r="M230" s="91"/>
      <c r="N230" s="90"/>
      <c r="O230" s="90"/>
      <c r="P230" s="90"/>
      <c r="Q230" s="90"/>
      <c r="R230" s="90"/>
      <c r="S230" s="90"/>
    </row>
    <row r="231" spans="2:19" s="5" customFormat="1" ht="24" hidden="1" customHeight="1" x14ac:dyDescent="0.2">
      <c r="B231" s="14"/>
      <c r="C231" s="88"/>
      <c r="D231" s="88"/>
      <c r="E231" s="88"/>
      <c r="F231" s="88"/>
      <c r="G231" s="88"/>
      <c r="H231" s="88" t="s">
        <v>76</v>
      </c>
      <c r="I231" s="89" t="s">
        <v>242</v>
      </c>
      <c r="J231" s="90">
        <f>N231+O231+P231+R231</f>
        <v>0</v>
      </c>
      <c r="K231" s="90"/>
      <c r="L231" s="90"/>
      <c r="M231" s="91"/>
      <c r="N231" s="90"/>
      <c r="O231" s="90"/>
      <c r="P231" s="90"/>
      <c r="Q231" s="90"/>
      <c r="R231" s="90"/>
      <c r="S231" s="90"/>
    </row>
    <row r="232" spans="2:19" s="66" customFormat="1" ht="38.25" customHeight="1" x14ac:dyDescent="0.2">
      <c r="B232" s="86" t="s">
        <v>243</v>
      </c>
      <c r="C232" s="47"/>
      <c r="D232" s="47"/>
      <c r="E232" s="47"/>
      <c r="F232" s="47" t="s">
        <v>46</v>
      </c>
      <c r="G232" s="47"/>
      <c r="H232" s="47"/>
      <c r="I232" s="49" t="s">
        <v>244</v>
      </c>
      <c r="J232" s="54">
        <f>J234+J258+J242+J250</f>
        <v>700</v>
      </c>
      <c r="K232" s="54"/>
      <c r="L232" s="54">
        <f t="shared" ref="L232:R233" si="47">L234+L258+L242+L250</f>
        <v>0</v>
      </c>
      <c r="M232" s="54">
        <f t="shared" si="47"/>
        <v>0</v>
      </c>
      <c r="N232" s="54">
        <f t="shared" si="47"/>
        <v>45</v>
      </c>
      <c r="O232" s="54">
        <f t="shared" si="47"/>
        <v>325</v>
      </c>
      <c r="P232" s="54">
        <f t="shared" si="47"/>
        <v>330</v>
      </c>
      <c r="Q232" s="54"/>
      <c r="R232" s="54">
        <f t="shared" si="47"/>
        <v>0</v>
      </c>
      <c r="S232" s="54"/>
    </row>
    <row r="233" spans="2:19" s="66" customFormat="1" ht="38.25" customHeight="1" x14ac:dyDescent="0.2">
      <c r="B233" s="87"/>
      <c r="C233" s="47"/>
      <c r="D233" s="47"/>
      <c r="E233" s="47"/>
      <c r="F233" s="47" t="s">
        <v>46</v>
      </c>
      <c r="G233" s="47"/>
      <c r="H233" s="47"/>
      <c r="I233" s="49" t="s">
        <v>245</v>
      </c>
      <c r="J233" s="54">
        <f>J235+J259+J243+J251</f>
        <v>700</v>
      </c>
      <c r="K233" s="54"/>
      <c r="L233" s="54">
        <f t="shared" si="47"/>
        <v>0</v>
      </c>
      <c r="M233" s="54">
        <f t="shared" si="47"/>
        <v>346</v>
      </c>
      <c r="N233" s="54">
        <f t="shared" si="47"/>
        <v>45</v>
      </c>
      <c r="O233" s="54">
        <f t="shared" si="47"/>
        <v>325</v>
      </c>
      <c r="P233" s="54">
        <f t="shared" si="47"/>
        <v>330</v>
      </c>
      <c r="Q233" s="54"/>
      <c r="R233" s="54">
        <f t="shared" si="47"/>
        <v>0</v>
      </c>
      <c r="S233" s="54"/>
    </row>
    <row r="234" spans="2:19" s="5" customFormat="1" ht="50.25" customHeight="1" x14ac:dyDescent="0.2">
      <c r="B234" s="87"/>
      <c r="C234" s="47"/>
      <c r="D234" s="47"/>
      <c r="E234" s="47"/>
      <c r="F234" s="47"/>
      <c r="G234" s="88" t="s">
        <v>234</v>
      </c>
      <c r="H234" s="88"/>
      <c r="I234" s="94" t="s">
        <v>246</v>
      </c>
      <c r="J234" s="90">
        <f>J236+J238</f>
        <v>525</v>
      </c>
      <c r="K234" s="90"/>
      <c r="L234" s="90"/>
      <c r="M234" s="91">
        <f>M236+M238</f>
        <v>0</v>
      </c>
      <c r="N234" s="90">
        <f t="shared" ref="N234:P235" si="48">N236+N238</f>
        <v>45</v>
      </c>
      <c r="O234" s="90">
        <f t="shared" si="48"/>
        <v>150</v>
      </c>
      <c r="P234" s="90">
        <f t="shared" si="48"/>
        <v>330</v>
      </c>
      <c r="Q234" s="90"/>
      <c r="R234" s="90">
        <f>R236+R238</f>
        <v>0</v>
      </c>
      <c r="S234" s="90"/>
    </row>
    <row r="235" spans="2:19" s="5" customFormat="1" ht="50.25" customHeight="1" x14ac:dyDescent="0.2">
      <c r="B235" s="87"/>
      <c r="C235" s="47"/>
      <c r="D235" s="47"/>
      <c r="E235" s="47"/>
      <c r="F235" s="47"/>
      <c r="G235" s="88" t="s">
        <v>234</v>
      </c>
      <c r="H235" s="88"/>
      <c r="I235" s="94" t="s">
        <v>247</v>
      </c>
      <c r="J235" s="90">
        <f>J237+J239</f>
        <v>525</v>
      </c>
      <c r="K235" s="90"/>
      <c r="L235" s="90"/>
      <c r="M235" s="91">
        <f>M237+M239</f>
        <v>82</v>
      </c>
      <c r="N235" s="90">
        <f t="shared" si="48"/>
        <v>45</v>
      </c>
      <c r="O235" s="90">
        <f t="shared" si="48"/>
        <v>150</v>
      </c>
      <c r="P235" s="90">
        <f t="shared" si="48"/>
        <v>330</v>
      </c>
      <c r="Q235" s="90"/>
      <c r="R235" s="90">
        <f>R237+R239</f>
        <v>0</v>
      </c>
      <c r="S235" s="90"/>
    </row>
    <row r="236" spans="2:19" s="5" customFormat="1" ht="12.75" customHeight="1" x14ac:dyDescent="0.2">
      <c r="B236" s="87"/>
      <c r="C236" s="47"/>
      <c r="D236" s="47"/>
      <c r="E236" s="47"/>
      <c r="F236" s="47"/>
      <c r="G236" s="47"/>
      <c r="H236" s="88" t="s">
        <v>33</v>
      </c>
      <c r="I236" s="94" t="s">
        <v>248</v>
      </c>
      <c r="J236" s="90">
        <f t="shared" ref="J236:J241" si="49">N236+O236+P236+R236</f>
        <v>133</v>
      </c>
      <c r="K236" s="90"/>
      <c r="L236" s="90"/>
      <c r="M236" s="91"/>
      <c r="N236" s="90">
        <v>15</v>
      </c>
      <c r="O236" s="90">
        <v>50</v>
      </c>
      <c r="P236" s="90">
        <v>68</v>
      </c>
      <c r="Q236" s="90"/>
      <c r="R236" s="90"/>
      <c r="S236" s="90"/>
    </row>
    <row r="237" spans="2:19" s="5" customFormat="1" ht="12.75" customHeight="1" x14ac:dyDescent="0.2">
      <c r="B237" s="87"/>
      <c r="C237" s="47"/>
      <c r="D237" s="47"/>
      <c r="E237" s="47"/>
      <c r="F237" s="47"/>
      <c r="G237" s="47"/>
      <c r="H237" s="88" t="s">
        <v>33</v>
      </c>
      <c r="I237" s="94" t="s">
        <v>249</v>
      </c>
      <c r="J237" s="90">
        <f t="shared" si="49"/>
        <v>133</v>
      </c>
      <c r="K237" s="90"/>
      <c r="L237" s="90"/>
      <c r="M237" s="91">
        <v>20</v>
      </c>
      <c r="N237" s="90">
        <v>15</v>
      </c>
      <c r="O237" s="90">
        <v>50</v>
      </c>
      <c r="P237" s="90">
        <v>68</v>
      </c>
      <c r="Q237" s="90"/>
      <c r="R237" s="90"/>
      <c r="S237" s="90"/>
    </row>
    <row r="238" spans="2:19" s="5" customFormat="1" ht="26.25" customHeight="1" x14ac:dyDescent="0.2">
      <c r="B238" s="87"/>
      <c r="C238" s="47"/>
      <c r="D238" s="47"/>
      <c r="E238" s="47"/>
      <c r="F238" s="47"/>
      <c r="G238" s="47"/>
      <c r="H238" s="88" t="s">
        <v>110</v>
      </c>
      <c r="I238" s="94" t="s">
        <v>250</v>
      </c>
      <c r="J238" s="90">
        <f t="shared" si="49"/>
        <v>392</v>
      </c>
      <c r="K238" s="90"/>
      <c r="L238" s="90"/>
      <c r="M238" s="91"/>
      <c r="N238" s="90">
        <v>30</v>
      </c>
      <c r="O238" s="90">
        <v>100</v>
      </c>
      <c r="P238" s="90">
        <v>262</v>
      </c>
      <c r="Q238" s="90"/>
      <c r="R238" s="90"/>
      <c r="S238" s="90"/>
    </row>
    <row r="239" spans="2:19" s="5" customFormat="1" ht="28.5" customHeight="1" x14ac:dyDescent="0.2">
      <c r="B239" s="87"/>
      <c r="C239" s="47"/>
      <c r="D239" s="47"/>
      <c r="E239" s="47"/>
      <c r="F239" s="47"/>
      <c r="G239" s="47"/>
      <c r="H239" s="88" t="s">
        <v>110</v>
      </c>
      <c r="I239" s="94" t="s">
        <v>251</v>
      </c>
      <c r="J239" s="90">
        <f t="shared" si="49"/>
        <v>392</v>
      </c>
      <c r="K239" s="90"/>
      <c r="L239" s="90"/>
      <c r="M239" s="91">
        <v>62</v>
      </c>
      <c r="N239" s="90">
        <v>30</v>
      </c>
      <c r="O239" s="90">
        <v>100</v>
      </c>
      <c r="P239" s="90">
        <v>262</v>
      </c>
      <c r="Q239" s="90"/>
      <c r="R239" s="90"/>
      <c r="S239" s="90"/>
    </row>
    <row r="240" spans="2:19" s="5" customFormat="1" ht="12.75" hidden="1" customHeight="1" x14ac:dyDescent="0.2">
      <c r="B240" s="87"/>
      <c r="C240" s="47"/>
      <c r="D240" s="47"/>
      <c r="E240" s="47"/>
      <c r="F240" s="47"/>
      <c r="G240" s="47"/>
      <c r="H240" s="88" t="s">
        <v>76</v>
      </c>
      <c r="I240" s="89" t="s">
        <v>252</v>
      </c>
      <c r="J240" s="90">
        <f t="shared" si="49"/>
        <v>0</v>
      </c>
      <c r="K240" s="90"/>
      <c r="L240" s="90"/>
      <c r="M240" s="91"/>
      <c r="N240" s="90"/>
      <c r="O240" s="90"/>
      <c r="P240" s="90"/>
      <c r="Q240" s="90"/>
      <c r="R240" s="90"/>
      <c r="S240" s="90"/>
    </row>
    <row r="241" spans="2:19" s="5" customFormat="1" ht="12.75" hidden="1" customHeight="1" x14ac:dyDescent="0.2">
      <c r="B241" s="87"/>
      <c r="C241" s="47"/>
      <c r="D241" s="47"/>
      <c r="E241" s="47"/>
      <c r="F241" s="47"/>
      <c r="G241" s="47"/>
      <c r="H241" s="88" t="s">
        <v>76</v>
      </c>
      <c r="I241" s="89" t="s">
        <v>253</v>
      </c>
      <c r="J241" s="90">
        <f t="shared" si="49"/>
        <v>0</v>
      </c>
      <c r="K241" s="90"/>
      <c r="L241" s="90"/>
      <c r="M241" s="91"/>
      <c r="N241" s="90"/>
      <c r="O241" s="90"/>
      <c r="P241" s="90"/>
      <c r="Q241" s="90"/>
      <c r="R241" s="90"/>
      <c r="S241" s="90"/>
    </row>
    <row r="242" spans="2:19" s="5" customFormat="1" ht="41.25" hidden="1" customHeight="1" x14ac:dyDescent="0.2">
      <c r="B242" s="87"/>
      <c r="C242" s="47"/>
      <c r="D242" s="47"/>
      <c r="E242" s="47"/>
      <c r="F242" s="47"/>
      <c r="G242" s="88" t="s">
        <v>254</v>
      </c>
      <c r="H242" s="88"/>
      <c r="I242" s="98" t="s">
        <v>255</v>
      </c>
      <c r="J242" s="90">
        <f>J244+J246</f>
        <v>0</v>
      </c>
      <c r="K242" s="90"/>
      <c r="L242" s="90"/>
      <c r="M242" s="91">
        <f>M244+M246</f>
        <v>0</v>
      </c>
      <c r="N242" s="90">
        <f t="shared" ref="N242:P243" si="50">N244+N246</f>
        <v>0</v>
      </c>
      <c r="O242" s="90">
        <f t="shared" si="50"/>
        <v>0</v>
      </c>
      <c r="P242" s="90">
        <f t="shared" si="50"/>
        <v>0</v>
      </c>
      <c r="Q242" s="90"/>
      <c r="R242" s="90">
        <f>R244+R246</f>
        <v>0</v>
      </c>
      <c r="S242" s="90"/>
    </row>
    <row r="243" spans="2:19" s="5" customFormat="1" ht="37.5" hidden="1" customHeight="1" x14ac:dyDescent="0.2">
      <c r="B243" s="87"/>
      <c r="C243" s="47"/>
      <c r="D243" s="47"/>
      <c r="E243" s="47"/>
      <c r="F243" s="47"/>
      <c r="G243" s="88" t="s">
        <v>254</v>
      </c>
      <c r="H243" s="88"/>
      <c r="I243" s="98" t="s">
        <v>256</v>
      </c>
      <c r="J243" s="90">
        <f>J245+J247</f>
        <v>0</v>
      </c>
      <c r="K243" s="90"/>
      <c r="L243" s="90"/>
      <c r="M243" s="91">
        <f>M245+M247</f>
        <v>132</v>
      </c>
      <c r="N243" s="90">
        <f t="shared" si="50"/>
        <v>0</v>
      </c>
      <c r="O243" s="90">
        <f t="shared" si="50"/>
        <v>0</v>
      </c>
      <c r="P243" s="90">
        <f t="shared" si="50"/>
        <v>0</v>
      </c>
      <c r="Q243" s="90"/>
      <c r="R243" s="90">
        <f>R245+R247</f>
        <v>0</v>
      </c>
      <c r="S243" s="90"/>
    </row>
    <row r="244" spans="2:19" s="5" customFormat="1" ht="12.75" hidden="1" customHeight="1" x14ac:dyDescent="0.2">
      <c r="B244" s="87"/>
      <c r="C244" s="47"/>
      <c r="D244" s="47"/>
      <c r="E244" s="47"/>
      <c r="F244" s="47"/>
      <c r="G244" s="47"/>
      <c r="H244" s="88" t="s">
        <v>33</v>
      </c>
      <c r="I244" s="94" t="s">
        <v>248</v>
      </c>
      <c r="J244" s="90">
        <f t="shared" ref="J244:J259" si="51">N244+O244+P244+R244</f>
        <v>0</v>
      </c>
      <c r="K244" s="90"/>
      <c r="L244" s="90"/>
      <c r="M244" s="91"/>
      <c r="N244" s="90"/>
      <c r="O244" s="90"/>
      <c r="P244" s="90"/>
      <c r="Q244" s="90"/>
      <c r="R244" s="90"/>
      <c r="S244" s="90"/>
    </row>
    <row r="245" spans="2:19" s="5" customFormat="1" ht="12.75" hidden="1" customHeight="1" x14ac:dyDescent="0.2">
      <c r="B245" s="87"/>
      <c r="C245" s="47"/>
      <c r="D245" s="47"/>
      <c r="E245" s="47"/>
      <c r="F245" s="47"/>
      <c r="G245" s="47"/>
      <c r="H245" s="88" t="s">
        <v>33</v>
      </c>
      <c r="I245" s="94" t="s">
        <v>249</v>
      </c>
      <c r="J245" s="90">
        <f t="shared" si="51"/>
        <v>0</v>
      </c>
      <c r="K245" s="90"/>
      <c r="L245" s="90"/>
      <c r="M245" s="91">
        <v>31</v>
      </c>
      <c r="N245" s="90"/>
      <c r="O245" s="90"/>
      <c r="P245" s="90"/>
      <c r="Q245" s="90"/>
      <c r="R245" s="90"/>
      <c r="S245" s="90"/>
    </row>
    <row r="246" spans="2:19" s="5" customFormat="1" ht="26.25" hidden="1" customHeight="1" x14ac:dyDescent="0.2">
      <c r="B246" s="87"/>
      <c r="C246" s="47"/>
      <c r="D246" s="47"/>
      <c r="E246" s="47"/>
      <c r="F246" s="47"/>
      <c r="G246" s="47"/>
      <c r="H246" s="88" t="s">
        <v>110</v>
      </c>
      <c r="I246" s="94" t="s">
        <v>250</v>
      </c>
      <c r="J246" s="90">
        <f t="shared" si="51"/>
        <v>0</v>
      </c>
      <c r="K246" s="90"/>
      <c r="L246" s="90"/>
      <c r="M246" s="91"/>
      <c r="N246" s="90"/>
      <c r="O246" s="90"/>
      <c r="P246" s="90"/>
      <c r="Q246" s="90"/>
      <c r="R246" s="90"/>
      <c r="S246" s="90"/>
    </row>
    <row r="247" spans="2:19" s="5" customFormat="1" ht="28.5" hidden="1" customHeight="1" x14ac:dyDescent="0.2">
      <c r="B247" s="87"/>
      <c r="C247" s="47"/>
      <c r="D247" s="47"/>
      <c r="E247" s="47"/>
      <c r="F247" s="47"/>
      <c r="G247" s="47"/>
      <c r="H247" s="88" t="s">
        <v>110</v>
      </c>
      <c r="I247" s="94" t="s">
        <v>251</v>
      </c>
      <c r="J247" s="90">
        <f t="shared" si="51"/>
        <v>0</v>
      </c>
      <c r="K247" s="90"/>
      <c r="L247" s="90"/>
      <c r="M247" s="91">
        <v>101</v>
      </c>
      <c r="N247" s="90"/>
      <c r="O247" s="90"/>
      <c r="P247" s="90"/>
      <c r="Q247" s="90"/>
      <c r="R247" s="90">
        <f>44-44</f>
        <v>0</v>
      </c>
      <c r="S247" s="90"/>
    </row>
    <row r="248" spans="2:19" s="5" customFormat="1" ht="12.75" hidden="1" customHeight="1" x14ac:dyDescent="0.2">
      <c r="B248" s="87"/>
      <c r="C248" s="47"/>
      <c r="D248" s="47"/>
      <c r="E248" s="47"/>
      <c r="F248" s="47"/>
      <c r="G248" s="47"/>
      <c r="H248" s="88" t="s">
        <v>76</v>
      </c>
      <c r="I248" s="89" t="s">
        <v>252</v>
      </c>
      <c r="J248" s="90">
        <f t="shared" si="51"/>
        <v>0</v>
      </c>
      <c r="K248" s="90"/>
      <c r="L248" s="90"/>
      <c r="M248" s="91"/>
      <c r="N248" s="90"/>
      <c r="O248" s="90"/>
      <c r="P248" s="90"/>
      <c r="Q248" s="90"/>
      <c r="R248" s="90"/>
      <c r="S248" s="90"/>
    </row>
    <row r="249" spans="2:19" s="5" customFormat="1" ht="12.75" hidden="1" customHeight="1" x14ac:dyDescent="0.2">
      <c r="B249" s="95"/>
      <c r="C249" s="47"/>
      <c r="D249" s="47"/>
      <c r="E249" s="47"/>
      <c r="F249" s="47"/>
      <c r="G249" s="47"/>
      <c r="H249" s="88" t="s">
        <v>76</v>
      </c>
      <c r="I249" s="89" t="s">
        <v>253</v>
      </c>
      <c r="J249" s="90">
        <f t="shared" si="51"/>
        <v>0</v>
      </c>
      <c r="K249" s="90"/>
      <c r="L249" s="90"/>
      <c r="M249" s="91"/>
      <c r="N249" s="90"/>
      <c r="O249" s="90"/>
      <c r="P249" s="90"/>
      <c r="Q249" s="90"/>
      <c r="R249" s="90"/>
      <c r="S249" s="90"/>
    </row>
    <row r="250" spans="2:19" s="5" customFormat="1" ht="41.25" customHeight="1" x14ac:dyDescent="0.2">
      <c r="B250" s="38"/>
      <c r="C250" s="47"/>
      <c r="D250" s="47"/>
      <c r="E250" s="47"/>
      <c r="F250" s="47"/>
      <c r="G250" s="99" t="s">
        <v>257</v>
      </c>
      <c r="H250" s="99"/>
      <c r="I250" s="100" t="s">
        <v>258</v>
      </c>
      <c r="J250" s="90">
        <f>J252+J254</f>
        <v>175</v>
      </c>
      <c r="K250" s="90"/>
      <c r="L250" s="90"/>
      <c r="M250" s="91">
        <f>M252+M254</f>
        <v>0</v>
      </c>
      <c r="N250" s="90">
        <f t="shared" ref="N250:P251" si="52">N252+N254+N256</f>
        <v>0</v>
      </c>
      <c r="O250" s="90">
        <f t="shared" si="52"/>
        <v>175</v>
      </c>
      <c r="P250" s="90">
        <f t="shared" si="52"/>
        <v>0</v>
      </c>
      <c r="Q250" s="90"/>
      <c r="R250" s="90">
        <f>R252+R254+R256</f>
        <v>0</v>
      </c>
      <c r="S250" s="90"/>
    </row>
    <row r="251" spans="2:19" s="5" customFormat="1" ht="37.5" customHeight="1" x14ac:dyDescent="0.2">
      <c r="B251" s="38"/>
      <c r="C251" s="47"/>
      <c r="D251" s="47"/>
      <c r="E251" s="47"/>
      <c r="F251" s="47"/>
      <c r="G251" s="99" t="s">
        <v>257</v>
      </c>
      <c r="H251" s="99"/>
      <c r="I251" s="100" t="s">
        <v>259</v>
      </c>
      <c r="J251" s="90">
        <f>J253+J255</f>
        <v>175</v>
      </c>
      <c r="K251" s="90"/>
      <c r="L251" s="90"/>
      <c r="M251" s="91">
        <f>M253+M255</f>
        <v>132</v>
      </c>
      <c r="N251" s="90">
        <f t="shared" si="52"/>
        <v>0</v>
      </c>
      <c r="O251" s="90">
        <f t="shared" si="52"/>
        <v>175</v>
      </c>
      <c r="P251" s="90">
        <f t="shared" si="52"/>
        <v>0</v>
      </c>
      <c r="Q251" s="90"/>
      <c r="R251" s="90">
        <f>R253+R255+R257</f>
        <v>0</v>
      </c>
      <c r="S251" s="90"/>
    </row>
    <row r="252" spans="2:19" s="5" customFormat="1" ht="12.75" customHeight="1" x14ac:dyDescent="0.2">
      <c r="B252" s="38"/>
      <c r="C252" s="47"/>
      <c r="D252" s="47"/>
      <c r="E252" s="47"/>
      <c r="F252" s="47"/>
      <c r="G252" s="47"/>
      <c r="H252" s="88" t="s">
        <v>33</v>
      </c>
      <c r="I252" s="94" t="s">
        <v>248</v>
      </c>
      <c r="J252" s="90">
        <f t="shared" ref="J252:J257" si="53">N252+O252+P252+R252</f>
        <v>27</v>
      </c>
      <c r="K252" s="90"/>
      <c r="L252" s="90"/>
      <c r="M252" s="91"/>
      <c r="N252" s="90"/>
      <c r="O252" s="90">
        <v>27</v>
      </c>
      <c r="P252" s="90"/>
      <c r="Q252" s="90"/>
      <c r="R252" s="90"/>
      <c r="S252" s="90"/>
    </row>
    <row r="253" spans="2:19" s="5" customFormat="1" ht="12.75" customHeight="1" x14ac:dyDescent="0.2">
      <c r="B253" s="38"/>
      <c r="C253" s="47"/>
      <c r="D253" s="47"/>
      <c r="E253" s="47"/>
      <c r="F253" s="47"/>
      <c r="G253" s="47"/>
      <c r="H253" s="88" t="s">
        <v>33</v>
      </c>
      <c r="I253" s="94" t="s">
        <v>249</v>
      </c>
      <c r="J253" s="90">
        <f t="shared" si="53"/>
        <v>27</v>
      </c>
      <c r="K253" s="90"/>
      <c r="L253" s="90"/>
      <c r="M253" s="91">
        <v>31</v>
      </c>
      <c r="N253" s="90"/>
      <c r="O253" s="90">
        <v>27</v>
      </c>
      <c r="P253" s="90"/>
      <c r="Q253" s="90"/>
      <c r="R253" s="90"/>
      <c r="S253" s="90"/>
    </row>
    <row r="254" spans="2:19" s="5" customFormat="1" ht="26.25" customHeight="1" x14ac:dyDescent="0.2">
      <c r="B254" s="38"/>
      <c r="C254" s="47"/>
      <c r="D254" s="47"/>
      <c r="E254" s="47"/>
      <c r="F254" s="47"/>
      <c r="G254" s="47"/>
      <c r="H254" s="88" t="s">
        <v>110</v>
      </c>
      <c r="I254" s="94" t="s">
        <v>250</v>
      </c>
      <c r="J254" s="90">
        <f t="shared" si="53"/>
        <v>148</v>
      </c>
      <c r="K254" s="90"/>
      <c r="L254" s="90"/>
      <c r="M254" s="91"/>
      <c r="N254" s="90"/>
      <c r="O254" s="90">
        <v>148</v>
      </c>
      <c r="P254" s="90"/>
      <c r="Q254" s="90"/>
      <c r="R254" s="90"/>
      <c r="S254" s="90"/>
    </row>
    <row r="255" spans="2:19" s="5" customFormat="1" ht="28.5" customHeight="1" x14ac:dyDescent="0.2">
      <c r="B255" s="38"/>
      <c r="C255" s="47"/>
      <c r="D255" s="47"/>
      <c r="E255" s="47"/>
      <c r="F255" s="47"/>
      <c r="G255" s="47"/>
      <c r="H255" s="88" t="s">
        <v>110</v>
      </c>
      <c r="I255" s="94" t="s">
        <v>251</v>
      </c>
      <c r="J255" s="90">
        <f t="shared" si="53"/>
        <v>148</v>
      </c>
      <c r="K255" s="90"/>
      <c r="L255" s="90"/>
      <c r="M255" s="91">
        <v>101</v>
      </c>
      <c r="N255" s="90"/>
      <c r="O255" s="90">
        <v>148</v>
      </c>
      <c r="P255" s="90"/>
      <c r="Q255" s="90"/>
      <c r="R255" s="90">
        <f>44-44</f>
        <v>0</v>
      </c>
      <c r="S255" s="90"/>
    </row>
    <row r="256" spans="2:19" s="5" customFormat="1" ht="12.75" hidden="1" customHeight="1" x14ac:dyDescent="0.2">
      <c r="B256" s="38"/>
      <c r="C256" s="47"/>
      <c r="D256" s="47"/>
      <c r="E256" s="47"/>
      <c r="F256" s="47"/>
      <c r="G256" s="47"/>
      <c r="H256" s="88" t="s">
        <v>76</v>
      </c>
      <c r="I256" s="89" t="s">
        <v>252</v>
      </c>
      <c r="J256" s="90">
        <f t="shared" si="53"/>
        <v>0</v>
      </c>
      <c r="K256" s="90"/>
      <c r="L256" s="90"/>
      <c r="M256" s="91"/>
      <c r="N256" s="90"/>
      <c r="O256" s="90"/>
      <c r="P256" s="90"/>
      <c r="Q256" s="90"/>
      <c r="R256" s="90"/>
      <c r="S256" s="90"/>
    </row>
    <row r="257" spans="2:19" s="5" customFormat="1" ht="12.75" hidden="1" customHeight="1" x14ac:dyDescent="0.2">
      <c r="B257" s="38"/>
      <c r="C257" s="47"/>
      <c r="D257" s="47"/>
      <c r="E257" s="47"/>
      <c r="F257" s="47"/>
      <c r="G257" s="47"/>
      <c r="H257" s="88" t="s">
        <v>76</v>
      </c>
      <c r="I257" s="89" t="s">
        <v>253</v>
      </c>
      <c r="J257" s="90">
        <f t="shared" si="53"/>
        <v>0</v>
      </c>
      <c r="K257" s="90"/>
      <c r="L257" s="90"/>
      <c r="M257" s="91"/>
      <c r="N257" s="90"/>
      <c r="O257" s="90"/>
      <c r="P257" s="90"/>
      <c r="Q257" s="90"/>
      <c r="R257" s="90"/>
      <c r="S257" s="90"/>
    </row>
    <row r="258" spans="2:19" s="5" customFormat="1" ht="37.5" hidden="1" customHeight="1" x14ac:dyDescent="0.2">
      <c r="B258" s="14"/>
      <c r="C258" s="88"/>
      <c r="D258" s="88"/>
      <c r="E258" s="88"/>
      <c r="F258" s="88"/>
      <c r="G258" s="88" t="s">
        <v>260</v>
      </c>
      <c r="H258" s="88"/>
      <c r="I258" s="94" t="s">
        <v>261</v>
      </c>
      <c r="J258" s="90">
        <f t="shared" si="51"/>
        <v>0</v>
      </c>
      <c r="K258" s="90"/>
      <c r="L258" s="90"/>
      <c r="M258" s="91"/>
      <c r="N258" s="90"/>
      <c r="O258" s="90"/>
      <c r="P258" s="90"/>
      <c r="Q258" s="90"/>
      <c r="R258" s="90"/>
      <c r="S258" s="90"/>
    </row>
    <row r="259" spans="2:19" s="5" customFormat="1" ht="37.5" hidden="1" customHeight="1" x14ac:dyDescent="0.2">
      <c r="B259" s="14"/>
      <c r="C259" s="88"/>
      <c r="D259" s="88"/>
      <c r="E259" s="88"/>
      <c r="F259" s="88"/>
      <c r="G259" s="88" t="s">
        <v>260</v>
      </c>
      <c r="H259" s="88"/>
      <c r="I259" s="94" t="s">
        <v>262</v>
      </c>
      <c r="J259" s="90">
        <f t="shared" si="51"/>
        <v>0</v>
      </c>
      <c r="K259" s="90"/>
      <c r="L259" s="90"/>
      <c r="M259" s="91"/>
      <c r="N259" s="90"/>
      <c r="O259" s="90"/>
      <c r="P259" s="90"/>
      <c r="Q259" s="90"/>
      <c r="R259" s="90"/>
      <c r="S259" s="90"/>
    </row>
    <row r="260" spans="2:19" s="5" customFormat="1" ht="42.75" hidden="1" customHeight="1" x14ac:dyDescent="0.2">
      <c r="B260" s="86" t="s">
        <v>243</v>
      </c>
      <c r="C260" s="88"/>
      <c r="D260" s="88"/>
      <c r="E260" s="88"/>
      <c r="F260" s="47" t="s">
        <v>49</v>
      </c>
      <c r="G260" s="88"/>
      <c r="H260" s="88"/>
      <c r="I260" s="49" t="s">
        <v>263</v>
      </c>
      <c r="J260" s="54">
        <f>J262+J270+J278+J286</f>
        <v>0</v>
      </c>
      <c r="K260" s="54"/>
      <c r="L260" s="54"/>
      <c r="M260" s="55">
        <f>M262+M270+M278+M286</f>
        <v>0</v>
      </c>
      <c r="N260" s="54">
        <f t="shared" ref="N260:P261" si="54">N262+N270+N278+N286</f>
        <v>0</v>
      </c>
      <c r="O260" s="54">
        <f t="shared" si="54"/>
        <v>0</v>
      </c>
      <c r="P260" s="54">
        <f t="shared" si="54"/>
        <v>0</v>
      </c>
      <c r="Q260" s="54"/>
      <c r="R260" s="54">
        <f>R262+R270+R278+R286</f>
        <v>0</v>
      </c>
      <c r="S260" s="54"/>
    </row>
    <row r="261" spans="2:19" s="5" customFormat="1" ht="42.75" hidden="1" customHeight="1" x14ac:dyDescent="0.2">
      <c r="B261" s="87"/>
      <c r="C261" s="88"/>
      <c r="D261" s="88"/>
      <c r="E261" s="88"/>
      <c r="F261" s="47" t="s">
        <v>49</v>
      </c>
      <c r="G261" s="88"/>
      <c r="H261" s="88"/>
      <c r="I261" s="49" t="s">
        <v>264</v>
      </c>
      <c r="J261" s="54">
        <f>J263+J271+J279+J287</f>
        <v>0</v>
      </c>
      <c r="K261" s="54"/>
      <c r="L261" s="54"/>
      <c r="M261" s="55">
        <f>M263+M271+M279+M287</f>
        <v>0</v>
      </c>
      <c r="N261" s="54">
        <f t="shared" si="54"/>
        <v>0</v>
      </c>
      <c r="O261" s="54">
        <f t="shared" si="54"/>
        <v>0</v>
      </c>
      <c r="P261" s="54">
        <f t="shared" si="54"/>
        <v>0</v>
      </c>
      <c r="Q261" s="54"/>
      <c r="R261" s="54">
        <f>R263+R271+R279+R287</f>
        <v>0</v>
      </c>
      <c r="S261" s="54"/>
    </row>
    <row r="262" spans="2:19" s="5" customFormat="1" ht="12.75" hidden="1" customHeight="1" x14ac:dyDescent="0.2">
      <c r="B262" s="87"/>
      <c r="C262" s="88"/>
      <c r="D262" s="88"/>
      <c r="E262" s="88"/>
      <c r="F262" s="47"/>
      <c r="G262" s="88" t="s">
        <v>33</v>
      </c>
      <c r="H262" s="88"/>
      <c r="I262" s="89" t="s">
        <v>265</v>
      </c>
      <c r="J262" s="90">
        <f>J264+J266+J268</f>
        <v>0</v>
      </c>
      <c r="K262" s="90"/>
      <c r="L262" s="90"/>
      <c r="M262" s="91">
        <f>M264+M266+M268</f>
        <v>0</v>
      </c>
      <c r="N262" s="90">
        <f t="shared" ref="N262:P263" si="55">N264+N266+N268</f>
        <v>0</v>
      </c>
      <c r="O262" s="90">
        <f t="shared" si="55"/>
        <v>0</v>
      </c>
      <c r="P262" s="90">
        <f t="shared" si="55"/>
        <v>0</v>
      </c>
      <c r="Q262" s="90"/>
      <c r="R262" s="90">
        <f>R264+R266+R268</f>
        <v>0</v>
      </c>
      <c r="S262" s="90"/>
    </row>
    <row r="263" spans="2:19" s="5" customFormat="1" ht="12.75" hidden="1" customHeight="1" x14ac:dyDescent="0.2">
      <c r="B263" s="87"/>
      <c r="C263" s="88"/>
      <c r="D263" s="88"/>
      <c r="E263" s="88"/>
      <c r="F263" s="47"/>
      <c r="G263" s="88" t="s">
        <v>33</v>
      </c>
      <c r="H263" s="88"/>
      <c r="I263" s="89" t="s">
        <v>266</v>
      </c>
      <c r="J263" s="90">
        <f>J265+J267+J269</f>
        <v>0</v>
      </c>
      <c r="K263" s="90"/>
      <c r="L263" s="90"/>
      <c r="M263" s="91">
        <f>M265+M267+M269</f>
        <v>0</v>
      </c>
      <c r="N263" s="90">
        <f t="shared" si="55"/>
        <v>0</v>
      </c>
      <c r="O263" s="90">
        <f t="shared" si="55"/>
        <v>0</v>
      </c>
      <c r="P263" s="90">
        <f t="shared" si="55"/>
        <v>0</v>
      </c>
      <c r="Q263" s="90"/>
      <c r="R263" s="90">
        <f>R265+R267+R269</f>
        <v>0</v>
      </c>
      <c r="S263" s="90"/>
    </row>
    <row r="264" spans="2:19" s="5" customFormat="1" ht="12.75" hidden="1" customHeight="1" x14ac:dyDescent="0.2">
      <c r="B264" s="87"/>
      <c r="C264" s="88"/>
      <c r="D264" s="88"/>
      <c r="E264" s="88"/>
      <c r="F264" s="88"/>
      <c r="G264" s="88"/>
      <c r="H264" s="88" t="s">
        <v>33</v>
      </c>
      <c r="I264" s="89" t="s">
        <v>267</v>
      </c>
      <c r="J264" s="90">
        <f>N264+O264+P264+R264</f>
        <v>0</v>
      </c>
      <c r="K264" s="90"/>
      <c r="L264" s="90"/>
      <c r="M264" s="91"/>
      <c r="N264" s="90"/>
      <c r="O264" s="90"/>
      <c r="P264" s="90"/>
      <c r="Q264" s="90"/>
      <c r="R264" s="90"/>
      <c r="S264" s="90"/>
    </row>
    <row r="265" spans="2:19" s="5" customFormat="1" ht="12.75" hidden="1" customHeight="1" x14ac:dyDescent="0.2">
      <c r="B265" s="87"/>
      <c r="C265" s="88"/>
      <c r="D265" s="88"/>
      <c r="E265" s="88"/>
      <c r="F265" s="88"/>
      <c r="G265" s="88"/>
      <c r="H265" s="88" t="s">
        <v>33</v>
      </c>
      <c r="I265" s="89" t="s">
        <v>268</v>
      </c>
      <c r="J265" s="90">
        <f>N265+O265+P265+R265</f>
        <v>0</v>
      </c>
      <c r="K265" s="90"/>
      <c r="L265" s="90"/>
      <c r="M265" s="91"/>
      <c r="N265" s="90"/>
      <c r="O265" s="90"/>
      <c r="P265" s="90"/>
      <c r="Q265" s="90"/>
      <c r="R265" s="90"/>
      <c r="S265" s="90"/>
    </row>
    <row r="266" spans="2:19" s="5" customFormat="1" ht="27.75" hidden="1" customHeight="1" x14ac:dyDescent="0.2">
      <c r="B266" s="87"/>
      <c r="C266" s="88"/>
      <c r="D266" s="88"/>
      <c r="E266" s="88"/>
      <c r="F266" s="88"/>
      <c r="G266" s="88"/>
      <c r="H266" s="88" t="s">
        <v>110</v>
      </c>
      <c r="I266" s="89" t="s">
        <v>269</v>
      </c>
      <c r="J266" s="90">
        <f>N266+O266+P266+R266</f>
        <v>0</v>
      </c>
      <c r="K266" s="90"/>
      <c r="L266" s="90"/>
      <c r="M266" s="91"/>
      <c r="N266" s="90"/>
      <c r="O266" s="90"/>
      <c r="P266" s="90"/>
      <c r="Q266" s="90"/>
      <c r="R266" s="90"/>
      <c r="S266" s="90"/>
    </row>
    <row r="267" spans="2:19" s="5" customFormat="1" ht="11.25" hidden="1" customHeight="1" x14ac:dyDescent="0.2">
      <c r="B267" s="87"/>
      <c r="C267" s="88"/>
      <c r="D267" s="88"/>
      <c r="E267" s="88"/>
      <c r="F267" s="88"/>
      <c r="G267" s="88"/>
      <c r="H267" s="88" t="s">
        <v>110</v>
      </c>
      <c r="I267" s="89" t="s">
        <v>270</v>
      </c>
      <c r="J267" s="90">
        <f>N267+O267+P267+R267</f>
        <v>0</v>
      </c>
      <c r="K267" s="90"/>
      <c r="L267" s="90"/>
      <c r="M267" s="91"/>
      <c r="N267" s="90"/>
      <c r="O267" s="90"/>
      <c r="P267" s="90"/>
      <c r="Q267" s="90"/>
      <c r="R267" s="90"/>
      <c r="S267" s="90"/>
    </row>
    <row r="268" spans="2:19" s="5" customFormat="1" ht="12.75" hidden="1" customHeight="1" x14ac:dyDescent="0.2">
      <c r="B268" s="87"/>
      <c r="C268" s="88"/>
      <c r="D268" s="88"/>
      <c r="E268" s="88"/>
      <c r="F268" s="88"/>
      <c r="G268" s="88"/>
      <c r="H268" s="88" t="s">
        <v>76</v>
      </c>
      <c r="I268" s="89" t="s">
        <v>252</v>
      </c>
      <c r="J268" s="90">
        <f>N268+O268+P268+R268</f>
        <v>0</v>
      </c>
      <c r="K268" s="90"/>
      <c r="L268" s="90"/>
      <c r="M268" s="91"/>
      <c r="N268" s="90"/>
      <c r="O268" s="90"/>
      <c r="P268" s="90"/>
      <c r="Q268" s="90"/>
      <c r="R268" s="90"/>
      <c r="S268" s="90"/>
    </row>
    <row r="269" spans="2:19" s="5" customFormat="1" ht="12.75" hidden="1" customHeight="1" x14ac:dyDescent="0.2">
      <c r="B269" s="87"/>
      <c r="C269" s="88"/>
      <c r="D269" s="88"/>
      <c r="E269" s="88"/>
      <c r="F269" s="88"/>
      <c r="G269" s="88"/>
      <c r="H269" s="88" t="s">
        <v>76</v>
      </c>
      <c r="I269" s="89" t="s">
        <v>253</v>
      </c>
      <c r="J269" s="90"/>
      <c r="K269" s="90"/>
      <c r="L269" s="90"/>
      <c r="M269" s="91"/>
      <c r="N269" s="90"/>
      <c r="O269" s="90"/>
      <c r="P269" s="90"/>
      <c r="Q269" s="90"/>
      <c r="R269" s="90"/>
      <c r="S269" s="90"/>
    </row>
    <row r="270" spans="2:19" s="5" customFormat="1" ht="23.25" hidden="1" customHeight="1" x14ac:dyDescent="0.2">
      <c r="B270" s="87"/>
      <c r="C270" s="88"/>
      <c r="D270" s="88"/>
      <c r="E270" s="88"/>
      <c r="F270" s="88"/>
      <c r="G270" s="88" t="s">
        <v>110</v>
      </c>
      <c r="H270" s="88"/>
      <c r="I270" s="89" t="s">
        <v>271</v>
      </c>
      <c r="J270" s="90">
        <f>J272+J274+J276</f>
        <v>0</v>
      </c>
      <c r="K270" s="90"/>
      <c r="L270" s="90"/>
      <c r="M270" s="91">
        <f>M272+M274+M276</f>
        <v>0</v>
      </c>
      <c r="N270" s="90">
        <f t="shared" ref="N270:P271" si="56">N272+N274+N276</f>
        <v>0</v>
      </c>
      <c r="O270" s="90">
        <f t="shared" si="56"/>
        <v>0</v>
      </c>
      <c r="P270" s="90">
        <f t="shared" si="56"/>
        <v>0</v>
      </c>
      <c r="Q270" s="90"/>
      <c r="R270" s="90">
        <f>R272+R274+R276</f>
        <v>0</v>
      </c>
      <c r="S270" s="90"/>
    </row>
    <row r="271" spans="2:19" s="5" customFormat="1" ht="15" hidden="1" customHeight="1" x14ac:dyDescent="0.2">
      <c r="B271" s="87"/>
      <c r="C271" s="88"/>
      <c r="D271" s="88"/>
      <c r="E271" s="88"/>
      <c r="F271" s="88"/>
      <c r="G271" s="88" t="s">
        <v>110</v>
      </c>
      <c r="H271" s="88"/>
      <c r="I271" s="89" t="s">
        <v>272</v>
      </c>
      <c r="J271" s="90">
        <f>J273+J275+J277</f>
        <v>0</v>
      </c>
      <c r="K271" s="90"/>
      <c r="L271" s="90"/>
      <c r="M271" s="91">
        <f>M273+M275+M277</f>
        <v>0</v>
      </c>
      <c r="N271" s="90">
        <f t="shared" si="56"/>
        <v>0</v>
      </c>
      <c r="O271" s="90">
        <f t="shared" si="56"/>
        <v>0</v>
      </c>
      <c r="P271" s="90">
        <f t="shared" si="56"/>
        <v>0</v>
      </c>
      <c r="Q271" s="90"/>
      <c r="R271" s="90">
        <f>R273+R275+R277</f>
        <v>0</v>
      </c>
      <c r="S271" s="90"/>
    </row>
    <row r="272" spans="2:19" s="5" customFormat="1" ht="12.75" hidden="1" customHeight="1" x14ac:dyDescent="0.2">
      <c r="B272" s="87"/>
      <c r="C272" s="88"/>
      <c r="D272" s="88"/>
      <c r="E272" s="88"/>
      <c r="F272" s="88"/>
      <c r="G272" s="88"/>
      <c r="H272" s="88" t="s">
        <v>33</v>
      </c>
      <c r="I272" s="89" t="s">
        <v>267</v>
      </c>
      <c r="J272" s="90">
        <f>N272+O272+P272+R272</f>
        <v>0</v>
      </c>
      <c r="K272" s="90"/>
      <c r="L272" s="90"/>
      <c r="M272" s="91"/>
      <c r="N272" s="90"/>
      <c r="O272" s="90"/>
      <c r="P272" s="90"/>
      <c r="Q272" s="90"/>
      <c r="R272" s="90"/>
      <c r="S272" s="90"/>
    </row>
    <row r="273" spans="2:19" s="5" customFormat="1" ht="12.75" hidden="1" customHeight="1" x14ac:dyDescent="0.2">
      <c r="B273" s="87"/>
      <c r="C273" s="88"/>
      <c r="D273" s="88"/>
      <c r="E273" s="88"/>
      <c r="F273" s="88"/>
      <c r="G273" s="88"/>
      <c r="H273" s="88" t="s">
        <v>33</v>
      </c>
      <c r="I273" s="89" t="s">
        <v>268</v>
      </c>
      <c r="J273" s="90">
        <f>N273+O273+P273+R273</f>
        <v>0</v>
      </c>
      <c r="K273" s="90"/>
      <c r="L273" s="90"/>
      <c r="M273" s="91"/>
      <c r="N273" s="90"/>
      <c r="O273" s="90"/>
      <c r="P273" s="90"/>
      <c r="Q273" s="90"/>
      <c r="R273" s="90"/>
      <c r="S273" s="90"/>
    </row>
    <row r="274" spans="2:19" s="5" customFormat="1" ht="23.25" hidden="1" customHeight="1" x14ac:dyDescent="0.2">
      <c r="B274" s="87"/>
      <c r="C274" s="88"/>
      <c r="D274" s="88"/>
      <c r="E274" s="88"/>
      <c r="F274" s="88"/>
      <c r="G274" s="88"/>
      <c r="H274" s="88" t="s">
        <v>110</v>
      </c>
      <c r="I274" s="89" t="s">
        <v>269</v>
      </c>
      <c r="J274" s="90">
        <f>N274+O274+P274+R274</f>
        <v>0</v>
      </c>
      <c r="K274" s="90"/>
      <c r="L274" s="90"/>
      <c r="M274" s="91"/>
      <c r="N274" s="90"/>
      <c r="O274" s="90"/>
      <c r="P274" s="90"/>
      <c r="Q274" s="90"/>
      <c r="R274" s="90"/>
      <c r="S274" s="90"/>
    </row>
    <row r="275" spans="2:19" s="5" customFormat="1" ht="18.75" hidden="1" customHeight="1" x14ac:dyDescent="0.2">
      <c r="B275" s="95"/>
      <c r="C275" s="88"/>
      <c r="D275" s="88"/>
      <c r="E275" s="88"/>
      <c r="F275" s="88"/>
      <c r="G275" s="88"/>
      <c r="H275" s="88" t="s">
        <v>110</v>
      </c>
      <c r="I275" s="89" t="s">
        <v>270</v>
      </c>
      <c r="J275" s="90">
        <f>N275+O275+P275+R275</f>
        <v>0</v>
      </c>
      <c r="K275" s="90"/>
      <c r="L275" s="90"/>
      <c r="M275" s="91"/>
      <c r="N275" s="90"/>
      <c r="O275" s="90"/>
      <c r="P275" s="90"/>
      <c r="Q275" s="90"/>
      <c r="R275" s="90"/>
      <c r="S275" s="90"/>
    </row>
    <row r="276" spans="2:19" s="5" customFormat="1" ht="12.75" hidden="1" customHeight="1" x14ac:dyDescent="0.2">
      <c r="B276" s="14"/>
      <c r="C276" s="88"/>
      <c r="D276" s="88"/>
      <c r="E276" s="88"/>
      <c r="F276" s="88"/>
      <c r="G276" s="88"/>
      <c r="H276" s="88" t="s">
        <v>76</v>
      </c>
      <c r="I276" s="89" t="s">
        <v>252</v>
      </c>
      <c r="J276" s="90">
        <f>N276+O276+P276+R276</f>
        <v>0</v>
      </c>
      <c r="K276" s="90"/>
      <c r="L276" s="90"/>
      <c r="M276" s="91"/>
      <c r="N276" s="90"/>
      <c r="O276" s="90"/>
      <c r="P276" s="90"/>
      <c r="Q276" s="90"/>
      <c r="R276" s="90"/>
      <c r="S276" s="90"/>
    </row>
    <row r="277" spans="2:19" s="5" customFormat="1" ht="12.75" hidden="1" customHeight="1" x14ac:dyDescent="0.2">
      <c r="B277" s="14"/>
      <c r="C277" s="88"/>
      <c r="D277" s="88"/>
      <c r="E277" s="88"/>
      <c r="F277" s="88"/>
      <c r="G277" s="88"/>
      <c r="H277" s="88" t="s">
        <v>76</v>
      </c>
      <c r="I277" s="89" t="s">
        <v>253</v>
      </c>
      <c r="J277" s="90"/>
      <c r="K277" s="90"/>
      <c r="L277" s="90"/>
      <c r="M277" s="91"/>
      <c r="N277" s="90"/>
      <c r="O277" s="90"/>
      <c r="P277" s="90"/>
      <c r="Q277" s="90"/>
      <c r="R277" s="90"/>
      <c r="S277" s="90"/>
    </row>
    <row r="278" spans="2:19" s="5" customFormat="1" ht="25.5" hidden="1" customHeight="1" x14ac:dyDescent="0.2">
      <c r="B278" s="14"/>
      <c r="C278" s="88"/>
      <c r="D278" s="88"/>
      <c r="E278" s="88"/>
      <c r="F278" s="88"/>
      <c r="G278" s="88" t="s">
        <v>273</v>
      </c>
      <c r="H278" s="88"/>
      <c r="I278" s="89" t="s">
        <v>274</v>
      </c>
      <c r="J278" s="90">
        <f>J280+J282+J284</f>
        <v>0</v>
      </c>
      <c r="K278" s="90"/>
      <c r="L278" s="90"/>
      <c r="M278" s="91">
        <f>M280+M282+M284</f>
        <v>0</v>
      </c>
      <c r="N278" s="90">
        <f t="shared" ref="N278:P279" si="57">N280+N282+N284</f>
        <v>0</v>
      </c>
      <c r="O278" s="90">
        <f t="shared" si="57"/>
        <v>0</v>
      </c>
      <c r="P278" s="90">
        <f t="shared" si="57"/>
        <v>0</v>
      </c>
      <c r="Q278" s="90"/>
      <c r="R278" s="90">
        <f>R280+R282+R284</f>
        <v>0</v>
      </c>
      <c r="S278" s="90"/>
    </row>
    <row r="279" spans="2:19" s="5" customFormat="1" ht="25.5" hidden="1" customHeight="1" x14ac:dyDescent="0.2">
      <c r="B279" s="14"/>
      <c r="C279" s="88"/>
      <c r="D279" s="88"/>
      <c r="E279" s="88"/>
      <c r="F279" s="88"/>
      <c r="G279" s="88" t="s">
        <v>273</v>
      </c>
      <c r="H279" s="88"/>
      <c r="I279" s="89" t="s">
        <v>275</v>
      </c>
      <c r="J279" s="90">
        <f>J281+J283+J285</f>
        <v>0</v>
      </c>
      <c r="K279" s="90"/>
      <c r="L279" s="90"/>
      <c r="M279" s="91">
        <f>M281+M283+M285</f>
        <v>0</v>
      </c>
      <c r="N279" s="90">
        <f t="shared" si="57"/>
        <v>0</v>
      </c>
      <c r="O279" s="90">
        <f t="shared" si="57"/>
        <v>0</v>
      </c>
      <c r="P279" s="90">
        <f t="shared" si="57"/>
        <v>0</v>
      </c>
      <c r="Q279" s="90"/>
      <c r="R279" s="90">
        <f>R281+R283+R285</f>
        <v>0</v>
      </c>
      <c r="S279" s="90"/>
    </row>
    <row r="280" spans="2:19" s="5" customFormat="1" ht="12.75" hidden="1" customHeight="1" x14ac:dyDescent="0.2">
      <c r="B280" s="14"/>
      <c r="C280" s="88"/>
      <c r="D280" s="88"/>
      <c r="E280" s="88"/>
      <c r="F280" s="88"/>
      <c r="G280" s="88"/>
      <c r="H280" s="88" t="s">
        <v>33</v>
      </c>
      <c r="I280" s="89" t="s">
        <v>248</v>
      </c>
      <c r="J280" s="90">
        <f>N280+O280+P280+R280</f>
        <v>0</v>
      </c>
      <c r="K280" s="90"/>
      <c r="L280" s="90"/>
      <c r="M280" s="91"/>
      <c r="N280" s="90"/>
      <c r="O280" s="90"/>
      <c r="P280" s="90"/>
      <c r="Q280" s="90"/>
      <c r="R280" s="90"/>
      <c r="S280" s="90"/>
    </row>
    <row r="281" spans="2:19" s="5" customFormat="1" ht="12.75" hidden="1" customHeight="1" x14ac:dyDescent="0.2">
      <c r="B281" s="14"/>
      <c r="C281" s="88"/>
      <c r="D281" s="88"/>
      <c r="E281" s="88"/>
      <c r="F281" s="88"/>
      <c r="G281" s="88"/>
      <c r="H281" s="88" t="s">
        <v>33</v>
      </c>
      <c r="I281" s="89" t="s">
        <v>249</v>
      </c>
      <c r="J281" s="90">
        <f>N281+O281+P281+R281</f>
        <v>0</v>
      </c>
      <c r="K281" s="90"/>
      <c r="L281" s="90"/>
      <c r="M281" s="91"/>
      <c r="N281" s="90"/>
      <c r="O281" s="90"/>
      <c r="P281" s="90"/>
      <c r="Q281" s="90"/>
      <c r="R281" s="90"/>
      <c r="S281" s="90"/>
    </row>
    <row r="282" spans="2:19" s="5" customFormat="1" ht="24.75" hidden="1" customHeight="1" x14ac:dyDescent="0.2">
      <c r="B282" s="14"/>
      <c r="C282" s="88"/>
      <c r="D282" s="88"/>
      <c r="E282" s="88"/>
      <c r="F282" s="88"/>
      <c r="G282" s="88"/>
      <c r="H282" s="88" t="s">
        <v>110</v>
      </c>
      <c r="I282" s="89" t="s">
        <v>250</v>
      </c>
      <c r="J282" s="90">
        <f>N282+O282+P282+R282</f>
        <v>0</v>
      </c>
      <c r="K282" s="90"/>
      <c r="L282" s="90"/>
      <c r="M282" s="91"/>
      <c r="N282" s="90"/>
      <c r="O282" s="90"/>
      <c r="P282" s="90"/>
      <c r="Q282" s="90"/>
      <c r="R282" s="90"/>
      <c r="S282" s="90"/>
    </row>
    <row r="283" spans="2:19" s="5" customFormat="1" ht="15.75" hidden="1" customHeight="1" x14ac:dyDescent="0.2">
      <c r="B283" s="14"/>
      <c r="C283" s="88"/>
      <c r="D283" s="88"/>
      <c r="E283" s="88"/>
      <c r="F283" s="88"/>
      <c r="G283" s="88"/>
      <c r="H283" s="88" t="s">
        <v>110</v>
      </c>
      <c r="I283" s="89" t="s">
        <v>251</v>
      </c>
      <c r="J283" s="90"/>
      <c r="K283" s="90"/>
      <c r="L283" s="90"/>
      <c r="M283" s="91"/>
      <c r="N283" s="90"/>
      <c r="O283" s="90"/>
      <c r="P283" s="90"/>
      <c r="Q283" s="90"/>
      <c r="R283" s="90"/>
      <c r="S283" s="90"/>
    </row>
    <row r="284" spans="2:19" s="5" customFormat="1" ht="12.75" hidden="1" customHeight="1" x14ac:dyDescent="0.2">
      <c r="B284" s="14"/>
      <c r="C284" s="88"/>
      <c r="D284" s="88"/>
      <c r="E284" s="88"/>
      <c r="F284" s="88"/>
      <c r="G284" s="88"/>
      <c r="H284" s="88" t="s">
        <v>76</v>
      </c>
      <c r="I284" s="89" t="s">
        <v>276</v>
      </c>
      <c r="J284" s="90">
        <f>N284+O284+P284+R284</f>
        <v>0</v>
      </c>
      <c r="K284" s="90"/>
      <c r="L284" s="90"/>
      <c r="M284" s="91"/>
      <c r="N284" s="90"/>
      <c r="O284" s="90"/>
      <c r="P284" s="90"/>
      <c r="Q284" s="90"/>
      <c r="R284" s="90"/>
      <c r="S284" s="90"/>
    </row>
    <row r="285" spans="2:19" s="5" customFormat="1" ht="12.75" hidden="1" customHeight="1" x14ac:dyDescent="0.2">
      <c r="B285" s="14"/>
      <c r="C285" s="88"/>
      <c r="D285" s="88"/>
      <c r="E285" s="88"/>
      <c r="F285" s="88"/>
      <c r="G285" s="88"/>
      <c r="H285" s="88" t="s">
        <v>76</v>
      </c>
      <c r="I285" s="89" t="s">
        <v>277</v>
      </c>
      <c r="J285" s="90"/>
      <c r="K285" s="90"/>
      <c r="L285" s="90"/>
      <c r="M285" s="91"/>
      <c r="N285" s="90"/>
      <c r="O285" s="90"/>
      <c r="P285" s="90"/>
      <c r="Q285" s="90"/>
      <c r="R285" s="90"/>
      <c r="S285" s="90"/>
    </row>
    <row r="286" spans="2:19" s="5" customFormat="1" ht="27.75" hidden="1" customHeight="1" x14ac:dyDescent="0.2">
      <c r="B286" s="14"/>
      <c r="C286" s="88"/>
      <c r="D286" s="88"/>
      <c r="E286" s="88"/>
      <c r="F286" s="88"/>
      <c r="G286" s="88" t="s">
        <v>278</v>
      </c>
      <c r="H286" s="88"/>
      <c r="I286" s="89" t="s">
        <v>279</v>
      </c>
      <c r="J286" s="90">
        <f>J288+J290+J292</f>
        <v>0</v>
      </c>
      <c r="K286" s="90"/>
      <c r="L286" s="90"/>
      <c r="M286" s="91">
        <f>M288+M290+M292</f>
        <v>0</v>
      </c>
      <c r="N286" s="90">
        <f t="shared" ref="N286:P287" si="58">N288+N290+N292</f>
        <v>0</v>
      </c>
      <c r="O286" s="90">
        <f t="shared" si="58"/>
        <v>0</v>
      </c>
      <c r="P286" s="90">
        <f t="shared" si="58"/>
        <v>0</v>
      </c>
      <c r="Q286" s="90"/>
      <c r="R286" s="90">
        <f>R288+R290+R292</f>
        <v>0</v>
      </c>
      <c r="S286" s="90"/>
    </row>
    <row r="287" spans="2:19" s="5" customFormat="1" ht="24.75" hidden="1" customHeight="1" x14ac:dyDescent="0.2">
      <c r="B287" s="14"/>
      <c r="C287" s="88"/>
      <c r="D287" s="88"/>
      <c r="E287" s="88"/>
      <c r="F287" s="88"/>
      <c r="G287" s="88" t="s">
        <v>278</v>
      </c>
      <c r="H287" s="88"/>
      <c r="I287" s="89" t="s">
        <v>280</v>
      </c>
      <c r="J287" s="90">
        <f>J289+J291+J293</f>
        <v>0</v>
      </c>
      <c r="K287" s="90"/>
      <c r="L287" s="90"/>
      <c r="M287" s="91">
        <f>M289+M291+M293</f>
        <v>0</v>
      </c>
      <c r="N287" s="90">
        <f t="shared" si="58"/>
        <v>0</v>
      </c>
      <c r="O287" s="90">
        <f t="shared" si="58"/>
        <v>0</v>
      </c>
      <c r="P287" s="90">
        <f t="shared" si="58"/>
        <v>0</v>
      </c>
      <c r="Q287" s="90"/>
      <c r="R287" s="90">
        <f>R289+R291+R293</f>
        <v>0</v>
      </c>
      <c r="S287" s="90"/>
    </row>
    <row r="288" spans="2:19" s="5" customFormat="1" ht="12.75" hidden="1" customHeight="1" x14ac:dyDescent="0.2">
      <c r="B288" s="14"/>
      <c r="C288" s="88"/>
      <c r="D288" s="88"/>
      <c r="E288" s="88"/>
      <c r="F288" s="88"/>
      <c r="G288" s="88"/>
      <c r="H288" s="88" t="s">
        <v>33</v>
      </c>
      <c r="I288" s="89" t="s">
        <v>248</v>
      </c>
      <c r="J288" s="90">
        <f>N288+O288+P288+R288</f>
        <v>0</v>
      </c>
      <c r="K288" s="90"/>
      <c r="L288" s="90"/>
      <c r="M288" s="91"/>
      <c r="N288" s="90"/>
      <c r="O288" s="90"/>
      <c r="P288" s="90"/>
      <c r="Q288" s="90"/>
      <c r="R288" s="90"/>
      <c r="S288" s="90"/>
    </row>
    <row r="289" spans="2:20" s="5" customFormat="1" ht="12.75" hidden="1" customHeight="1" x14ac:dyDescent="0.2">
      <c r="B289" s="14"/>
      <c r="C289" s="88"/>
      <c r="D289" s="88"/>
      <c r="E289" s="88"/>
      <c r="F289" s="88"/>
      <c r="G289" s="88"/>
      <c r="H289" s="88" t="s">
        <v>33</v>
      </c>
      <c r="I289" s="89" t="s">
        <v>249</v>
      </c>
      <c r="J289" s="90"/>
      <c r="K289" s="90"/>
      <c r="L289" s="90"/>
      <c r="M289" s="91"/>
      <c r="N289" s="90"/>
      <c r="O289" s="90"/>
      <c r="P289" s="90"/>
      <c r="Q289" s="90"/>
      <c r="R289" s="90"/>
      <c r="S289" s="90"/>
    </row>
    <row r="290" spans="2:20" s="5" customFormat="1" ht="26.25" hidden="1" customHeight="1" x14ac:dyDescent="0.2">
      <c r="B290" s="14"/>
      <c r="C290" s="88"/>
      <c r="D290" s="88"/>
      <c r="E290" s="88"/>
      <c r="F290" s="88"/>
      <c r="G290" s="88"/>
      <c r="H290" s="88" t="s">
        <v>110</v>
      </c>
      <c r="I290" s="89" t="s">
        <v>250</v>
      </c>
      <c r="J290" s="90">
        <f>N290+O290+P290+R290</f>
        <v>0</v>
      </c>
      <c r="K290" s="90"/>
      <c r="L290" s="90"/>
      <c r="M290" s="91"/>
      <c r="N290" s="90"/>
      <c r="O290" s="90"/>
      <c r="P290" s="90"/>
      <c r="Q290" s="90"/>
      <c r="R290" s="90"/>
      <c r="S290" s="90"/>
    </row>
    <row r="291" spans="2:20" s="5" customFormat="1" ht="17.25" hidden="1" customHeight="1" x14ac:dyDescent="0.2">
      <c r="B291" s="14"/>
      <c r="C291" s="88"/>
      <c r="D291" s="88"/>
      <c r="E291" s="88"/>
      <c r="F291" s="88"/>
      <c r="G291" s="88"/>
      <c r="H291" s="88" t="s">
        <v>110</v>
      </c>
      <c r="I291" s="89" t="s">
        <v>251</v>
      </c>
      <c r="J291" s="90"/>
      <c r="K291" s="90"/>
      <c r="L291" s="90"/>
      <c r="M291" s="91"/>
      <c r="N291" s="90"/>
      <c r="O291" s="90"/>
      <c r="P291" s="90"/>
      <c r="Q291" s="90"/>
      <c r="R291" s="90"/>
      <c r="S291" s="90"/>
    </row>
    <row r="292" spans="2:20" s="5" customFormat="1" ht="12.75" hidden="1" customHeight="1" x14ac:dyDescent="0.2">
      <c r="B292" s="14"/>
      <c r="C292" s="88"/>
      <c r="D292" s="88"/>
      <c r="E292" s="88"/>
      <c r="F292" s="88"/>
      <c r="G292" s="88"/>
      <c r="H292" s="88" t="s">
        <v>76</v>
      </c>
      <c r="I292" s="89" t="s">
        <v>276</v>
      </c>
      <c r="J292" s="90">
        <f>N292+O292+P292+R292</f>
        <v>0</v>
      </c>
      <c r="K292" s="90"/>
      <c r="L292" s="90"/>
      <c r="M292" s="91"/>
      <c r="N292" s="90"/>
      <c r="O292" s="90"/>
      <c r="P292" s="90"/>
      <c r="Q292" s="90"/>
      <c r="R292" s="90"/>
      <c r="S292" s="90"/>
    </row>
    <row r="293" spans="2:20" s="5" customFormat="1" ht="12.75" hidden="1" customHeight="1" x14ac:dyDescent="0.2">
      <c r="B293" s="14"/>
      <c r="C293" s="88"/>
      <c r="D293" s="88"/>
      <c r="E293" s="88"/>
      <c r="F293" s="88"/>
      <c r="G293" s="88"/>
      <c r="H293" s="88" t="s">
        <v>76</v>
      </c>
      <c r="I293" s="89" t="s">
        <v>277</v>
      </c>
      <c r="J293" s="90"/>
      <c r="K293" s="90"/>
      <c r="L293" s="90"/>
      <c r="M293" s="91"/>
      <c r="N293" s="90"/>
      <c r="O293" s="90"/>
      <c r="P293" s="90"/>
      <c r="Q293" s="90"/>
      <c r="R293" s="90"/>
      <c r="S293" s="90"/>
    </row>
    <row r="294" spans="2:20" s="66" customFormat="1" ht="15" customHeight="1" x14ac:dyDescent="0.2">
      <c r="B294" s="86" t="s">
        <v>243</v>
      </c>
      <c r="C294" s="47"/>
      <c r="D294" s="47"/>
      <c r="E294" s="47"/>
      <c r="F294" s="47" t="s">
        <v>281</v>
      </c>
      <c r="G294" s="47"/>
      <c r="H294" s="47"/>
      <c r="I294" s="53" t="s">
        <v>282</v>
      </c>
      <c r="J294" s="54">
        <f>SUM(N294,O294,P294,R294)</f>
        <v>1632</v>
      </c>
      <c r="K294" s="54">
        <f>SUM(Q294,S294)</f>
        <v>163</v>
      </c>
      <c r="L294" s="54"/>
      <c r="M294" s="55">
        <f>SUM(M296,M298)</f>
        <v>0</v>
      </c>
      <c r="N294" s="54">
        <f t="shared" ref="N294:R295" si="59">SUM(N296,N298)</f>
        <v>333</v>
      </c>
      <c r="O294" s="54">
        <f t="shared" si="59"/>
        <v>450</v>
      </c>
      <c r="P294" s="54">
        <f t="shared" si="59"/>
        <v>450</v>
      </c>
      <c r="Q294" s="54">
        <f>SUM(Q296,Q298)</f>
        <v>81</v>
      </c>
      <c r="R294" s="54">
        <f t="shared" si="59"/>
        <v>399</v>
      </c>
      <c r="S294" s="54">
        <f>SUM(S296,S298)</f>
        <v>82</v>
      </c>
    </row>
    <row r="295" spans="2:20" s="66" customFormat="1" ht="15" customHeight="1" x14ac:dyDescent="0.2">
      <c r="B295" s="87"/>
      <c r="C295" s="47"/>
      <c r="D295" s="47"/>
      <c r="E295" s="47"/>
      <c r="F295" s="47" t="s">
        <v>281</v>
      </c>
      <c r="G295" s="47"/>
      <c r="H295" s="47"/>
      <c r="I295" s="53" t="s">
        <v>283</v>
      </c>
      <c r="J295" s="54">
        <f>SUM(N295,O295,P295,R295)</f>
        <v>1632</v>
      </c>
      <c r="K295" s="54">
        <f>SUM(Q295,S295)</f>
        <v>163</v>
      </c>
      <c r="L295" s="54"/>
      <c r="M295" s="55">
        <f>SUM(M297,M299)</f>
        <v>1105</v>
      </c>
      <c r="N295" s="54">
        <f t="shared" si="59"/>
        <v>333</v>
      </c>
      <c r="O295" s="54">
        <f t="shared" si="59"/>
        <v>450</v>
      </c>
      <c r="P295" s="54">
        <f t="shared" si="59"/>
        <v>450</v>
      </c>
      <c r="Q295" s="54">
        <f>SUM(Q297,Q299)</f>
        <v>81</v>
      </c>
      <c r="R295" s="54">
        <f t="shared" si="59"/>
        <v>399</v>
      </c>
      <c r="S295" s="54">
        <f>SUM(S297,S299)</f>
        <v>82</v>
      </c>
    </row>
    <row r="296" spans="2:20" s="5" customFormat="1" ht="12.75" hidden="1" customHeight="1" x14ac:dyDescent="0.2">
      <c r="B296" s="87"/>
      <c r="C296" s="88"/>
      <c r="D296" s="88"/>
      <c r="E296" s="88"/>
      <c r="F296" s="88"/>
      <c r="G296" s="88" t="s">
        <v>104</v>
      </c>
      <c r="H296" s="88"/>
      <c r="I296" s="89" t="s">
        <v>284</v>
      </c>
      <c r="J296" s="90">
        <f>N296+O296+P296+R296</f>
        <v>0</v>
      </c>
      <c r="K296" s="54"/>
      <c r="L296" s="54"/>
      <c r="M296" s="91"/>
      <c r="N296" s="90"/>
      <c r="O296" s="90"/>
      <c r="P296" s="90"/>
      <c r="Q296" s="90"/>
      <c r="R296" s="90"/>
      <c r="S296" s="90"/>
    </row>
    <row r="297" spans="2:20" s="5" customFormat="1" ht="12.75" hidden="1" customHeight="1" x14ac:dyDescent="0.2">
      <c r="B297" s="87"/>
      <c r="C297" s="88"/>
      <c r="D297" s="88"/>
      <c r="E297" s="88"/>
      <c r="F297" s="88"/>
      <c r="G297" s="88" t="s">
        <v>104</v>
      </c>
      <c r="H297" s="88"/>
      <c r="I297" s="89" t="s">
        <v>285</v>
      </c>
      <c r="J297" s="90">
        <f>N297+O297+P297+R297</f>
        <v>0</v>
      </c>
      <c r="K297" s="90"/>
      <c r="L297" s="90"/>
      <c r="M297" s="91"/>
      <c r="N297" s="90"/>
      <c r="O297" s="90"/>
      <c r="P297" s="90"/>
      <c r="Q297" s="90"/>
      <c r="R297" s="90"/>
      <c r="S297" s="90"/>
    </row>
    <row r="298" spans="2:20" s="5" customFormat="1" ht="27" customHeight="1" x14ac:dyDescent="0.2">
      <c r="B298" s="87"/>
      <c r="C298" s="88"/>
      <c r="D298" s="88"/>
      <c r="E298" s="88"/>
      <c r="F298" s="88"/>
      <c r="G298" s="88" t="s">
        <v>286</v>
      </c>
      <c r="H298" s="88"/>
      <c r="I298" s="89" t="s">
        <v>287</v>
      </c>
      <c r="J298" s="90">
        <f>SUM(N298:P298,R298)</f>
        <v>1632</v>
      </c>
      <c r="K298" s="90">
        <f>Q298+S298</f>
        <v>163</v>
      </c>
      <c r="L298" s="90"/>
      <c r="M298" s="91"/>
      <c r="N298" s="90">
        <v>333</v>
      </c>
      <c r="O298" s="90">
        <v>450</v>
      </c>
      <c r="P298" s="90">
        <v>450</v>
      </c>
      <c r="Q298" s="90">
        <v>81</v>
      </c>
      <c r="R298" s="90">
        <v>399</v>
      </c>
      <c r="S298" s="90">
        <v>82</v>
      </c>
    </row>
    <row r="299" spans="2:20" s="5" customFormat="1" ht="27.75" customHeight="1" x14ac:dyDescent="0.2">
      <c r="B299" s="95"/>
      <c r="C299" s="88"/>
      <c r="D299" s="88"/>
      <c r="E299" s="88"/>
      <c r="F299" s="88"/>
      <c r="G299" s="88" t="s">
        <v>286</v>
      </c>
      <c r="H299" s="88"/>
      <c r="I299" s="89" t="s">
        <v>288</v>
      </c>
      <c r="J299" s="90">
        <f>SUM(N299:P299,R299)</f>
        <v>1632</v>
      </c>
      <c r="K299" s="90">
        <f>Q299+S299</f>
        <v>163</v>
      </c>
      <c r="L299" s="90"/>
      <c r="M299" s="91">
        <v>1105</v>
      </c>
      <c r="N299" s="90">
        <v>333</v>
      </c>
      <c r="O299" s="90">
        <v>450</v>
      </c>
      <c r="P299" s="90">
        <v>450</v>
      </c>
      <c r="Q299" s="90">
        <v>81</v>
      </c>
      <c r="R299" s="90">
        <v>399</v>
      </c>
      <c r="S299" s="90">
        <v>82</v>
      </c>
    </row>
    <row r="300" spans="2:20" s="66" customFormat="1" ht="39" customHeight="1" x14ac:dyDescent="0.2">
      <c r="B300" s="86" t="s">
        <v>81</v>
      </c>
      <c r="C300" s="47"/>
      <c r="D300" s="47"/>
      <c r="E300" s="47"/>
      <c r="F300" s="47" t="s">
        <v>54</v>
      </c>
      <c r="G300" s="47"/>
      <c r="H300" s="47"/>
      <c r="I300" s="53" t="s">
        <v>55</v>
      </c>
      <c r="J300" s="54">
        <f>J302+J304</f>
        <v>9688</v>
      </c>
      <c r="K300" s="54">
        <f t="shared" ref="K300:R301" si="60">K302+K304</f>
        <v>0</v>
      </c>
      <c r="L300" s="54"/>
      <c r="M300" s="55">
        <f>M302+M304</f>
        <v>0</v>
      </c>
      <c r="N300" s="54">
        <f t="shared" si="60"/>
        <v>9688</v>
      </c>
      <c r="O300" s="54">
        <f t="shared" si="60"/>
        <v>0</v>
      </c>
      <c r="P300" s="54">
        <f t="shared" si="60"/>
        <v>0</v>
      </c>
      <c r="Q300" s="54">
        <f t="shared" si="60"/>
        <v>0</v>
      </c>
      <c r="R300" s="54">
        <f t="shared" si="60"/>
        <v>0</v>
      </c>
      <c r="S300" s="54">
        <f>S302+S304</f>
        <v>0</v>
      </c>
      <c r="T300" s="101"/>
    </row>
    <row r="301" spans="2:20" s="66" customFormat="1" ht="39.75" customHeight="1" x14ac:dyDescent="0.2">
      <c r="B301" s="87"/>
      <c r="C301" s="47"/>
      <c r="D301" s="47"/>
      <c r="E301" s="47"/>
      <c r="F301" s="47" t="s">
        <v>54</v>
      </c>
      <c r="G301" s="47"/>
      <c r="H301" s="47"/>
      <c r="I301" s="53" t="s">
        <v>56</v>
      </c>
      <c r="J301" s="54">
        <f>J303+J305</f>
        <v>9686</v>
      </c>
      <c r="K301" s="54">
        <f t="shared" si="60"/>
        <v>0</v>
      </c>
      <c r="L301" s="54"/>
      <c r="M301" s="55">
        <f>M303+M305</f>
        <v>0</v>
      </c>
      <c r="N301" s="54">
        <f t="shared" si="60"/>
        <v>9686</v>
      </c>
      <c r="O301" s="54">
        <f t="shared" si="60"/>
        <v>0</v>
      </c>
      <c r="P301" s="54">
        <f t="shared" si="60"/>
        <v>0</v>
      </c>
      <c r="Q301" s="54">
        <f t="shared" si="60"/>
        <v>0</v>
      </c>
      <c r="R301" s="54">
        <f t="shared" si="60"/>
        <v>0</v>
      </c>
      <c r="S301" s="54">
        <f>S303+S305</f>
        <v>0</v>
      </c>
      <c r="T301" s="101"/>
    </row>
    <row r="302" spans="2:20" s="5" customFormat="1" ht="24" customHeight="1" x14ac:dyDescent="0.2">
      <c r="B302" s="87"/>
      <c r="C302" s="47"/>
      <c r="D302" s="47"/>
      <c r="E302" s="47"/>
      <c r="F302" s="47"/>
      <c r="G302" s="88" t="s">
        <v>33</v>
      </c>
      <c r="H302" s="47"/>
      <c r="I302" s="102" t="s">
        <v>289</v>
      </c>
      <c r="J302" s="90">
        <f>N302+O302+P302+R302</f>
        <v>8006</v>
      </c>
      <c r="K302" s="54"/>
      <c r="L302" s="54"/>
      <c r="M302" s="91"/>
      <c r="N302" s="90">
        <v>8006</v>
      </c>
      <c r="O302" s="90"/>
      <c r="P302" s="90"/>
      <c r="Q302" s="90"/>
      <c r="R302" s="90"/>
      <c r="S302" s="90"/>
      <c r="T302" s="56"/>
    </row>
    <row r="303" spans="2:20" s="5" customFormat="1" ht="24" customHeight="1" x14ac:dyDescent="0.2">
      <c r="B303" s="87"/>
      <c r="C303" s="47"/>
      <c r="D303" s="47"/>
      <c r="E303" s="47"/>
      <c r="F303" s="47"/>
      <c r="G303" s="88" t="s">
        <v>33</v>
      </c>
      <c r="H303" s="47"/>
      <c r="I303" s="102" t="s">
        <v>290</v>
      </c>
      <c r="J303" s="90">
        <f>N303+O303+P303+R303</f>
        <v>8005</v>
      </c>
      <c r="K303" s="54"/>
      <c r="L303" s="54"/>
      <c r="M303" s="91"/>
      <c r="N303" s="90">
        <v>8005</v>
      </c>
      <c r="O303" s="90"/>
      <c r="P303" s="90"/>
      <c r="Q303" s="90"/>
      <c r="R303" s="90"/>
      <c r="S303" s="90"/>
      <c r="T303" s="56"/>
    </row>
    <row r="304" spans="2:20" s="5" customFormat="1" ht="18.75" customHeight="1" x14ac:dyDescent="0.2">
      <c r="B304" s="87"/>
      <c r="C304" s="47"/>
      <c r="D304" s="47"/>
      <c r="E304" s="47"/>
      <c r="F304" s="47"/>
      <c r="G304" s="88" t="s">
        <v>76</v>
      </c>
      <c r="H304" s="47"/>
      <c r="I304" s="102" t="s">
        <v>291</v>
      </c>
      <c r="J304" s="90">
        <f>N304+O304+P304+R304</f>
        <v>1682</v>
      </c>
      <c r="K304" s="54"/>
      <c r="L304" s="54"/>
      <c r="M304" s="91"/>
      <c r="N304" s="90">
        <v>1682</v>
      </c>
      <c r="O304" s="90"/>
      <c r="P304" s="90"/>
      <c r="Q304" s="90"/>
      <c r="R304" s="90"/>
      <c r="S304" s="90"/>
      <c r="T304" s="56"/>
    </row>
    <row r="305" spans="2:20" s="5" customFormat="1" ht="18.75" customHeight="1" x14ac:dyDescent="0.2">
      <c r="B305" s="95"/>
      <c r="C305" s="47"/>
      <c r="D305" s="47"/>
      <c r="E305" s="47"/>
      <c r="F305" s="47"/>
      <c r="G305" s="88" t="s">
        <v>76</v>
      </c>
      <c r="H305" s="47"/>
      <c r="I305" s="102" t="s">
        <v>292</v>
      </c>
      <c r="J305" s="90">
        <f>N305+O305+P305+R305</f>
        <v>1681</v>
      </c>
      <c r="K305" s="54"/>
      <c r="L305" s="54"/>
      <c r="M305" s="91"/>
      <c r="N305" s="90">
        <v>1681</v>
      </c>
      <c r="O305" s="90"/>
      <c r="P305" s="90"/>
      <c r="Q305" s="90"/>
      <c r="R305" s="90"/>
      <c r="S305" s="90"/>
      <c r="T305" s="56"/>
    </row>
    <row r="306" spans="2:20" s="66" customFormat="1" ht="47.25" hidden="1" customHeight="1" x14ac:dyDescent="0.2">
      <c r="B306" s="86" t="s">
        <v>81</v>
      </c>
      <c r="C306" s="47"/>
      <c r="D306" s="47"/>
      <c r="E306" s="47"/>
      <c r="F306" s="47" t="s">
        <v>57</v>
      </c>
      <c r="G306" s="47"/>
      <c r="H306" s="47"/>
      <c r="I306" s="53" t="s">
        <v>58</v>
      </c>
      <c r="J306" s="54">
        <f>J308+J310</f>
        <v>0</v>
      </c>
      <c r="K306" s="54">
        <f t="shared" ref="K306:R307" si="61">K308+K310</f>
        <v>0</v>
      </c>
      <c r="L306" s="54"/>
      <c r="M306" s="55">
        <f>M308+M310</f>
        <v>0</v>
      </c>
      <c r="N306" s="54">
        <f t="shared" si="61"/>
        <v>0</v>
      </c>
      <c r="O306" s="54">
        <f t="shared" si="61"/>
        <v>0</v>
      </c>
      <c r="P306" s="54">
        <f t="shared" si="61"/>
        <v>0</v>
      </c>
      <c r="Q306" s="54">
        <f t="shared" si="61"/>
        <v>0</v>
      </c>
      <c r="R306" s="54">
        <f t="shared" si="61"/>
        <v>0</v>
      </c>
      <c r="S306" s="54">
        <f>S308+S310</f>
        <v>0</v>
      </c>
      <c r="T306" s="101"/>
    </row>
    <row r="307" spans="2:20" s="66" customFormat="1" ht="36" hidden="1" customHeight="1" x14ac:dyDescent="0.2">
      <c r="B307" s="87"/>
      <c r="C307" s="47"/>
      <c r="D307" s="47"/>
      <c r="E307" s="47"/>
      <c r="F307" s="47" t="s">
        <v>57</v>
      </c>
      <c r="G307" s="47"/>
      <c r="H307" s="47"/>
      <c r="I307" s="53" t="s">
        <v>59</v>
      </c>
      <c r="J307" s="54">
        <f>J309+J311</f>
        <v>0</v>
      </c>
      <c r="K307" s="54">
        <f t="shared" si="61"/>
        <v>0</v>
      </c>
      <c r="L307" s="54"/>
      <c r="M307" s="55">
        <f>M309+M311</f>
        <v>57686</v>
      </c>
      <c r="N307" s="54">
        <f t="shared" si="61"/>
        <v>0</v>
      </c>
      <c r="O307" s="54">
        <f t="shared" si="61"/>
        <v>0</v>
      </c>
      <c r="P307" s="54">
        <f t="shared" si="61"/>
        <v>0</v>
      </c>
      <c r="Q307" s="54">
        <f t="shared" si="61"/>
        <v>0</v>
      </c>
      <c r="R307" s="54">
        <f t="shared" si="61"/>
        <v>0</v>
      </c>
      <c r="S307" s="54">
        <f>S309+S311</f>
        <v>0</v>
      </c>
      <c r="T307" s="101"/>
    </row>
    <row r="308" spans="2:20" s="5" customFormat="1" ht="30" hidden="1" customHeight="1" x14ac:dyDescent="0.2">
      <c r="B308" s="87"/>
      <c r="C308" s="47"/>
      <c r="D308" s="47"/>
      <c r="E308" s="47"/>
      <c r="F308" s="47"/>
      <c r="G308" s="88" t="s">
        <v>33</v>
      </c>
      <c r="H308" s="47"/>
      <c r="I308" s="102" t="s">
        <v>293</v>
      </c>
      <c r="J308" s="90">
        <f>N308+O308+P308+R308</f>
        <v>0</v>
      </c>
      <c r="K308" s="54"/>
      <c r="L308" s="54"/>
      <c r="M308" s="91"/>
      <c r="N308" s="90">
        <f>49748-136-49612</f>
        <v>0</v>
      </c>
      <c r="O308" s="90"/>
      <c r="P308" s="90"/>
      <c r="Q308" s="54"/>
      <c r="R308" s="90"/>
      <c r="S308" s="90"/>
      <c r="T308" s="56"/>
    </row>
    <row r="309" spans="2:20" s="5" customFormat="1" ht="27.75" hidden="1" customHeight="1" x14ac:dyDescent="0.2">
      <c r="B309" s="87"/>
      <c r="C309" s="47"/>
      <c r="D309" s="47"/>
      <c r="E309" s="47"/>
      <c r="F309" s="47"/>
      <c r="G309" s="88" t="s">
        <v>33</v>
      </c>
      <c r="H309" s="47"/>
      <c r="I309" s="102" t="s">
        <v>294</v>
      </c>
      <c r="J309" s="90">
        <f>N309+O309+P309+R309</f>
        <v>0</v>
      </c>
      <c r="K309" s="54"/>
      <c r="L309" s="54"/>
      <c r="M309" s="91">
        <v>48099</v>
      </c>
      <c r="N309" s="90">
        <f>3160-3160</f>
        <v>0</v>
      </c>
      <c r="O309" s="90">
        <f>11126+28541-39667</f>
        <v>0</v>
      </c>
      <c r="P309" s="90"/>
      <c r="Q309" s="90"/>
      <c r="R309" s="90">
        <f>5272-5272</f>
        <v>0</v>
      </c>
      <c r="S309" s="90"/>
      <c r="T309" s="56"/>
    </row>
    <row r="310" spans="2:20" s="5" customFormat="1" ht="30" hidden="1" customHeight="1" x14ac:dyDescent="0.2">
      <c r="B310" s="87"/>
      <c r="C310" s="47"/>
      <c r="D310" s="47"/>
      <c r="E310" s="47"/>
      <c r="F310" s="47"/>
      <c r="G310" s="88" t="s">
        <v>76</v>
      </c>
      <c r="H310" s="47"/>
      <c r="I310" s="102" t="s">
        <v>291</v>
      </c>
      <c r="J310" s="90">
        <f>N310+O310+P310+R310</f>
        <v>0</v>
      </c>
      <c r="K310" s="54"/>
      <c r="L310" s="54"/>
      <c r="M310" s="91"/>
      <c r="N310" s="90">
        <f>9452+136-9588</f>
        <v>0</v>
      </c>
      <c r="O310" s="90"/>
      <c r="P310" s="90"/>
      <c r="Q310" s="90"/>
      <c r="R310" s="90"/>
      <c r="S310" s="90"/>
      <c r="T310" s="56"/>
    </row>
    <row r="311" spans="2:20" s="5" customFormat="1" ht="27.75" hidden="1" customHeight="1" x14ac:dyDescent="0.2">
      <c r="B311" s="95"/>
      <c r="C311" s="47"/>
      <c r="D311" s="47"/>
      <c r="E311" s="47"/>
      <c r="F311" s="47"/>
      <c r="G311" s="88" t="s">
        <v>76</v>
      </c>
      <c r="H311" s="47"/>
      <c r="I311" s="102" t="s">
        <v>292</v>
      </c>
      <c r="J311" s="90">
        <f>N311+O311+P311+R311</f>
        <v>0</v>
      </c>
      <c r="K311" s="54"/>
      <c r="L311" s="54"/>
      <c r="M311" s="91">
        <v>9587</v>
      </c>
      <c r="N311" s="90">
        <f>600-600</f>
        <v>0</v>
      </c>
      <c r="O311" s="90">
        <f>2114+5423-7537</f>
        <v>0</v>
      </c>
      <c r="P311" s="90"/>
      <c r="Q311" s="90"/>
      <c r="R311" s="90">
        <f>1451-1451</f>
        <v>0</v>
      </c>
      <c r="S311" s="90"/>
      <c r="T311" s="56"/>
    </row>
    <row r="312" spans="2:20" s="66" customFormat="1" ht="18" customHeight="1" x14ac:dyDescent="0.2">
      <c r="B312" s="86" t="s">
        <v>81</v>
      </c>
      <c r="C312" s="47"/>
      <c r="D312" s="47"/>
      <c r="E312" s="47"/>
      <c r="F312" s="47" t="s">
        <v>295</v>
      </c>
      <c r="G312" s="47"/>
      <c r="H312" s="47"/>
      <c r="I312" s="53" t="s">
        <v>71</v>
      </c>
      <c r="J312" s="54">
        <f>J314</f>
        <v>1500</v>
      </c>
      <c r="K312" s="54">
        <f>SUM(Q312,S312)</f>
        <v>150</v>
      </c>
      <c r="L312" s="54"/>
      <c r="M312" s="55">
        <f>M314</f>
        <v>0</v>
      </c>
      <c r="N312" s="54">
        <f t="shared" ref="N312:S313" si="62">N314</f>
        <v>105</v>
      </c>
      <c r="O312" s="54">
        <f t="shared" si="62"/>
        <v>31</v>
      </c>
      <c r="P312" s="54">
        <f t="shared" si="62"/>
        <v>1364</v>
      </c>
      <c r="Q312" s="54">
        <f t="shared" si="62"/>
        <v>150</v>
      </c>
      <c r="R312" s="54">
        <f t="shared" si="62"/>
        <v>0</v>
      </c>
      <c r="S312" s="54">
        <f t="shared" si="62"/>
        <v>0</v>
      </c>
    </row>
    <row r="313" spans="2:20" s="66" customFormat="1" ht="18" customHeight="1" x14ac:dyDescent="0.2">
      <c r="B313" s="87"/>
      <c r="C313" s="47"/>
      <c r="D313" s="47"/>
      <c r="E313" s="47"/>
      <c r="F313" s="47" t="s">
        <v>295</v>
      </c>
      <c r="G313" s="47"/>
      <c r="H313" s="47"/>
      <c r="I313" s="53" t="s">
        <v>72</v>
      </c>
      <c r="J313" s="54">
        <f>J315</f>
        <v>1500</v>
      </c>
      <c r="K313" s="54">
        <f>SUM(Q313,S313)</f>
        <v>150</v>
      </c>
      <c r="L313" s="54"/>
      <c r="M313" s="55">
        <f>M315</f>
        <v>0</v>
      </c>
      <c r="N313" s="54">
        <f t="shared" si="62"/>
        <v>105</v>
      </c>
      <c r="O313" s="54">
        <f t="shared" si="62"/>
        <v>31</v>
      </c>
      <c r="P313" s="54">
        <f t="shared" si="62"/>
        <v>1364</v>
      </c>
      <c r="Q313" s="54">
        <f t="shared" si="62"/>
        <v>150</v>
      </c>
      <c r="R313" s="54">
        <f t="shared" si="62"/>
        <v>0</v>
      </c>
      <c r="S313" s="54">
        <f t="shared" si="62"/>
        <v>0</v>
      </c>
    </row>
    <row r="314" spans="2:20" s="66" customFormat="1" ht="18" customHeight="1" x14ac:dyDescent="0.2">
      <c r="B314" s="87"/>
      <c r="C314" s="47"/>
      <c r="D314" s="47"/>
      <c r="E314" s="47"/>
      <c r="F314" s="47" t="s">
        <v>296</v>
      </c>
      <c r="G314" s="47"/>
      <c r="H314" s="47"/>
      <c r="I314" s="53" t="s">
        <v>297</v>
      </c>
      <c r="J314" s="54">
        <f>J316+J326</f>
        <v>1500</v>
      </c>
      <c r="K314" s="54">
        <f>SUM(Q314,S314)</f>
        <v>150</v>
      </c>
      <c r="L314" s="54"/>
      <c r="M314" s="55">
        <f>M316+M326</f>
        <v>0</v>
      </c>
      <c r="N314" s="54">
        <f t="shared" ref="N314:S315" si="63">N316+N326</f>
        <v>105</v>
      </c>
      <c r="O314" s="54">
        <f t="shared" si="63"/>
        <v>31</v>
      </c>
      <c r="P314" s="54">
        <f t="shared" si="63"/>
        <v>1364</v>
      </c>
      <c r="Q314" s="54">
        <f t="shared" si="63"/>
        <v>150</v>
      </c>
      <c r="R314" s="54">
        <f t="shared" si="63"/>
        <v>0</v>
      </c>
      <c r="S314" s="54">
        <f t="shared" si="63"/>
        <v>0</v>
      </c>
    </row>
    <row r="315" spans="2:20" s="66" customFormat="1" ht="18" customHeight="1" x14ac:dyDescent="0.2">
      <c r="B315" s="87"/>
      <c r="C315" s="47"/>
      <c r="D315" s="47"/>
      <c r="E315" s="47"/>
      <c r="F315" s="47" t="s">
        <v>296</v>
      </c>
      <c r="G315" s="47"/>
      <c r="H315" s="47"/>
      <c r="I315" s="53" t="s">
        <v>298</v>
      </c>
      <c r="J315" s="54">
        <f>J317+J327</f>
        <v>1500</v>
      </c>
      <c r="K315" s="54">
        <f>SUM(Q315,S315)</f>
        <v>150</v>
      </c>
      <c r="L315" s="54"/>
      <c r="M315" s="55">
        <f>M317+M327</f>
        <v>0</v>
      </c>
      <c r="N315" s="54">
        <f t="shared" si="63"/>
        <v>105</v>
      </c>
      <c r="O315" s="54">
        <f t="shared" si="63"/>
        <v>31</v>
      </c>
      <c r="P315" s="54">
        <f t="shared" si="63"/>
        <v>1364</v>
      </c>
      <c r="Q315" s="54">
        <f t="shared" si="63"/>
        <v>150</v>
      </c>
      <c r="R315" s="54">
        <f t="shared" si="63"/>
        <v>0</v>
      </c>
      <c r="S315" s="54">
        <f t="shared" si="63"/>
        <v>0</v>
      </c>
    </row>
    <row r="316" spans="2:20" s="5" customFormat="1" ht="12.75" customHeight="1" x14ac:dyDescent="0.2">
      <c r="B316" s="87"/>
      <c r="C316" s="88"/>
      <c r="D316" s="88"/>
      <c r="E316" s="88"/>
      <c r="F316" s="88"/>
      <c r="G316" s="88" t="s">
        <v>33</v>
      </c>
      <c r="H316" s="88"/>
      <c r="I316" s="89" t="s">
        <v>299</v>
      </c>
      <c r="J316" s="90">
        <f>J318+J320+J322+J324</f>
        <v>800</v>
      </c>
      <c r="K316" s="90">
        <f>K318+K320+K322+K324</f>
        <v>0</v>
      </c>
      <c r="L316" s="90"/>
      <c r="M316" s="91">
        <f>M318+M320+M322+M324</f>
        <v>0</v>
      </c>
      <c r="N316" s="90">
        <f t="shared" ref="N316:S317" si="64">N318+N320+N322+N324</f>
        <v>99</v>
      </c>
      <c r="O316" s="90">
        <f t="shared" si="64"/>
        <v>31</v>
      </c>
      <c r="P316" s="90">
        <f t="shared" si="64"/>
        <v>670</v>
      </c>
      <c r="Q316" s="90">
        <f t="shared" si="64"/>
        <v>0</v>
      </c>
      <c r="R316" s="90">
        <f t="shared" si="64"/>
        <v>0</v>
      </c>
      <c r="S316" s="90">
        <f t="shared" si="64"/>
        <v>0</v>
      </c>
    </row>
    <row r="317" spans="2:20" s="5" customFormat="1" ht="12.75" customHeight="1" x14ac:dyDescent="0.2">
      <c r="B317" s="87"/>
      <c r="C317" s="88"/>
      <c r="D317" s="88"/>
      <c r="E317" s="88"/>
      <c r="F317" s="88"/>
      <c r="G317" s="88" t="s">
        <v>33</v>
      </c>
      <c r="H317" s="88"/>
      <c r="I317" s="89" t="s">
        <v>300</v>
      </c>
      <c r="J317" s="90">
        <f>J319+J321+J323+J325</f>
        <v>800</v>
      </c>
      <c r="K317" s="90">
        <f>K319+K321+K323+K325</f>
        <v>0</v>
      </c>
      <c r="L317" s="90"/>
      <c r="M317" s="91">
        <f>M319+M321+M323+M325</f>
        <v>0</v>
      </c>
      <c r="N317" s="90">
        <f t="shared" si="64"/>
        <v>99</v>
      </c>
      <c r="O317" s="90">
        <f t="shared" si="64"/>
        <v>31</v>
      </c>
      <c r="P317" s="90">
        <f t="shared" si="64"/>
        <v>670</v>
      </c>
      <c r="Q317" s="90">
        <f t="shared" si="64"/>
        <v>0</v>
      </c>
      <c r="R317" s="90">
        <f t="shared" si="64"/>
        <v>0</v>
      </c>
      <c r="S317" s="90">
        <f t="shared" si="64"/>
        <v>0</v>
      </c>
    </row>
    <row r="318" spans="2:20" s="5" customFormat="1" ht="12.75" customHeight="1" x14ac:dyDescent="0.2">
      <c r="B318" s="87"/>
      <c r="C318" s="88"/>
      <c r="D318" s="88"/>
      <c r="E318" s="88"/>
      <c r="F318" s="88"/>
      <c r="G318" s="88"/>
      <c r="H318" s="88" t="s">
        <v>33</v>
      </c>
      <c r="I318" s="89" t="s">
        <v>301</v>
      </c>
      <c r="J318" s="90">
        <f t="shared" ref="J318:J325" si="65">N318+O318+P318+R318</f>
        <v>40</v>
      </c>
      <c r="K318" s="90">
        <f t="shared" ref="K318:K381" si="66">Q318+S318</f>
        <v>0</v>
      </c>
      <c r="L318" s="90"/>
      <c r="M318" s="91"/>
      <c r="N318" s="90">
        <v>9</v>
      </c>
      <c r="O318" s="90">
        <v>31</v>
      </c>
      <c r="P318" s="90"/>
      <c r="Q318" s="90"/>
      <c r="R318" s="90"/>
      <c r="S318" s="90"/>
    </row>
    <row r="319" spans="2:20" s="5" customFormat="1" ht="12.75" customHeight="1" x14ac:dyDescent="0.2">
      <c r="B319" s="87"/>
      <c r="C319" s="88"/>
      <c r="D319" s="88"/>
      <c r="E319" s="88"/>
      <c r="F319" s="88"/>
      <c r="G319" s="88"/>
      <c r="H319" s="88" t="s">
        <v>33</v>
      </c>
      <c r="I319" s="89" t="s">
        <v>302</v>
      </c>
      <c r="J319" s="90">
        <f t="shared" si="65"/>
        <v>40</v>
      </c>
      <c r="K319" s="90">
        <f t="shared" si="66"/>
        <v>0</v>
      </c>
      <c r="L319" s="90"/>
      <c r="M319" s="91"/>
      <c r="N319" s="90">
        <v>9</v>
      </c>
      <c r="O319" s="90">
        <v>31</v>
      </c>
      <c r="P319" s="90"/>
      <c r="Q319" s="90"/>
      <c r="R319" s="90"/>
      <c r="S319" s="90"/>
    </row>
    <row r="320" spans="2:20" s="5" customFormat="1" ht="29.25" customHeight="1" x14ac:dyDescent="0.2">
      <c r="B320" s="87"/>
      <c r="C320" s="88"/>
      <c r="D320" s="88"/>
      <c r="E320" s="88"/>
      <c r="F320" s="88"/>
      <c r="G320" s="88"/>
      <c r="H320" s="88" t="s">
        <v>110</v>
      </c>
      <c r="I320" s="89" t="s">
        <v>303</v>
      </c>
      <c r="J320" s="90">
        <f t="shared" si="65"/>
        <v>760</v>
      </c>
      <c r="K320" s="90">
        <f t="shared" si="66"/>
        <v>0</v>
      </c>
      <c r="L320" s="90"/>
      <c r="M320" s="91"/>
      <c r="N320" s="90">
        <v>90</v>
      </c>
      <c r="O320" s="90"/>
      <c r="P320" s="90">
        <v>670</v>
      </c>
      <c r="Q320" s="90"/>
      <c r="R320" s="90"/>
      <c r="S320" s="90"/>
    </row>
    <row r="321" spans="2:19" s="5" customFormat="1" ht="29.25" customHeight="1" x14ac:dyDescent="0.2">
      <c r="B321" s="87"/>
      <c r="C321" s="88"/>
      <c r="D321" s="88"/>
      <c r="E321" s="88"/>
      <c r="F321" s="88"/>
      <c r="G321" s="88"/>
      <c r="H321" s="88" t="s">
        <v>110</v>
      </c>
      <c r="I321" s="89" t="s">
        <v>304</v>
      </c>
      <c r="J321" s="90">
        <f t="shared" si="65"/>
        <v>760</v>
      </c>
      <c r="K321" s="90">
        <f t="shared" si="66"/>
        <v>0</v>
      </c>
      <c r="L321" s="90"/>
      <c r="M321" s="91"/>
      <c r="N321" s="90">
        <v>90</v>
      </c>
      <c r="O321" s="90"/>
      <c r="P321" s="90">
        <v>670</v>
      </c>
      <c r="Q321" s="90"/>
      <c r="R321" s="90"/>
      <c r="S321" s="90"/>
    </row>
    <row r="322" spans="2:19" s="5" customFormat="1" ht="29.25" hidden="1" customHeight="1" x14ac:dyDescent="0.2">
      <c r="B322" s="87"/>
      <c r="C322" s="88"/>
      <c r="D322" s="88"/>
      <c r="E322" s="88"/>
      <c r="F322" s="88"/>
      <c r="G322" s="88"/>
      <c r="H322" s="88" t="s">
        <v>76</v>
      </c>
      <c r="I322" s="89" t="s">
        <v>305</v>
      </c>
      <c r="J322" s="90">
        <f t="shared" si="65"/>
        <v>0</v>
      </c>
      <c r="K322" s="90">
        <f t="shared" si="66"/>
        <v>0</v>
      </c>
      <c r="L322" s="90"/>
      <c r="M322" s="91"/>
      <c r="N322" s="90"/>
      <c r="O322" s="90"/>
      <c r="P322" s="90"/>
      <c r="Q322" s="90"/>
      <c r="R322" s="90"/>
      <c r="S322" s="90"/>
    </row>
    <row r="323" spans="2:19" s="5" customFormat="1" ht="29.25" hidden="1" customHeight="1" x14ac:dyDescent="0.2">
      <c r="B323" s="87"/>
      <c r="C323" s="88"/>
      <c r="D323" s="88"/>
      <c r="E323" s="88"/>
      <c r="F323" s="88"/>
      <c r="G323" s="88"/>
      <c r="H323" s="88" t="s">
        <v>76</v>
      </c>
      <c r="I323" s="89" t="s">
        <v>306</v>
      </c>
      <c r="J323" s="90">
        <f t="shared" si="65"/>
        <v>0</v>
      </c>
      <c r="K323" s="90">
        <f t="shared" si="66"/>
        <v>0</v>
      </c>
      <c r="L323" s="90"/>
      <c r="M323" s="91"/>
      <c r="N323" s="90"/>
      <c r="O323" s="90"/>
      <c r="P323" s="90"/>
      <c r="Q323" s="90"/>
      <c r="R323" s="90"/>
      <c r="S323" s="90"/>
    </row>
    <row r="324" spans="2:19" s="5" customFormat="1" ht="13.5" hidden="1" customHeight="1" x14ac:dyDescent="0.2">
      <c r="B324" s="87"/>
      <c r="C324" s="88"/>
      <c r="D324" s="88"/>
      <c r="E324" s="88"/>
      <c r="F324" s="88"/>
      <c r="G324" s="88"/>
      <c r="H324" s="88" t="s">
        <v>107</v>
      </c>
      <c r="I324" s="89" t="s">
        <v>307</v>
      </c>
      <c r="J324" s="90">
        <f t="shared" si="65"/>
        <v>0</v>
      </c>
      <c r="K324" s="90">
        <f t="shared" si="66"/>
        <v>0</v>
      </c>
      <c r="L324" s="90"/>
      <c r="M324" s="91"/>
      <c r="N324" s="90"/>
      <c r="O324" s="90"/>
      <c r="P324" s="90"/>
      <c r="Q324" s="90"/>
      <c r="R324" s="90"/>
      <c r="S324" s="90"/>
    </row>
    <row r="325" spans="2:19" s="5" customFormat="1" ht="13.5" hidden="1" customHeight="1" x14ac:dyDescent="0.2">
      <c r="B325" s="87"/>
      <c r="C325" s="88"/>
      <c r="D325" s="88"/>
      <c r="E325" s="88"/>
      <c r="F325" s="88"/>
      <c r="G325" s="88"/>
      <c r="H325" s="88" t="s">
        <v>107</v>
      </c>
      <c r="I325" s="89" t="s">
        <v>308</v>
      </c>
      <c r="J325" s="90">
        <f t="shared" si="65"/>
        <v>0</v>
      </c>
      <c r="K325" s="90">
        <f t="shared" si="66"/>
        <v>0</v>
      </c>
      <c r="L325" s="90"/>
      <c r="M325" s="91"/>
      <c r="N325" s="90"/>
      <c r="O325" s="90"/>
      <c r="P325" s="90"/>
      <c r="Q325" s="90"/>
      <c r="R325" s="90"/>
      <c r="S325" s="90"/>
    </row>
    <row r="326" spans="2:19" s="5" customFormat="1" ht="12.75" customHeight="1" x14ac:dyDescent="0.2">
      <c r="B326" s="87"/>
      <c r="C326" s="88"/>
      <c r="D326" s="88"/>
      <c r="E326" s="88"/>
      <c r="F326" s="88"/>
      <c r="G326" s="88" t="s">
        <v>76</v>
      </c>
      <c r="H326" s="88"/>
      <c r="I326" s="89" t="s">
        <v>309</v>
      </c>
      <c r="J326" s="90">
        <f>N326+O326+P326+R326</f>
        <v>700</v>
      </c>
      <c r="K326" s="90">
        <f t="shared" si="66"/>
        <v>150</v>
      </c>
      <c r="L326" s="90"/>
      <c r="M326" s="91"/>
      <c r="N326" s="90">
        <v>6</v>
      </c>
      <c r="O326" s="90"/>
      <c r="P326" s="90">
        <v>694</v>
      </c>
      <c r="Q326" s="90">
        <v>150</v>
      </c>
      <c r="R326" s="90"/>
      <c r="S326" s="90"/>
    </row>
    <row r="327" spans="2:19" s="5" customFormat="1" ht="12.75" customHeight="1" x14ac:dyDescent="0.2">
      <c r="B327" s="95"/>
      <c r="C327" s="88"/>
      <c r="D327" s="88"/>
      <c r="E327" s="88"/>
      <c r="F327" s="88"/>
      <c r="G327" s="88" t="s">
        <v>76</v>
      </c>
      <c r="H327" s="88"/>
      <c r="I327" s="89" t="s">
        <v>310</v>
      </c>
      <c r="J327" s="90">
        <f>N327+O327+P327+R327</f>
        <v>700</v>
      </c>
      <c r="K327" s="90">
        <f t="shared" si="66"/>
        <v>150</v>
      </c>
      <c r="L327" s="90"/>
      <c r="M327" s="91"/>
      <c r="N327" s="90">
        <v>6</v>
      </c>
      <c r="O327" s="90"/>
      <c r="P327" s="90">
        <v>694</v>
      </c>
      <c r="Q327" s="90">
        <v>150</v>
      </c>
      <c r="R327" s="90"/>
      <c r="S327" s="90"/>
    </row>
    <row r="328" spans="2:19" s="5" customFormat="1" ht="26.25" hidden="1" customHeight="1" x14ac:dyDescent="0.2">
      <c r="B328" s="1"/>
      <c r="C328" s="47"/>
      <c r="D328" s="47"/>
      <c r="E328" s="47"/>
      <c r="F328" s="47" t="s">
        <v>311</v>
      </c>
      <c r="G328" s="47"/>
      <c r="H328" s="47"/>
      <c r="I328" s="53" t="s">
        <v>312</v>
      </c>
      <c r="J328" s="54">
        <f>J330</f>
        <v>0</v>
      </c>
      <c r="K328" s="90">
        <f t="shared" si="66"/>
        <v>0</v>
      </c>
      <c r="L328" s="54"/>
      <c r="M328" s="55">
        <f>M330</f>
        <v>0</v>
      </c>
      <c r="N328" s="54">
        <f>N330</f>
        <v>0</v>
      </c>
      <c r="O328" s="54">
        <f>O330</f>
        <v>0</v>
      </c>
      <c r="P328" s="54">
        <f>P330</f>
        <v>0</v>
      </c>
      <c r="Q328" s="54"/>
      <c r="R328" s="54">
        <f>R330</f>
        <v>0</v>
      </c>
      <c r="S328" s="54"/>
    </row>
    <row r="329" spans="2:19" s="5" customFormat="1" ht="29.25" hidden="1" customHeight="1" x14ac:dyDescent="0.2">
      <c r="B329" s="1"/>
      <c r="C329" s="47"/>
      <c r="D329" s="47"/>
      <c r="E329" s="47"/>
      <c r="F329" s="47" t="s">
        <v>311</v>
      </c>
      <c r="G329" s="47"/>
      <c r="H329" s="47"/>
      <c r="I329" s="53" t="s">
        <v>313</v>
      </c>
      <c r="J329" s="54"/>
      <c r="K329" s="90">
        <f t="shared" si="66"/>
        <v>0</v>
      </c>
      <c r="L329" s="54"/>
      <c r="M329" s="55"/>
      <c r="N329" s="54"/>
      <c r="O329" s="54"/>
      <c r="P329" s="54"/>
      <c r="Q329" s="54"/>
      <c r="R329" s="54"/>
      <c r="S329" s="54"/>
    </row>
    <row r="330" spans="2:19" s="5" customFormat="1" ht="12.75" hidden="1" customHeight="1" x14ac:dyDescent="0.2">
      <c r="B330" s="1"/>
      <c r="C330" s="88"/>
      <c r="D330" s="88"/>
      <c r="E330" s="88"/>
      <c r="F330" s="88"/>
      <c r="G330" s="88" t="s">
        <v>33</v>
      </c>
      <c r="H330" s="88"/>
      <c r="I330" s="89" t="s">
        <v>314</v>
      </c>
      <c r="J330" s="90">
        <f>J332</f>
        <v>0</v>
      </c>
      <c r="K330" s="90">
        <f t="shared" si="66"/>
        <v>0</v>
      </c>
      <c r="L330" s="90"/>
      <c r="M330" s="91">
        <f>M332</f>
        <v>0</v>
      </c>
      <c r="N330" s="90">
        <f>N332</f>
        <v>0</v>
      </c>
      <c r="O330" s="90">
        <f>O332</f>
        <v>0</v>
      </c>
      <c r="P330" s="90">
        <f>P332</f>
        <v>0</v>
      </c>
      <c r="Q330" s="90"/>
      <c r="R330" s="90">
        <f>R332</f>
        <v>0</v>
      </c>
      <c r="S330" s="90"/>
    </row>
    <row r="331" spans="2:19" s="5" customFormat="1" ht="12.75" hidden="1" customHeight="1" x14ac:dyDescent="0.2">
      <c r="B331" s="1"/>
      <c r="C331" s="88"/>
      <c r="D331" s="88"/>
      <c r="E331" s="88"/>
      <c r="F331" s="88"/>
      <c r="G331" s="88" t="s">
        <v>33</v>
      </c>
      <c r="H331" s="88"/>
      <c r="I331" s="89" t="s">
        <v>315</v>
      </c>
      <c r="J331" s="90"/>
      <c r="K331" s="90">
        <f t="shared" si="66"/>
        <v>0</v>
      </c>
      <c r="L331" s="90"/>
      <c r="M331" s="91"/>
      <c r="N331" s="90"/>
      <c r="O331" s="90"/>
      <c r="P331" s="90"/>
      <c r="Q331" s="90"/>
      <c r="R331" s="90"/>
      <c r="S331" s="90"/>
    </row>
    <row r="332" spans="2:19" s="5" customFormat="1" ht="23.25" hidden="1" customHeight="1" x14ac:dyDescent="0.2">
      <c r="B332" s="1"/>
      <c r="C332" s="88"/>
      <c r="D332" s="88"/>
      <c r="E332" s="88"/>
      <c r="F332" s="88"/>
      <c r="G332" s="88"/>
      <c r="H332" s="88" t="s">
        <v>33</v>
      </c>
      <c r="I332" s="89" t="s">
        <v>316</v>
      </c>
      <c r="J332" s="90">
        <f>N332+O332+P332+R332</f>
        <v>0</v>
      </c>
      <c r="K332" s="90">
        <f t="shared" si="66"/>
        <v>0</v>
      </c>
      <c r="L332" s="90"/>
      <c r="M332" s="55"/>
      <c r="N332" s="54"/>
      <c r="O332" s="54"/>
      <c r="P332" s="54"/>
      <c r="Q332" s="54"/>
      <c r="R332" s="54"/>
      <c r="S332" s="54"/>
    </row>
    <row r="333" spans="2:19" s="5" customFormat="1" ht="23.25" hidden="1" customHeight="1" x14ac:dyDescent="0.2">
      <c r="B333" s="1"/>
      <c r="C333" s="88"/>
      <c r="D333" s="88"/>
      <c r="E333" s="88"/>
      <c r="F333" s="88"/>
      <c r="G333" s="88"/>
      <c r="H333" s="88" t="s">
        <v>33</v>
      </c>
      <c r="I333" s="89" t="s">
        <v>317</v>
      </c>
      <c r="J333" s="90"/>
      <c r="K333" s="90">
        <f t="shared" si="66"/>
        <v>0</v>
      </c>
      <c r="L333" s="90"/>
      <c r="M333" s="55"/>
      <c r="N333" s="54"/>
      <c r="O333" s="54"/>
      <c r="P333" s="54"/>
      <c r="Q333" s="54"/>
      <c r="R333" s="54"/>
      <c r="S333" s="54"/>
    </row>
    <row r="334" spans="2:19" s="5" customFormat="1" ht="21.75" hidden="1" customHeight="1" x14ac:dyDescent="0.2">
      <c r="B334" s="1"/>
      <c r="C334" s="103"/>
      <c r="D334" s="103"/>
      <c r="E334" s="103"/>
      <c r="F334" s="103"/>
      <c r="G334" s="103"/>
      <c r="H334" s="103"/>
      <c r="I334" s="104"/>
      <c r="J334" s="105"/>
      <c r="K334" s="90">
        <f t="shared" si="66"/>
        <v>0</v>
      </c>
      <c r="L334" s="105"/>
      <c r="M334" s="106"/>
      <c r="N334" s="107"/>
      <c r="O334" s="107"/>
      <c r="P334" s="107"/>
      <c r="Q334" s="107"/>
      <c r="R334" s="107"/>
      <c r="S334" s="107"/>
    </row>
    <row r="335" spans="2:19" s="66" customFormat="1" ht="18" hidden="1" customHeight="1" thickBot="1" x14ac:dyDescent="0.25">
      <c r="B335" s="108"/>
      <c r="C335" s="27" t="s">
        <v>318</v>
      </c>
      <c r="D335" s="27"/>
      <c r="E335" s="27"/>
      <c r="F335" s="27"/>
      <c r="G335" s="27"/>
      <c r="H335" s="27"/>
      <c r="I335" s="29" t="s">
        <v>319</v>
      </c>
      <c r="J335" s="30">
        <f>J337</f>
        <v>0</v>
      </c>
      <c r="K335" s="90">
        <f t="shared" si="66"/>
        <v>0</v>
      </c>
      <c r="L335" s="30"/>
      <c r="M335" s="31">
        <f>M337</f>
        <v>0</v>
      </c>
      <c r="N335" s="30">
        <f t="shared" ref="N335:P336" si="67">N337</f>
        <v>0</v>
      </c>
      <c r="O335" s="30">
        <f t="shared" si="67"/>
        <v>0</v>
      </c>
      <c r="P335" s="30">
        <f t="shared" si="67"/>
        <v>0</v>
      </c>
      <c r="Q335" s="30"/>
      <c r="R335" s="30">
        <f>R337</f>
        <v>0</v>
      </c>
      <c r="S335" s="109"/>
    </row>
    <row r="336" spans="2:19" s="66" customFormat="1" ht="18" hidden="1" customHeight="1" thickBot="1" x14ac:dyDescent="0.25">
      <c r="B336" s="110"/>
      <c r="C336" s="33" t="s">
        <v>318</v>
      </c>
      <c r="D336" s="33"/>
      <c r="E336" s="33"/>
      <c r="F336" s="33"/>
      <c r="G336" s="33"/>
      <c r="H336" s="33"/>
      <c r="I336" s="35" t="s">
        <v>320</v>
      </c>
      <c r="J336" s="36">
        <f>J338</f>
        <v>0</v>
      </c>
      <c r="K336" s="90">
        <f t="shared" si="66"/>
        <v>0</v>
      </c>
      <c r="L336" s="36"/>
      <c r="M336" s="37">
        <f>M338</f>
        <v>0</v>
      </c>
      <c r="N336" s="36">
        <f t="shared" si="67"/>
        <v>0</v>
      </c>
      <c r="O336" s="36">
        <f t="shared" si="67"/>
        <v>0</v>
      </c>
      <c r="P336" s="36">
        <f t="shared" si="67"/>
        <v>0</v>
      </c>
      <c r="Q336" s="36"/>
      <c r="R336" s="36">
        <f>R338</f>
        <v>0</v>
      </c>
      <c r="S336" s="111"/>
    </row>
    <row r="337" spans="2:19" s="5" customFormat="1" ht="18" hidden="1" customHeight="1" x14ac:dyDescent="0.2">
      <c r="B337" s="112"/>
      <c r="C337" s="39"/>
      <c r="D337" s="39"/>
      <c r="E337" s="39"/>
      <c r="F337" s="40" t="s">
        <v>33</v>
      </c>
      <c r="G337" s="39"/>
      <c r="H337" s="39"/>
      <c r="I337" s="41" t="s">
        <v>34</v>
      </c>
      <c r="J337" s="42">
        <f>N337+O337+P337+R337</f>
        <v>0</v>
      </c>
      <c r="K337" s="90">
        <f t="shared" si="66"/>
        <v>0</v>
      </c>
      <c r="L337" s="113"/>
      <c r="M337" s="114">
        <f>M341</f>
        <v>0</v>
      </c>
      <c r="N337" s="113">
        <f t="shared" ref="N337:P338" si="68">N341</f>
        <v>0</v>
      </c>
      <c r="O337" s="113">
        <f t="shared" si="68"/>
        <v>0</v>
      </c>
      <c r="P337" s="113">
        <f t="shared" si="68"/>
        <v>0</v>
      </c>
      <c r="Q337" s="113"/>
      <c r="R337" s="113">
        <f>R341</f>
        <v>0</v>
      </c>
      <c r="S337" s="113"/>
    </row>
    <row r="338" spans="2:19" s="5" customFormat="1" ht="18" hidden="1" customHeight="1" x14ac:dyDescent="0.2">
      <c r="B338" s="115"/>
      <c r="C338" s="39"/>
      <c r="D338" s="39"/>
      <c r="E338" s="39"/>
      <c r="F338" s="40" t="s">
        <v>33</v>
      </c>
      <c r="G338" s="39"/>
      <c r="H338" s="39"/>
      <c r="I338" s="41" t="s">
        <v>35</v>
      </c>
      <c r="J338" s="44">
        <f>N338+O338+P338+R338</f>
        <v>0</v>
      </c>
      <c r="K338" s="90">
        <f t="shared" si="66"/>
        <v>0</v>
      </c>
      <c r="L338" s="113"/>
      <c r="M338" s="116">
        <f>M342</f>
        <v>0</v>
      </c>
      <c r="N338" s="117">
        <f t="shared" si="68"/>
        <v>0</v>
      </c>
      <c r="O338" s="117">
        <f t="shared" si="68"/>
        <v>0</v>
      </c>
      <c r="P338" s="117">
        <f t="shared" si="68"/>
        <v>0</v>
      </c>
      <c r="Q338" s="117"/>
      <c r="R338" s="117">
        <f>R342</f>
        <v>0</v>
      </c>
      <c r="S338" s="113"/>
    </row>
    <row r="339" spans="2:19" s="5" customFormat="1" ht="36" hidden="1" customHeight="1" x14ac:dyDescent="0.2">
      <c r="B339" s="115"/>
      <c r="C339" s="46"/>
      <c r="D339" s="46"/>
      <c r="E339" s="46"/>
      <c r="F339" s="47" t="s">
        <v>46</v>
      </c>
      <c r="G339" s="46"/>
      <c r="H339" s="46"/>
      <c r="I339" s="48" t="s">
        <v>47</v>
      </c>
      <c r="J339" s="44">
        <f>J350</f>
        <v>0</v>
      </c>
      <c r="K339" s="90">
        <f t="shared" si="66"/>
        <v>0</v>
      </c>
      <c r="L339" s="44">
        <f t="shared" ref="L339:R340" si="69">L350</f>
        <v>0</v>
      </c>
      <c r="M339" s="45">
        <f>M350</f>
        <v>0</v>
      </c>
      <c r="N339" s="44">
        <f t="shared" si="69"/>
        <v>0</v>
      </c>
      <c r="O339" s="44">
        <f t="shared" si="69"/>
        <v>0</v>
      </c>
      <c r="P339" s="44">
        <f t="shared" si="69"/>
        <v>0</v>
      </c>
      <c r="Q339" s="44"/>
      <c r="R339" s="44">
        <f t="shared" si="69"/>
        <v>0</v>
      </c>
      <c r="S339" s="44"/>
    </row>
    <row r="340" spans="2:19" s="5" customFormat="1" ht="25.5" hidden="1" x14ac:dyDescent="0.2">
      <c r="B340" s="115"/>
      <c r="C340" s="46"/>
      <c r="D340" s="46"/>
      <c r="E340" s="46"/>
      <c r="F340" s="47" t="s">
        <v>46</v>
      </c>
      <c r="G340" s="46"/>
      <c r="H340" s="46"/>
      <c r="I340" s="48" t="s">
        <v>48</v>
      </c>
      <c r="J340" s="44">
        <f>J351</f>
        <v>0</v>
      </c>
      <c r="K340" s="90">
        <f t="shared" si="66"/>
        <v>0</v>
      </c>
      <c r="L340" s="44">
        <f t="shared" si="69"/>
        <v>0</v>
      </c>
      <c r="M340" s="45">
        <f>M351</f>
        <v>0</v>
      </c>
      <c r="N340" s="44">
        <f t="shared" si="69"/>
        <v>0</v>
      </c>
      <c r="O340" s="44">
        <f t="shared" si="69"/>
        <v>0</v>
      </c>
      <c r="P340" s="44">
        <f t="shared" si="69"/>
        <v>0</v>
      </c>
      <c r="Q340" s="44"/>
      <c r="R340" s="44">
        <f t="shared" si="69"/>
        <v>0</v>
      </c>
      <c r="S340" s="44"/>
    </row>
    <row r="341" spans="2:19" s="5" customFormat="1" ht="45.75" hidden="1" customHeight="1" x14ac:dyDescent="0.2">
      <c r="B341" s="115"/>
      <c r="C341" s="46"/>
      <c r="D341" s="46"/>
      <c r="E341" s="46"/>
      <c r="F341" s="47" t="s">
        <v>49</v>
      </c>
      <c r="G341" s="46"/>
      <c r="H341" s="46"/>
      <c r="I341" s="49" t="s">
        <v>50</v>
      </c>
      <c r="J341" s="44">
        <f>SUM(J376)</f>
        <v>0</v>
      </c>
      <c r="K341" s="90">
        <f t="shared" si="66"/>
        <v>0</v>
      </c>
      <c r="L341" s="44"/>
      <c r="M341" s="45">
        <f>SUM(M376)</f>
        <v>0</v>
      </c>
      <c r="N341" s="44">
        <f t="shared" ref="N341:P342" si="70">SUM(N376)</f>
        <v>0</v>
      </c>
      <c r="O341" s="44">
        <f t="shared" si="70"/>
        <v>0</v>
      </c>
      <c r="P341" s="44">
        <f t="shared" si="70"/>
        <v>0</v>
      </c>
      <c r="Q341" s="117"/>
      <c r="R341" s="44">
        <f>SUM(R376)</f>
        <v>0</v>
      </c>
      <c r="S341" s="44"/>
    </row>
    <row r="342" spans="2:19" s="5" customFormat="1" ht="45.75" hidden="1" customHeight="1" x14ac:dyDescent="0.2">
      <c r="B342" s="115"/>
      <c r="C342" s="61"/>
      <c r="D342" s="61"/>
      <c r="E342" s="61"/>
      <c r="F342" s="47" t="s">
        <v>49</v>
      </c>
      <c r="G342" s="46"/>
      <c r="H342" s="46"/>
      <c r="I342" s="49" t="s">
        <v>51</v>
      </c>
      <c r="J342" s="44">
        <f>SUM(J377)</f>
        <v>0</v>
      </c>
      <c r="K342" s="90">
        <f t="shared" si="66"/>
        <v>0</v>
      </c>
      <c r="L342" s="63"/>
      <c r="M342" s="45">
        <f>SUM(M377)</f>
        <v>0</v>
      </c>
      <c r="N342" s="44">
        <f t="shared" si="70"/>
        <v>0</v>
      </c>
      <c r="O342" s="44">
        <f t="shared" si="70"/>
        <v>0</v>
      </c>
      <c r="P342" s="44">
        <f t="shared" si="70"/>
        <v>0</v>
      </c>
      <c r="Q342" s="118"/>
      <c r="R342" s="44">
        <f>SUM(R377)</f>
        <v>0</v>
      </c>
      <c r="S342" s="44"/>
    </row>
    <row r="343" spans="2:19" s="5" customFormat="1" hidden="1" x14ac:dyDescent="0.2">
      <c r="B343" s="119"/>
      <c r="C343" s="61"/>
      <c r="D343" s="61"/>
      <c r="E343" s="61"/>
      <c r="F343" s="70"/>
      <c r="G343" s="61"/>
      <c r="H343" s="61"/>
      <c r="I343" s="62"/>
      <c r="J343" s="63"/>
      <c r="K343" s="90">
        <f t="shared" si="66"/>
        <v>0</v>
      </c>
      <c r="L343" s="63"/>
      <c r="M343" s="120"/>
      <c r="N343" s="63"/>
      <c r="O343" s="63"/>
      <c r="P343" s="63"/>
      <c r="Q343" s="118"/>
      <c r="R343" s="63"/>
      <c r="S343" s="63"/>
    </row>
    <row r="344" spans="2:19" s="5" customFormat="1" ht="18" hidden="1" customHeight="1" thickBot="1" x14ac:dyDescent="0.25">
      <c r="B344" s="108"/>
      <c r="C344" s="121" t="s">
        <v>321</v>
      </c>
      <c r="D344" s="72"/>
      <c r="E344" s="72"/>
      <c r="F344" s="72"/>
      <c r="G344" s="72"/>
      <c r="H344" s="72"/>
      <c r="I344" s="108" t="s">
        <v>74</v>
      </c>
      <c r="J344" s="74">
        <f>J348</f>
        <v>0</v>
      </c>
      <c r="K344" s="90">
        <f t="shared" si="66"/>
        <v>0</v>
      </c>
      <c r="L344" s="74"/>
      <c r="M344" s="75">
        <f>M348</f>
        <v>0</v>
      </c>
      <c r="N344" s="74">
        <f t="shared" ref="N344:P345" si="71">N348</f>
        <v>0</v>
      </c>
      <c r="O344" s="74">
        <f t="shared" si="71"/>
        <v>0</v>
      </c>
      <c r="P344" s="74">
        <f t="shared" si="71"/>
        <v>0</v>
      </c>
      <c r="Q344" s="74"/>
      <c r="R344" s="74">
        <f>R348</f>
        <v>0</v>
      </c>
      <c r="S344" s="74"/>
    </row>
    <row r="345" spans="2:19" s="5" customFormat="1" ht="18" hidden="1" customHeight="1" thickBot="1" x14ac:dyDescent="0.25">
      <c r="B345" s="110"/>
      <c r="C345" s="122" t="s">
        <v>321</v>
      </c>
      <c r="D345" s="77"/>
      <c r="E345" s="77"/>
      <c r="F345" s="77"/>
      <c r="G345" s="77"/>
      <c r="H345" s="77"/>
      <c r="I345" s="123" t="s">
        <v>75</v>
      </c>
      <c r="J345" s="79">
        <f>J349</f>
        <v>0</v>
      </c>
      <c r="K345" s="90">
        <f t="shared" si="66"/>
        <v>0</v>
      </c>
      <c r="L345" s="79"/>
      <c r="M345" s="80">
        <f>M349</f>
        <v>0</v>
      </c>
      <c r="N345" s="79">
        <f t="shared" si="71"/>
        <v>0</v>
      </c>
      <c r="O345" s="79">
        <f t="shared" si="71"/>
        <v>0</v>
      </c>
      <c r="P345" s="79">
        <f t="shared" si="71"/>
        <v>0</v>
      </c>
      <c r="Q345" s="79"/>
      <c r="R345" s="79">
        <f>R349</f>
        <v>0</v>
      </c>
      <c r="S345" s="79"/>
    </row>
    <row r="346" spans="2:19" s="5" customFormat="1" ht="18" hidden="1" customHeight="1" x14ac:dyDescent="0.2">
      <c r="B346" s="112"/>
      <c r="C346" s="124"/>
      <c r="D346" s="40" t="s">
        <v>76</v>
      </c>
      <c r="E346" s="40"/>
      <c r="F346" s="40"/>
      <c r="G346" s="40"/>
      <c r="H346" s="40"/>
      <c r="I346" s="112" t="s">
        <v>322</v>
      </c>
      <c r="J346" s="83">
        <f>J344</f>
        <v>0</v>
      </c>
      <c r="K346" s="90">
        <f t="shared" si="66"/>
        <v>0</v>
      </c>
      <c r="L346" s="83"/>
      <c r="M346" s="84">
        <f>M344</f>
        <v>0</v>
      </c>
      <c r="N346" s="83">
        <f t="shared" ref="N346:P347" si="72">N344</f>
        <v>0</v>
      </c>
      <c r="O346" s="83">
        <f t="shared" si="72"/>
        <v>0</v>
      </c>
      <c r="P346" s="83">
        <f t="shared" si="72"/>
        <v>0</v>
      </c>
      <c r="Q346" s="83"/>
      <c r="R346" s="83">
        <f>R344</f>
        <v>0</v>
      </c>
      <c r="S346" s="83"/>
    </row>
    <row r="347" spans="2:19" s="5" customFormat="1" ht="18" hidden="1" customHeight="1" x14ac:dyDescent="0.2">
      <c r="B347" s="115"/>
      <c r="C347" s="125"/>
      <c r="D347" s="126" t="s">
        <v>76</v>
      </c>
      <c r="E347" s="126"/>
      <c r="F347" s="126"/>
      <c r="G347" s="126"/>
      <c r="H347" s="126"/>
      <c r="I347" s="127" t="s">
        <v>323</v>
      </c>
      <c r="J347" s="54">
        <f>J345</f>
        <v>0</v>
      </c>
      <c r="K347" s="90">
        <f t="shared" si="66"/>
        <v>0</v>
      </c>
      <c r="L347" s="83"/>
      <c r="M347" s="55">
        <f>M345</f>
        <v>0</v>
      </c>
      <c r="N347" s="54">
        <f t="shared" si="72"/>
        <v>0</v>
      </c>
      <c r="O347" s="54">
        <f t="shared" si="72"/>
        <v>0</v>
      </c>
      <c r="P347" s="54">
        <f t="shared" si="72"/>
        <v>0</v>
      </c>
      <c r="Q347" s="83"/>
      <c r="R347" s="54">
        <f>R345</f>
        <v>0</v>
      </c>
      <c r="S347" s="83"/>
    </row>
    <row r="348" spans="2:19" s="5" customFormat="1" ht="18" hidden="1" customHeight="1" x14ac:dyDescent="0.2">
      <c r="B348" s="115"/>
      <c r="C348" s="128"/>
      <c r="D348" s="88"/>
      <c r="E348" s="88"/>
      <c r="F348" s="47" t="s">
        <v>33</v>
      </c>
      <c r="G348" s="47"/>
      <c r="H348" s="47"/>
      <c r="I348" s="49" t="s">
        <v>79</v>
      </c>
      <c r="J348" s="54">
        <f>J350+J376</f>
        <v>0</v>
      </c>
      <c r="K348" s="90">
        <f t="shared" si="66"/>
        <v>0</v>
      </c>
      <c r="L348" s="54"/>
      <c r="M348" s="55">
        <f>M350+M376</f>
        <v>0</v>
      </c>
      <c r="N348" s="54">
        <f t="shared" ref="N348:P349" si="73">N350+N376</f>
        <v>0</v>
      </c>
      <c r="O348" s="54">
        <f t="shared" si="73"/>
        <v>0</v>
      </c>
      <c r="P348" s="54">
        <f t="shared" si="73"/>
        <v>0</v>
      </c>
      <c r="Q348" s="54"/>
      <c r="R348" s="54">
        <f>R350+R376</f>
        <v>0</v>
      </c>
      <c r="S348" s="54"/>
    </row>
    <row r="349" spans="2:19" s="5" customFormat="1" ht="18" hidden="1" customHeight="1" x14ac:dyDescent="0.2">
      <c r="B349" s="115"/>
      <c r="C349" s="128"/>
      <c r="D349" s="88"/>
      <c r="E349" s="88"/>
      <c r="F349" s="47" t="s">
        <v>33</v>
      </c>
      <c r="G349" s="47"/>
      <c r="H349" s="47"/>
      <c r="I349" s="49" t="s">
        <v>80</v>
      </c>
      <c r="J349" s="54">
        <f>J351+J377</f>
        <v>0</v>
      </c>
      <c r="K349" s="90">
        <f t="shared" si="66"/>
        <v>0</v>
      </c>
      <c r="L349" s="54"/>
      <c r="M349" s="55">
        <f>M351+M377</f>
        <v>0</v>
      </c>
      <c r="N349" s="54">
        <f t="shared" si="73"/>
        <v>0</v>
      </c>
      <c r="O349" s="54">
        <f t="shared" si="73"/>
        <v>0</v>
      </c>
      <c r="P349" s="54">
        <f t="shared" si="73"/>
        <v>0</v>
      </c>
      <c r="Q349" s="54"/>
      <c r="R349" s="54">
        <f>R351+R377</f>
        <v>0</v>
      </c>
      <c r="S349" s="54"/>
    </row>
    <row r="350" spans="2:19" s="5" customFormat="1" ht="29.25" hidden="1" customHeight="1" x14ac:dyDescent="0.2">
      <c r="B350" s="115"/>
      <c r="C350" s="128"/>
      <c r="D350" s="88"/>
      <c r="E350" s="88"/>
      <c r="F350" s="47" t="s">
        <v>46</v>
      </c>
      <c r="G350" s="47"/>
      <c r="H350" s="47"/>
      <c r="I350" s="49" t="s">
        <v>244</v>
      </c>
      <c r="J350" s="54"/>
      <c r="K350" s="90">
        <f t="shared" si="66"/>
        <v>0</v>
      </c>
      <c r="L350" s="54"/>
      <c r="M350" s="55"/>
      <c r="N350" s="54"/>
      <c r="O350" s="54"/>
      <c r="P350" s="54"/>
      <c r="Q350" s="54"/>
      <c r="R350" s="54"/>
      <c r="S350" s="54"/>
    </row>
    <row r="351" spans="2:19" s="5" customFormat="1" ht="25.5" hidden="1" x14ac:dyDescent="0.2">
      <c r="B351" s="115"/>
      <c r="C351" s="128"/>
      <c r="D351" s="88"/>
      <c r="E351" s="88"/>
      <c r="F351" s="47" t="s">
        <v>46</v>
      </c>
      <c r="G351" s="47"/>
      <c r="H351" s="47"/>
      <c r="I351" s="49" t="s">
        <v>245</v>
      </c>
      <c r="J351" s="54"/>
      <c r="K351" s="90">
        <f t="shared" si="66"/>
        <v>0</v>
      </c>
      <c r="L351" s="54"/>
      <c r="M351" s="55"/>
      <c r="N351" s="54"/>
      <c r="O351" s="54"/>
      <c r="P351" s="54"/>
      <c r="Q351" s="54"/>
      <c r="R351" s="54"/>
      <c r="S351" s="54"/>
    </row>
    <row r="352" spans="2:19" s="5" customFormat="1" ht="25.5" hidden="1" x14ac:dyDescent="0.2">
      <c r="B352" s="115"/>
      <c r="C352" s="128"/>
      <c r="D352" s="88"/>
      <c r="E352" s="88"/>
      <c r="F352" s="88"/>
      <c r="G352" s="88" t="s">
        <v>148</v>
      </c>
      <c r="H352" s="88"/>
      <c r="I352" s="89" t="s">
        <v>324</v>
      </c>
      <c r="J352" s="54"/>
      <c r="K352" s="90">
        <f t="shared" si="66"/>
        <v>0</v>
      </c>
      <c r="L352" s="90"/>
      <c r="M352" s="55"/>
      <c r="N352" s="54"/>
      <c r="O352" s="90"/>
      <c r="P352" s="90"/>
      <c r="Q352" s="90"/>
      <c r="R352" s="90"/>
      <c r="S352" s="90"/>
    </row>
    <row r="353" spans="2:19" s="5" customFormat="1" ht="25.5" hidden="1" x14ac:dyDescent="0.2">
      <c r="B353" s="115"/>
      <c r="C353" s="128"/>
      <c r="D353" s="88"/>
      <c r="E353" s="88"/>
      <c r="F353" s="88"/>
      <c r="G353" s="88" t="s">
        <v>148</v>
      </c>
      <c r="H353" s="88"/>
      <c r="I353" s="89" t="s">
        <v>325</v>
      </c>
      <c r="J353" s="54"/>
      <c r="K353" s="90">
        <f t="shared" si="66"/>
        <v>0</v>
      </c>
      <c r="L353" s="90"/>
      <c r="M353" s="55"/>
      <c r="N353" s="54"/>
      <c r="O353" s="90"/>
      <c r="P353" s="90"/>
      <c r="Q353" s="90"/>
      <c r="R353" s="90"/>
      <c r="S353" s="90"/>
    </row>
    <row r="354" spans="2:19" s="5" customFormat="1" hidden="1" x14ac:dyDescent="0.2">
      <c r="B354" s="115"/>
      <c r="C354" s="128"/>
      <c r="D354" s="88"/>
      <c r="E354" s="88"/>
      <c r="F354" s="88"/>
      <c r="G354" s="88"/>
      <c r="H354" s="88" t="s">
        <v>33</v>
      </c>
      <c r="I354" s="89" t="s">
        <v>248</v>
      </c>
      <c r="J354" s="54"/>
      <c r="K354" s="90">
        <f t="shared" si="66"/>
        <v>0</v>
      </c>
      <c r="L354" s="90"/>
      <c r="M354" s="55"/>
      <c r="N354" s="54"/>
      <c r="O354" s="90"/>
      <c r="P354" s="90"/>
      <c r="Q354" s="90"/>
      <c r="R354" s="90"/>
      <c r="S354" s="90"/>
    </row>
    <row r="355" spans="2:19" s="5" customFormat="1" hidden="1" x14ac:dyDescent="0.2">
      <c r="B355" s="115"/>
      <c r="C355" s="128"/>
      <c r="D355" s="88"/>
      <c r="E355" s="88"/>
      <c r="F355" s="88"/>
      <c r="G355" s="88"/>
      <c r="H355" s="88" t="s">
        <v>33</v>
      </c>
      <c r="I355" s="89" t="s">
        <v>249</v>
      </c>
      <c r="J355" s="54"/>
      <c r="K355" s="90">
        <f t="shared" si="66"/>
        <v>0</v>
      </c>
      <c r="L355" s="90"/>
      <c r="M355" s="55"/>
      <c r="N355" s="54"/>
      <c r="O355" s="90"/>
      <c r="P355" s="90"/>
      <c r="Q355" s="90"/>
      <c r="R355" s="90"/>
      <c r="S355" s="90"/>
    </row>
    <row r="356" spans="2:19" s="5" customFormat="1" ht="25.5" hidden="1" x14ac:dyDescent="0.2">
      <c r="B356" s="115"/>
      <c r="C356" s="128"/>
      <c r="D356" s="88"/>
      <c r="E356" s="88"/>
      <c r="F356" s="88"/>
      <c r="G356" s="88"/>
      <c r="H356" s="88" t="s">
        <v>110</v>
      </c>
      <c r="I356" s="89" t="s">
        <v>250</v>
      </c>
      <c r="J356" s="54"/>
      <c r="K356" s="90">
        <f t="shared" si="66"/>
        <v>0</v>
      </c>
      <c r="L356" s="90"/>
      <c r="M356" s="55"/>
      <c r="N356" s="54"/>
      <c r="O356" s="90"/>
      <c r="P356" s="90"/>
      <c r="Q356" s="90"/>
      <c r="R356" s="90"/>
      <c r="S356" s="90"/>
    </row>
    <row r="357" spans="2:19" s="5" customFormat="1" ht="19.5" hidden="1" customHeight="1" x14ac:dyDescent="0.2">
      <c r="B357" s="115"/>
      <c r="C357" s="128"/>
      <c r="D357" s="88"/>
      <c r="E357" s="88"/>
      <c r="F357" s="88"/>
      <c r="G357" s="88"/>
      <c r="H357" s="88" t="s">
        <v>110</v>
      </c>
      <c r="I357" s="89" t="s">
        <v>251</v>
      </c>
      <c r="J357" s="54"/>
      <c r="K357" s="90">
        <f t="shared" si="66"/>
        <v>0</v>
      </c>
      <c r="L357" s="90"/>
      <c r="M357" s="55"/>
      <c r="N357" s="54"/>
      <c r="O357" s="90"/>
      <c r="P357" s="90"/>
      <c r="Q357" s="90"/>
      <c r="R357" s="90"/>
      <c r="S357" s="90"/>
    </row>
    <row r="358" spans="2:19" s="5" customFormat="1" hidden="1" x14ac:dyDescent="0.2">
      <c r="B358" s="115"/>
      <c r="C358" s="128"/>
      <c r="D358" s="88"/>
      <c r="E358" s="88"/>
      <c r="F358" s="88"/>
      <c r="G358" s="88"/>
      <c r="H358" s="88" t="s">
        <v>76</v>
      </c>
      <c r="I358" s="89" t="s">
        <v>276</v>
      </c>
      <c r="J358" s="54"/>
      <c r="K358" s="90">
        <f t="shared" si="66"/>
        <v>0</v>
      </c>
      <c r="L358" s="90"/>
      <c r="M358" s="55"/>
      <c r="N358" s="54"/>
      <c r="O358" s="90"/>
      <c r="P358" s="90"/>
      <c r="Q358" s="90"/>
      <c r="R358" s="90"/>
      <c r="S358" s="90"/>
    </row>
    <row r="359" spans="2:19" s="5" customFormat="1" hidden="1" x14ac:dyDescent="0.2">
      <c r="B359" s="115"/>
      <c r="C359" s="128"/>
      <c r="D359" s="88"/>
      <c r="E359" s="88"/>
      <c r="F359" s="88"/>
      <c r="G359" s="88"/>
      <c r="H359" s="88" t="s">
        <v>76</v>
      </c>
      <c r="I359" s="89" t="s">
        <v>277</v>
      </c>
      <c r="J359" s="54"/>
      <c r="K359" s="90">
        <f t="shared" si="66"/>
        <v>0</v>
      </c>
      <c r="L359" s="90"/>
      <c r="M359" s="55"/>
      <c r="N359" s="54"/>
      <c r="O359" s="90"/>
      <c r="P359" s="90"/>
      <c r="Q359" s="90"/>
      <c r="R359" s="90"/>
      <c r="S359" s="90"/>
    </row>
    <row r="360" spans="2:19" s="5" customFormat="1" ht="25.5" hidden="1" x14ac:dyDescent="0.2">
      <c r="B360" s="115"/>
      <c r="C360" s="128"/>
      <c r="D360" s="88"/>
      <c r="E360" s="88"/>
      <c r="F360" s="88"/>
      <c r="G360" s="88" t="s">
        <v>273</v>
      </c>
      <c r="H360" s="88"/>
      <c r="I360" s="89" t="s">
        <v>326</v>
      </c>
      <c r="J360" s="54"/>
      <c r="K360" s="90">
        <f t="shared" si="66"/>
        <v>0</v>
      </c>
      <c r="L360" s="90"/>
      <c r="M360" s="55"/>
      <c r="N360" s="54"/>
      <c r="O360" s="90"/>
      <c r="P360" s="90"/>
      <c r="Q360" s="90"/>
      <c r="R360" s="90"/>
      <c r="S360" s="90"/>
    </row>
    <row r="361" spans="2:19" s="5" customFormat="1" ht="25.5" hidden="1" x14ac:dyDescent="0.2">
      <c r="B361" s="115"/>
      <c r="C361" s="128"/>
      <c r="D361" s="88"/>
      <c r="E361" s="88"/>
      <c r="F361" s="88"/>
      <c r="G361" s="88" t="s">
        <v>273</v>
      </c>
      <c r="H361" s="88"/>
      <c r="I361" s="89" t="s">
        <v>327</v>
      </c>
      <c r="J361" s="54"/>
      <c r="K361" s="90">
        <f t="shared" si="66"/>
        <v>0</v>
      </c>
      <c r="L361" s="90"/>
      <c r="M361" s="55"/>
      <c r="N361" s="54"/>
      <c r="O361" s="90"/>
      <c r="P361" s="90"/>
      <c r="Q361" s="90"/>
      <c r="R361" s="90"/>
      <c r="S361" s="90"/>
    </row>
    <row r="362" spans="2:19" s="5" customFormat="1" hidden="1" x14ac:dyDescent="0.2">
      <c r="B362" s="115"/>
      <c r="C362" s="128"/>
      <c r="D362" s="88"/>
      <c r="E362" s="88"/>
      <c r="F362" s="88"/>
      <c r="G362" s="88"/>
      <c r="H362" s="88" t="s">
        <v>33</v>
      </c>
      <c r="I362" s="89" t="s">
        <v>248</v>
      </c>
      <c r="J362" s="54"/>
      <c r="K362" s="90">
        <f t="shared" si="66"/>
        <v>0</v>
      </c>
      <c r="L362" s="90"/>
      <c r="M362" s="55"/>
      <c r="N362" s="54"/>
      <c r="O362" s="90"/>
      <c r="P362" s="90"/>
      <c r="Q362" s="90"/>
      <c r="R362" s="90"/>
      <c r="S362" s="90"/>
    </row>
    <row r="363" spans="2:19" s="5" customFormat="1" hidden="1" x14ac:dyDescent="0.2">
      <c r="B363" s="115"/>
      <c r="C363" s="128"/>
      <c r="D363" s="88"/>
      <c r="E363" s="88"/>
      <c r="F363" s="88"/>
      <c r="G363" s="88"/>
      <c r="H363" s="88" t="s">
        <v>33</v>
      </c>
      <c r="I363" s="89" t="s">
        <v>249</v>
      </c>
      <c r="J363" s="54"/>
      <c r="K363" s="90">
        <f t="shared" si="66"/>
        <v>0</v>
      </c>
      <c r="L363" s="90"/>
      <c r="M363" s="55"/>
      <c r="N363" s="54"/>
      <c r="O363" s="90"/>
      <c r="P363" s="90"/>
      <c r="Q363" s="90"/>
      <c r="R363" s="90"/>
      <c r="S363" s="90"/>
    </row>
    <row r="364" spans="2:19" s="5" customFormat="1" ht="25.5" hidden="1" x14ac:dyDescent="0.2">
      <c r="B364" s="115"/>
      <c r="C364" s="128"/>
      <c r="D364" s="88"/>
      <c r="E364" s="88"/>
      <c r="F364" s="88"/>
      <c r="G364" s="88"/>
      <c r="H364" s="88" t="s">
        <v>110</v>
      </c>
      <c r="I364" s="89" t="s">
        <v>250</v>
      </c>
      <c r="J364" s="54"/>
      <c r="K364" s="90">
        <f t="shared" si="66"/>
        <v>0</v>
      </c>
      <c r="L364" s="90"/>
      <c r="M364" s="55"/>
      <c r="N364" s="54"/>
      <c r="O364" s="90"/>
      <c r="P364" s="90"/>
      <c r="Q364" s="90"/>
      <c r="R364" s="90"/>
      <c r="S364" s="90"/>
    </row>
    <row r="365" spans="2:19" s="5" customFormat="1" ht="17.25" hidden="1" customHeight="1" x14ac:dyDescent="0.2">
      <c r="B365" s="115"/>
      <c r="C365" s="128"/>
      <c r="D365" s="88"/>
      <c r="E365" s="88"/>
      <c r="F365" s="88"/>
      <c r="G365" s="88"/>
      <c r="H365" s="88" t="s">
        <v>110</v>
      </c>
      <c r="I365" s="89" t="s">
        <v>251</v>
      </c>
      <c r="J365" s="54"/>
      <c r="K365" s="90">
        <f t="shared" si="66"/>
        <v>0</v>
      </c>
      <c r="L365" s="90"/>
      <c r="M365" s="55"/>
      <c r="N365" s="54"/>
      <c r="O365" s="90"/>
      <c r="P365" s="90"/>
      <c r="Q365" s="90"/>
      <c r="R365" s="90"/>
      <c r="S365" s="90"/>
    </row>
    <row r="366" spans="2:19" s="5" customFormat="1" hidden="1" x14ac:dyDescent="0.2">
      <c r="B366" s="115"/>
      <c r="C366" s="128"/>
      <c r="D366" s="88"/>
      <c r="E366" s="88"/>
      <c r="F366" s="88"/>
      <c r="G366" s="88"/>
      <c r="H366" s="88" t="s">
        <v>76</v>
      </c>
      <c r="I366" s="89" t="s">
        <v>276</v>
      </c>
      <c r="J366" s="54"/>
      <c r="K366" s="90">
        <f t="shared" si="66"/>
        <v>0</v>
      </c>
      <c r="L366" s="90"/>
      <c r="M366" s="55"/>
      <c r="N366" s="54"/>
      <c r="O366" s="90"/>
      <c r="P366" s="90"/>
      <c r="Q366" s="90"/>
      <c r="R366" s="90"/>
      <c r="S366" s="90"/>
    </row>
    <row r="367" spans="2:19" s="5" customFormat="1" hidden="1" x14ac:dyDescent="0.2">
      <c r="B367" s="115"/>
      <c r="C367" s="128"/>
      <c r="D367" s="88"/>
      <c r="E367" s="88"/>
      <c r="F367" s="88"/>
      <c r="G367" s="88"/>
      <c r="H367" s="88" t="s">
        <v>76</v>
      </c>
      <c r="I367" s="89" t="s">
        <v>277</v>
      </c>
      <c r="J367" s="54"/>
      <c r="K367" s="90">
        <f t="shared" si="66"/>
        <v>0</v>
      </c>
      <c r="L367" s="90"/>
      <c r="M367" s="55"/>
      <c r="N367" s="54"/>
      <c r="O367" s="90"/>
      <c r="P367" s="90"/>
      <c r="Q367" s="90"/>
      <c r="R367" s="90"/>
      <c r="S367" s="90"/>
    </row>
    <row r="368" spans="2:19" s="5" customFormat="1" hidden="1" x14ac:dyDescent="0.2">
      <c r="B368" s="115"/>
      <c r="C368" s="128"/>
      <c r="D368" s="88"/>
      <c r="E368" s="88"/>
      <c r="F368" s="88"/>
      <c r="G368" s="88" t="s">
        <v>104</v>
      </c>
      <c r="H368" s="88"/>
      <c r="I368" s="89" t="s">
        <v>328</v>
      </c>
      <c r="J368" s="54"/>
      <c r="K368" s="90">
        <f t="shared" si="66"/>
        <v>0</v>
      </c>
      <c r="L368" s="90"/>
      <c r="M368" s="55"/>
      <c r="N368" s="54"/>
      <c r="O368" s="90"/>
      <c r="P368" s="90"/>
      <c r="Q368" s="90"/>
      <c r="R368" s="90"/>
      <c r="S368" s="90"/>
    </row>
    <row r="369" spans="2:19" s="5" customFormat="1" hidden="1" x14ac:dyDescent="0.2">
      <c r="B369" s="115"/>
      <c r="C369" s="128"/>
      <c r="D369" s="88"/>
      <c r="E369" s="88"/>
      <c r="F369" s="88"/>
      <c r="G369" s="88" t="s">
        <v>104</v>
      </c>
      <c r="H369" s="88"/>
      <c r="I369" s="89" t="s">
        <v>329</v>
      </c>
      <c r="J369" s="54"/>
      <c r="K369" s="90">
        <f t="shared" si="66"/>
        <v>0</v>
      </c>
      <c r="L369" s="90"/>
      <c r="M369" s="55"/>
      <c r="N369" s="54"/>
      <c r="O369" s="90"/>
      <c r="P369" s="90"/>
      <c r="Q369" s="90"/>
      <c r="R369" s="90"/>
      <c r="S369" s="90"/>
    </row>
    <row r="370" spans="2:19" s="5" customFormat="1" hidden="1" x14ac:dyDescent="0.2">
      <c r="B370" s="115"/>
      <c r="C370" s="128"/>
      <c r="D370" s="88"/>
      <c r="E370" s="88"/>
      <c r="F370" s="88"/>
      <c r="G370" s="88"/>
      <c r="H370" s="88" t="s">
        <v>33</v>
      </c>
      <c r="I370" s="89" t="s">
        <v>248</v>
      </c>
      <c r="J370" s="54"/>
      <c r="K370" s="90">
        <f t="shared" si="66"/>
        <v>0</v>
      </c>
      <c r="L370" s="90"/>
      <c r="M370" s="55"/>
      <c r="N370" s="54"/>
      <c r="O370" s="90"/>
      <c r="P370" s="90"/>
      <c r="Q370" s="90"/>
      <c r="R370" s="90"/>
      <c r="S370" s="90"/>
    </row>
    <row r="371" spans="2:19" s="5" customFormat="1" hidden="1" x14ac:dyDescent="0.2">
      <c r="B371" s="115"/>
      <c r="C371" s="128"/>
      <c r="D371" s="88"/>
      <c r="E371" s="88"/>
      <c r="F371" s="88"/>
      <c r="G371" s="88"/>
      <c r="H371" s="88" t="s">
        <v>33</v>
      </c>
      <c r="I371" s="89" t="s">
        <v>249</v>
      </c>
      <c r="J371" s="54"/>
      <c r="K371" s="90">
        <f t="shared" si="66"/>
        <v>0</v>
      </c>
      <c r="L371" s="90"/>
      <c r="M371" s="55"/>
      <c r="N371" s="54"/>
      <c r="O371" s="90"/>
      <c r="P371" s="90"/>
      <c r="Q371" s="90"/>
      <c r="R371" s="90"/>
      <c r="S371" s="90"/>
    </row>
    <row r="372" spans="2:19" s="5" customFormat="1" ht="25.5" hidden="1" x14ac:dyDescent="0.2">
      <c r="B372" s="115"/>
      <c r="C372" s="128"/>
      <c r="D372" s="88"/>
      <c r="E372" s="88"/>
      <c r="F372" s="88"/>
      <c r="G372" s="88"/>
      <c r="H372" s="88" t="s">
        <v>110</v>
      </c>
      <c r="I372" s="89" t="s">
        <v>250</v>
      </c>
      <c r="J372" s="54"/>
      <c r="K372" s="90">
        <f t="shared" si="66"/>
        <v>0</v>
      </c>
      <c r="L372" s="90"/>
      <c r="M372" s="55"/>
      <c r="N372" s="54"/>
      <c r="O372" s="90"/>
      <c r="P372" s="90"/>
      <c r="Q372" s="90"/>
      <c r="R372" s="90"/>
      <c r="S372" s="90"/>
    </row>
    <row r="373" spans="2:19" s="5" customFormat="1" ht="14.25" hidden="1" customHeight="1" x14ac:dyDescent="0.2">
      <c r="B373" s="115"/>
      <c r="C373" s="128"/>
      <c r="D373" s="88"/>
      <c r="E373" s="88"/>
      <c r="F373" s="88"/>
      <c r="G373" s="88"/>
      <c r="H373" s="88" t="s">
        <v>110</v>
      </c>
      <c r="I373" s="89" t="s">
        <v>251</v>
      </c>
      <c r="J373" s="54"/>
      <c r="K373" s="90">
        <f t="shared" si="66"/>
        <v>0</v>
      </c>
      <c r="L373" s="90"/>
      <c r="M373" s="55"/>
      <c r="N373" s="54"/>
      <c r="O373" s="90"/>
      <c r="P373" s="90"/>
      <c r="Q373" s="90"/>
      <c r="R373" s="90"/>
      <c r="S373" s="90"/>
    </row>
    <row r="374" spans="2:19" s="5" customFormat="1" hidden="1" x14ac:dyDescent="0.2">
      <c r="B374" s="115"/>
      <c r="C374" s="128"/>
      <c r="D374" s="88"/>
      <c r="E374" s="88"/>
      <c r="F374" s="88"/>
      <c r="G374" s="88"/>
      <c r="H374" s="88" t="s">
        <v>76</v>
      </c>
      <c r="I374" s="89" t="s">
        <v>276</v>
      </c>
      <c r="J374" s="54"/>
      <c r="K374" s="90">
        <f t="shared" si="66"/>
        <v>0</v>
      </c>
      <c r="L374" s="90"/>
      <c r="M374" s="55"/>
      <c r="N374" s="54"/>
      <c r="O374" s="90"/>
      <c r="P374" s="90"/>
      <c r="Q374" s="90"/>
      <c r="R374" s="90"/>
      <c r="S374" s="90"/>
    </row>
    <row r="375" spans="2:19" s="5" customFormat="1" hidden="1" x14ac:dyDescent="0.2">
      <c r="B375" s="115"/>
      <c r="C375" s="128"/>
      <c r="D375" s="88"/>
      <c r="E375" s="88"/>
      <c r="F375" s="88"/>
      <c r="G375" s="88"/>
      <c r="H375" s="88" t="s">
        <v>76</v>
      </c>
      <c r="I375" s="89" t="s">
        <v>277</v>
      </c>
      <c r="J375" s="54"/>
      <c r="K375" s="90">
        <f t="shared" si="66"/>
        <v>0</v>
      </c>
      <c r="L375" s="90"/>
      <c r="M375" s="55"/>
      <c r="N375" s="54"/>
      <c r="O375" s="90"/>
      <c r="P375" s="90"/>
      <c r="Q375" s="90"/>
      <c r="R375" s="90"/>
      <c r="S375" s="90"/>
    </row>
    <row r="376" spans="2:19" s="5" customFormat="1" ht="46.5" hidden="1" customHeight="1" x14ac:dyDescent="0.2">
      <c r="B376" s="115"/>
      <c r="C376" s="128"/>
      <c r="D376" s="88"/>
      <c r="E376" s="88"/>
      <c r="F376" s="47" t="s">
        <v>49</v>
      </c>
      <c r="G376" s="88"/>
      <c r="H376" s="88"/>
      <c r="I376" s="49" t="s">
        <v>50</v>
      </c>
      <c r="J376" s="54">
        <f>J378+J384</f>
        <v>0</v>
      </c>
      <c r="K376" s="90">
        <f t="shared" si="66"/>
        <v>0</v>
      </c>
      <c r="L376" s="54"/>
      <c r="M376" s="55">
        <f>M378+M384</f>
        <v>0</v>
      </c>
      <c r="N376" s="54">
        <f t="shared" ref="N376:P377" si="74">N378+N384</f>
        <v>0</v>
      </c>
      <c r="O376" s="54">
        <f t="shared" si="74"/>
        <v>0</v>
      </c>
      <c r="P376" s="54">
        <f t="shared" si="74"/>
        <v>0</v>
      </c>
      <c r="Q376" s="54"/>
      <c r="R376" s="54">
        <f>R378+R384</f>
        <v>0</v>
      </c>
      <c r="S376" s="54"/>
    </row>
    <row r="377" spans="2:19" s="5" customFormat="1" ht="46.5" hidden="1" customHeight="1" x14ac:dyDescent="0.2">
      <c r="B377" s="115"/>
      <c r="C377" s="128"/>
      <c r="D377" s="88"/>
      <c r="E377" s="88"/>
      <c r="F377" s="47" t="s">
        <v>49</v>
      </c>
      <c r="G377" s="88"/>
      <c r="H377" s="88"/>
      <c r="I377" s="49" t="s">
        <v>51</v>
      </c>
      <c r="J377" s="54">
        <f>J379+J385</f>
        <v>0</v>
      </c>
      <c r="K377" s="90">
        <f t="shared" si="66"/>
        <v>0</v>
      </c>
      <c r="L377" s="54"/>
      <c r="M377" s="55">
        <f>M379+M385</f>
        <v>0</v>
      </c>
      <c r="N377" s="54">
        <f t="shared" si="74"/>
        <v>0</v>
      </c>
      <c r="O377" s="54">
        <f t="shared" si="74"/>
        <v>0</v>
      </c>
      <c r="P377" s="54">
        <f t="shared" si="74"/>
        <v>0</v>
      </c>
      <c r="Q377" s="54"/>
      <c r="R377" s="54">
        <f>R379+R385</f>
        <v>0</v>
      </c>
      <c r="S377" s="54"/>
    </row>
    <row r="378" spans="2:19" s="5" customFormat="1" ht="25.5" hidden="1" x14ac:dyDescent="0.2">
      <c r="B378" s="86" t="s">
        <v>243</v>
      </c>
      <c r="C378" s="128"/>
      <c r="D378" s="88"/>
      <c r="E378" s="88"/>
      <c r="F378" s="88"/>
      <c r="G378" s="88" t="s">
        <v>273</v>
      </c>
      <c r="H378" s="88"/>
      <c r="I378" s="89" t="s">
        <v>326</v>
      </c>
      <c r="J378" s="90">
        <f>J380+J382+J384</f>
        <v>0</v>
      </c>
      <c r="K378" s="90">
        <f t="shared" si="66"/>
        <v>0</v>
      </c>
      <c r="L378" s="90"/>
      <c r="M378" s="91">
        <f>M380+M382+M384</f>
        <v>0</v>
      </c>
      <c r="N378" s="90">
        <f t="shared" ref="N378:P379" si="75">N380+N382+N384</f>
        <v>0</v>
      </c>
      <c r="O378" s="90">
        <f t="shared" si="75"/>
        <v>0</v>
      </c>
      <c r="P378" s="90">
        <f t="shared" si="75"/>
        <v>0</v>
      </c>
      <c r="Q378" s="90"/>
      <c r="R378" s="90">
        <f>R380+R382+R384</f>
        <v>0</v>
      </c>
      <c r="S378" s="90"/>
    </row>
    <row r="379" spans="2:19" s="5" customFormat="1" ht="25.5" hidden="1" x14ac:dyDescent="0.2">
      <c r="B379" s="87"/>
      <c r="C379" s="128"/>
      <c r="D379" s="88"/>
      <c r="E379" s="88"/>
      <c r="F379" s="88"/>
      <c r="G379" s="88" t="s">
        <v>273</v>
      </c>
      <c r="H379" s="88"/>
      <c r="I379" s="89" t="s">
        <v>327</v>
      </c>
      <c r="J379" s="90">
        <f>J381+J383+J385</f>
        <v>0</v>
      </c>
      <c r="K379" s="90">
        <f t="shared" si="66"/>
        <v>0</v>
      </c>
      <c r="L379" s="90"/>
      <c r="M379" s="91">
        <f>M381+M383+M385</f>
        <v>0</v>
      </c>
      <c r="N379" s="90">
        <f t="shared" si="75"/>
        <v>0</v>
      </c>
      <c r="O379" s="90">
        <f t="shared" si="75"/>
        <v>0</v>
      </c>
      <c r="P379" s="90">
        <f t="shared" si="75"/>
        <v>0</v>
      </c>
      <c r="Q379" s="90"/>
      <c r="R379" s="90">
        <f>R381+R383+R385</f>
        <v>0</v>
      </c>
      <c r="S379" s="90"/>
    </row>
    <row r="380" spans="2:19" s="5" customFormat="1" hidden="1" x14ac:dyDescent="0.2">
      <c r="B380" s="87"/>
      <c r="C380" s="128"/>
      <c r="D380" s="88"/>
      <c r="E380" s="88"/>
      <c r="F380" s="88"/>
      <c r="G380" s="88"/>
      <c r="H380" s="88" t="s">
        <v>33</v>
      </c>
      <c r="I380" s="89" t="s">
        <v>248</v>
      </c>
      <c r="J380" s="90">
        <f>N380+O380+P380+R380</f>
        <v>0</v>
      </c>
      <c r="K380" s="90">
        <f t="shared" si="66"/>
        <v>0</v>
      </c>
      <c r="L380" s="90"/>
      <c r="M380" s="91"/>
      <c r="N380" s="90"/>
      <c r="O380" s="90"/>
      <c r="P380" s="90"/>
      <c r="Q380" s="90"/>
      <c r="R380" s="90"/>
      <c r="S380" s="90"/>
    </row>
    <row r="381" spans="2:19" s="5" customFormat="1" hidden="1" x14ac:dyDescent="0.2">
      <c r="B381" s="87"/>
      <c r="C381" s="128"/>
      <c r="D381" s="88"/>
      <c r="E381" s="88"/>
      <c r="F381" s="88"/>
      <c r="G381" s="88"/>
      <c r="H381" s="88" t="s">
        <v>33</v>
      </c>
      <c r="I381" s="89" t="s">
        <v>249</v>
      </c>
      <c r="J381" s="90"/>
      <c r="K381" s="90">
        <f t="shared" si="66"/>
        <v>0</v>
      </c>
      <c r="L381" s="90"/>
      <c r="M381" s="91"/>
      <c r="N381" s="90"/>
      <c r="O381" s="90"/>
      <c r="P381" s="90"/>
      <c r="Q381" s="90"/>
      <c r="R381" s="90"/>
      <c r="S381" s="90"/>
    </row>
    <row r="382" spans="2:19" s="5" customFormat="1" ht="30" hidden="1" customHeight="1" x14ac:dyDescent="0.2">
      <c r="B382" s="87"/>
      <c r="C382" s="128"/>
      <c r="D382" s="88"/>
      <c r="E382" s="88"/>
      <c r="F382" s="88"/>
      <c r="G382" s="88"/>
      <c r="H382" s="88" t="s">
        <v>110</v>
      </c>
      <c r="I382" s="89" t="s">
        <v>250</v>
      </c>
      <c r="J382" s="90">
        <f>N382+O382+P382+R382</f>
        <v>0</v>
      </c>
      <c r="K382" s="90">
        <f t="shared" ref="K382:K390" si="76">Q382+S382</f>
        <v>0</v>
      </c>
      <c r="L382" s="90"/>
      <c r="M382" s="91"/>
      <c r="N382" s="90"/>
      <c r="O382" s="90"/>
      <c r="P382" s="90"/>
      <c r="Q382" s="90"/>
      <c r="R382" s="90"/>
      <c r="S382" s="90"/>
    </row>
    <row r="383" spans="2:19" s="5" customFormat="1" ht="30" hidden="1" customHeight="1" x14ac:dyDescent="0.2">
      <c r="B383" s="87"/>
      <c r="C383" s="128"/>
      <c r="D383" s="88"/>
      <c r="E383" s="88"/>
      <c r="F383" s="88"/>
      <c r="G383" s="88"/>
      <c r="H383" s="88" t="s">
        <v>110</v>
      </c>
      <c r="I383" s="89" t="s">
        <v>251</v>
      </c>
      <c r="J383" s="90">
        <f>N383+O383+P383+R383</f>
        <v>0</v>
      </c>
      <c r="K383" s="90">
        <f t="shared" si="76"/>
        <v>0</v>
      </c>
      <c r="L383" s="90"/>
      <c r="M383" s="91"/>
      <c r="N383" s="90"/>
      <c r="O383" s="90"/>
      <c r="P383" s="90"/>
      <c r="Q383" s="90"/>
      <c r="R383" s="90"/>
      <c r="S383" s="90"/>
    </row>
    <row r="384" spans="2:19" s="5" customFormat="1" hidden="1" x14ac:dyDescent="0.2">
      <c r="B384" s="87"/>
      <c r="C384" s="128"/>
      <c r="D384" s="128"/>
      <c r="E384" s="128"/>
      <c r="F384" s="128"/>
      <c r="G384" s="88"/>
      <c r="H384" s="88" t="s">
        <v>76</v>
      </c>
      <c r="I384" s="89" t="s">
        <v>276</v>
      </c>
      <c r="J384" s="90">
        <f>N384+O384+P384+R384</f>
        <v>0</v>
      </c>
      <c r="K384" s="90">
        <f t="shared" si="76"/>
        <v>0</v>
      </c>
      <c r="L384" s="90"/>
      <c r="M384" s="91"/>
      <c r="N384" s="90"/>
      <c r="O384" s="90"/>
      <c r="P384" s="90"/>
      <c r="Q384" s="90"/>
      <c r="R384" s="90"/>
      <c r="S384" s="90"/>
    </row>
    <row r="385" spans="2:19" s="5" customFormat="1" hidden="1" x14ac:dyDescent="0.2">
      <c r="B385" s="87"/>
      <c r="C385" s="128"/>
      <c r="D385" s="128"/>
      <c r="E385" s="128"/>
      <c r="F385" s="128"/>
      <c r="G385" s="88"/>
      <c r="H385" s="88" t="s">
        <v>76</v>
      </c>
      <c r="I385" s="89" t="s">
        <v>277</v>
      </c>
      <c r="J385" s="90"/>
      <c r="K385" s="90">
        <f t="shared" si="76"/>
        <v>0</v>
      </c>
      <c r="L385" s="90"/>
      <c r="M385" s="91"/>
      <c r="N385" s="90"/>
      <c r="O385" s="90"/>
      <c r="P385" s="90"/>
      <c r="Q385" s="90"/>
      <c r="R385" s="90"/>
      <c r="S385" s="90"/>
    </row>
    <row r="386" spans="2:19" s="5" customFormat="1" ht="25.5" hidden="1" customHeight="1" x14ac:dyDescent="0.2">
      <c r="B386" s="87"/>
      <c r="C386" s="128"/>
      <c r="D386" s="128"/>
      <c r="E386" s="128"/>
      <c r="F386" s="128"/>
      <c r="G386" s="88" t="s">
        <v>278</v>
      </c>
      <c r="H386" s="88"/>
      <c r="I386" s="89" t="s">
        <v>279</v>
      </c>
      <c r="J386" s="90">
        <f>J388+J390+J392</f>
        <v>0</v>
      </c>
      <c r="K386" s="90">
        <f t="shared" si="76"/>
        <v>0</v>
      </c>
      <c r="L386" s="90"/>
      <c r="M386" s="91">
        <f>M388+M390+M392</f>
        <v>0</v>
      </c>
      <c r="N386" s="90">
        <f>N388+N390+N392</f>
        <v>0</v>
      </c>
      <c r="O386" s="90">
        <f>O388+O390+O392</f>
        <v>0</v>
      </c>
      <c r="P386" s="90">
        <f>P388+P390+P392</f>
        <v>0</v>
      </c>
      <c r="Q386" s="90"/>
      <c r="R386" s="90">
        <f>R388+R390+R392</f>
        <v>0</v>
      </c>
      <c r="S386" s="90"/>
    </row>
    <row r="387" spans="2:19" s="5" customFormat="1" ht="25.5" hidden="1" customHeight="1" x14ac:dyDescent="0.2">
      <c r="B387" s="87"/>
      <c r="C387" s="128"/>
      <c r="D387" s="128"/>
      <c r="E387" s="128"/>
      <c r="F387" s="128"/>
      <c r="G387" s="88" t="s">
        <v>278</v>
      </c>
      <c r="H387" s="88"/>
      <c r="I387" s="89" t="s">
        <v>280</v>
      </c>
      <c r="J387" s="90"/>
      <c r="K387" s="90">
        <f t="shared" si="76"/>
        <v>0</v>
      </c>
      <c r="L387" s="90"/>
      <c r="M387" s="91"/>
      <c r="N387" s="90"/>
      <c r="O387" s="90"/>
      <c r="P387" s="90"/>
      <c r="Q387" s="90"/>
      <c r="R387" s="90"/>
      <c r="S387" s="90"/>
    </row>
    <row r="388" spans="2:19" s="5" customFormat="1" ht="12.75" hidden="1" customHeight="1" x14ac:dyDescent="0.2">
      <c r="B388" s="87"/>
      <c r="C388" s="128"/>
      <c r="D388" s="128"/>
      <c r="E388" s="128"/>
      <c r="F388" s="128"/>
      <c r="G388" s="88"/>
      <c r="H388" s="88" t="s">
        <v>33</v>
      </c>
      <c r="I388" s="89" t="s">
        <v>248</v>
      </c>
      <c r="J388" s="90">
        <f>N388+O388+P388+R388</f>
        <v>0</v>
      </c>
      <c r="K388" s="90">
        <f t="shared" si="76"/>
        <v>0</v>
      </c>
      <c r="L388" s="90"/>
      <c r="M388" s="91"/>
      <c r="N388" s="90"/>
      <c r="O388" s="90"/>
      <c r="P388" s="90"/>
      <c r="Q388" s="90"/>
      <c r="R388" s="90"/>
      <c r="S388" s="90"/>
    </row>
    <row r="389" spans="2:19" s="5" customFormat="1" ht="12.75" hidden="1" customHeight="1" x14ac:dyDescent="0.2">
      <c r="B389" s="87"/>
      <c r="C389" s="128"/>
      <c r="D389" s="128"/>
      <c r="E389" s="128"/>
      <c r="F389" s="128"/>
      <c r="G389" s="88"/>
      <c r="H389" s="88" t="s">
        <v>33</v>
      </c>
      <c r="I389" s="89" t="s">
        <v>249</v>
      </c>
      <c r="J389" s="90"/>
      <c r="K389" s="90">
        <f t="shared" si="76"/>
        <v>0</v>
      </c>
      <c r="L389" s="90"/>
      <c r="M389" s="91"/>
      <c r="N389" s="90"/>
      <c r="O389" s="90"/>
      <c r="P389" s="90"/>
      <c r="Q389" s="90"/>
      <c r="R389" s="90"/>
      <c r="S389" s="90"/>
    </row>
    <row r="390" spans="2:19" s="5" customFormat="1" ht="22.5" hidden="1" customHeight="1" x14ac:dyDescent="0.2">
      <c r="B390" s="87"/>
      <c r="C390" s="128"/>
      <c r="D390" s="128"/>
      <c r="E390" s="128"/>
      <c r="F390" s="128"/>
      <c r="G390" s="88"/>
      <c r="H390" s="88" t="s">
        <v>110</v>
      </c>
      <c r="I390" s="89" t="s">
        <v>250</v>
      </c>
      <c r="J390" s="90">
        <f>N390+O390+P390+R390</f>
        <v>0</v>
      </c>
      <c r="K390" s="90">
        <f t="shared" si="76"/>
        <v>0</v>
      </c>
      <c r="L390" s="90"/>
      <c r="M390" s="91"/>
      <c r="N390" s="90"/>
      <c r="O390" s="90"/>
      <c r="P390" s="90"/>
      <c r="Q390" s="90"/>
      <c r="R390" s="90"/>
      <c r="S390" s="90"/>
    </row>
    <row r="391" spans="2:19" s="5" customFormat="1" ht="16.5" hidden="1" customHeight="1" x14ac:dyDescent="0.2">
      <c r="B391" s="87"/>
      <c r="C391" s="128"/>
      <c r="D391" s="128"/>
      <c r="E391" s="128"/>
      <c r="F391" s="128"/>
      <c r="G391" s="88"/>
      <c r="H391" s="88" t="s">
        <v>110</v>
      </c>
      <c r="I391" s="89" t="s">
        <v>251</v>
      </c>
      <c r="J391" s="90"/>
      <c r="K391" s="90">
        <f>Q391+S391</f>
        <v>0</v>
      </c>
      <c r="L391" s="90"/>
      <c r="M391" s="91"/>
      <c r="N391" s="90"/>
      <c r="O391" s="90"/>
      <c r="P391" s="90"/>
      <c r="Q391" s="90"/>
      <c r="R391" s="90"/>
      <c r="S391" s="90"/>
    </row>
    <row r="392" spans="2:19" s="5" customFormat="1" ht="12.75" hidden="1" customHeight="1" x14ac:dyDescent="0.2">
      <c r="B392" s="87"/>
      <c r="C392" s="128"/>
      <c r="D392" s="128"/>
      <c r="E392" s="128"/>
      <c r="F392" s="128"/>
      <c r="G392" s="88"/>
      <c r="H392" s="88" t="s">
        <v>76</v>
      </c>
      <c r="I392" s="89" t="s">
        <v>276</v>
      </c>
      <c r="J392" s="90">
        <f>N392+O392+P392+R392</f>
        <v>0</v>
      </c>
      <c r="K392" s="90">
        <f>Q392+S392</f>
        <v>0</v>
      </c>
      <c r="L392" s="90"/>
      <c r="M392" s="91"/>
      <c r="N392" s="90"/>
      <c r="O392" s="90"/>
      <c r="P392" s="90"/>
      <c r="Q392" s="90"/>
      <c r="R392" s="90"/>
      <c r="S392" s="90"/>
    </row>
    <row r="393" spans="2:19" s="5" customFormat="1" ht="12.75" hidden="1" customHeight="1" x14ac:dyDescent="0.2">
      <c r="B393" s="95"/>
      <c r="C393" s="93"/>
      <c r="D393" s="93"/>
      <c r="E393" s="93"/>
      <c r="F393" s="93"/>
      <c r="G393" s="93"/>
      <c r="H393" s="88" t="s">
        <v>76</v>
      </c>
      <c r="I393" s="89" t="s">
        <v>277</v>
      </c>
      <c r="J393" s="90"/>
      <c r="K393" s="90">
        <f>Q393+S393</f>
        <v>0</v>
      </c>
      <c r="L393" s="90"/>
      <c r="M393" s="55"/>
      <c r="N393" s="54"/>
      <c r="O393" s="54"/>
      <c r="P393" s="54"/>
      <c r="Q393" s="54"/>
      <c r="R393" s="93"/>
      <c r="S393" s="93"/>
    </row>
    <row r="424" spans="1:40" s="130" customFormat="1" x14ac:dyDescent="0.2">
      <c r="A424" s="132"/>
      <c r="B424" s="129"/>
      <c r="M424" s="133">
        <f>[1]AC!L1165</f>
        <v>0</v>
      </c>
      <c r="N424" s="134">
        <f>[1]AC!N1165</f>
        <v>0</v>
      </c>
      <c r="T424" s="132"/>
      <c r="U424" s="132"/>
      <c r="V424" s="132"/>
      <c r="W424" s="132"/>
      <c r="X424" s="132"/>
      <c r="Y424" s="132"/>
      <c r="Z424" s="132"/>
      <c r="AA424" s="132"/>
      <c r="AB424" s="132"/>
      <c r="AC424" s="132"/>
      <c r="AD424" s="132"/>
      <c r="AE424" s="132"/>
      <c r="AF424" s="132"/>
      <c r="AG424" s="132"/>
      <c r="AH424" s="132"/>
      <c r="AI424" s="132"/>
      <c r="AJ424" s="132"/>
      <c r="AK424" s="132"/>
      <c r="AL424" s="132"/>
      <c r="AM424" s="132"/>
      <c r="AN424" s="132"/>
    </row>
    <row r="448" spans="1:40" s="130" customFormat="1" x14ac:dyDescent="0.2">
      <c r="A448" s="132"/>
      <c r="B448" s="129"/>
      <c r="M448" s="131">
        <f>GNM!M12654</f>
        <v>0</v>
      </c>
      <c r="N448" s="130">
        <f>GNM!N12654</f>
        <v>0</v>
      </c>
      <c r="T448" s="132"/>
      <c r="U448" s="132"/>
      <c r="V448" s="132"/>
      <c r="W448" s="132"/>
      <c r="X448" s="132"/>
      <c r="Y448" s="132"/>
      <c r="Z448" s="132"/>
      <c r="AA448" s="132"/>
      <c r="AB448" s="132"/>
      <c r="AC448" s="132"/>
      <c r="AD448" s="132"/>
      <c r="AE448" s="132"/>
      <c r="AF448" s="132"/>
      <c r="AG448" s="132"/>
      <c r="AH448" s="132"/>
      <c r="AI448" s="132"/>
      <c r="AJ448" s="132"/>
      <c r="AK448" s="132"/>
      <c r="AL448" s="132"/>
      <c r="AM448" s="132"/>
      <c r="AN448" s="132"/>
    </row>
  </sheetData>
  <mergeCells count="14">
    <mergeCell ref="B312:B327"/>
    <mergeCell ref="B378:B393"/>
    <mergeCell ref="B220:B229"/>
    <mergeCell ref="B232:B249"/>
    <mergeCell ref="B260:B275"/>
    <mergeCell ref="B294:B299"/>
    <mergeCell ref="B300:B305"/>
    <mergeCell ref="B306:B311"/>
    <mergeCell ref="C1:I1"/>
    <mergeCell ref="N1:S1"/>
    <mergeCell ref="N3:S3"/>
    <mergeCell ref="C11:S11"/>
    <mergeCell ref="B88:B125"/>
    <mergeCell ref="B126:B201"/>
  </mergeCells>
  <pageMargins left="0.70866141732283472" right="0.70866141732283472" top="0.74803149606299213" bottom="0.74803149606299213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GNM</vt:lpstr>
      <vt:lpstr>Sheet1</vt:lpstr>
      <vt:lpstr>GNM!Print_Titles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Georgian Pirvu</dc:creator>
  <cp:lastModifiedBy>Sorin Georgian Pirvu</cp:lastModifiedBy>
  <dcterms:created xsi:type="dcterms:W3CDTF">2015-06-05T18:17:20Z</dcterms:created>
  <dcterms:modified xsi:type="dcterms:W3CDTF">2026-06-03T11:38:08Z</dcterms:modified>
</cp:coreProperties>
</file>