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orin.pirvu\Desktop\"/>
    </mc:Choice>
  </mc:AlternateContent>
  <xr:revisionPtr revIDLastSave="0" documentId="13_ncr:1_{D74438A6-A5C6-485A-94B7-414CB2FB6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BDD" sheetId="2" r:id="rId1"/>
    <sheet name="Sheet1" sheetId="1" r:id="rId2"/>
  </sheets>
  <definedNames>
    <definedName name="_xlnm.Print_Area" localSheetId="0">ARBDD!$C$1:$S$544</definedName>
    <definedName name="_xlnm.Print_Titles" localSheetId="0">ARBDD!$16:$17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3" i="2" l="1"/>
  <c r="J542" i="2"/>
  <c r="J541" i="2"/>
  <c r="J540" i="2"/>
  <c r="K539" i="2"/>
  <c r="K533" i="2" s="1"/>
  <c r="J539" i="2"/>
  <c r="K538" i="2"/>
  <c r="J538" i="2"/>
  <c r="J537" i="2"/>
  <c r="J536" i="2"/>
  <c r="J535" i="2"/>
  <c r="J534" i="2"/>
  <c r="S533" i="2"/>
  <c r="R533" i="2"/>
  <c r="Q533" i="2"/>
  <c r="P533" i="2"/>
  <c r="O533" i="2"/>
  <c r="O531" i="2" s="1"/>
  <c r="N533" i="2"/>
  <c r="M533" i="2"/>
  <c r="M531" i="2" s="1"/>
  <c r="M529" i="2" s="1"/>
  <c r="M469" i="2" s="1"/>
  <c r="L533" i="2"/>
  <c r="S532" i="2"/>
  <c r="R532" i="2"/>
  <c r="R530" i="2" s="1"/>
  <c r="R470" i="2" s="1"/>
  <c r="Q532" i="2"/>
  <c r="Q530" i="2" s="1"/>
  <c r="P532" i="2"/>
  <c r="P530" i="2" s="1"/>
  <c r="O532" i="2"/>
  <c r="O530" i="2" s="1"/>
  <c r="N532" i="2"/>
  <c r="N530" i="2" s="1"/>
  <c r="M532" i="2"/>
  <c r="M530" i="2" s="1"/>
  <c r="L532" i="2"/>
  <c r="K532" i="2"/>
  <c r="N531" i="2"/>
  <c r="N471" i="2" s="1"/>
  <c r="J527" i="2"/>
  <c r="J525" i="2" s="1"/>
  <c r="J523" i="2" s="1"/>
  <c r="J467" i="2" s="1"/>
  <c r="J526" i="2"/>
  <c r="S525" i="2"/>
  <c r="R525" i="2"/>
  <c r="R523" i="2" s="1"/>
  <c r="Q525" i="2"/>
  <c r="Q523" i="2" s="1"/>
  <c r="P525" i="2"/>
  <c r="P523" i="2" s="1"/>
  <c r="P467" i="2" s="1"/>
  <c r="O525" i="2"/>
  <c r="O523" i="2" s="1"/>
  <c r="O467" i="2" s="1"/>
  <c r="N525" i="2"/>
  <c r="N523" i="2" s="1"/>
  <c r="M525" i="2"/>
  <c r="M523" i="2" s="1"/>
  <c r="M467" i="2" s="1"/>
  <c r="M48" i="2" s="1"/>
  <c r="R524" i="2"/>
  <c r="R522" i="2" s="1"/>
  <c r="P524" i="2"/>
  <c r="P522" i="2" s="1"/>
  <c r="P466" i="2" s="1"/>
  <c r="O524" i="2"/>
  <c r="O522" i="2" s="1"/>
  <c r="N524" i="2"/>
  <c r="N522" i="2" s="1"/>
  <c r="M524" i="2"/>
  <c r="M522" i="2" s="1"/>
  <c r="M466" i="2" s="1"/>
  <c r="J524" i="2"/>
  <c r="J522" i="2" s="1"/>
  <c r="K521" i="2"/>
  <c r="J521" i="2"/>
  <c r="K520" i="2"/>
  <c r="J520" i="2"/>
  <c r="K519" i="2"/>
  <c r="K517" i="2" s="1"/>
  <c r="J519" i="2"/>
  <c r="K518" i="2"/>
  <c r="J518" i="2"/>
  <c r="S517" i="2"/>
  <c r="R517" i="2"/>
  <c r="Q517" i="2"/>
  <c r="P517" i="2"/>
  <c r="O517" i="2"/>
  <c r="N517" i="2"/>
  <c r="M517" i="2"/>
  <c r="S516" i="2"/>
  <c r="R516" i="2"/>
  <c r="Q516" i="2"/>
  <c r="P516" i="2"/>
  <c r="O516" i="2"/>
  <c r="N516" i="2"/>
  <c r="M516" i="2"/>
  <c r="K515" i="2"/>
  <c r="J515" i="2"/>
  <c r="K514" i="2"/>
  <c r="J514" i="2"/>
  <c r="K513" i="2"/>
  <c r="J513" i="2"/>
  <c r="K512" i="2"/>
  <c r="J512" i="2"/>
  <c r="K511" i="2"/>
  <c r="J511" i="2"/>
  <c r="K510" i="2"/>
  <c r="J510" i="2"/>
  <c r="K509" i="2"/>
  <c r="J509" i="2"/>
  <c r="K508" i="2"/>
  <c r="J508" i="2"/>
  <c r="K507" i="2"/>
  <c r="J507" i="2"/>
  <c r="K506" i="2"/>
  <c r="J506" i="2"/>
  <c r="R505" i="2"/>
  <c r="Q505" i="2"/>
  <c r="P505" i="2"/>
  <c r="O505" i="2"/>
  <c r="N505" i="2"/>
  <c r="M505" i="2"/>
  <c r="R504" i="2"/>
  <c r="Q504" i="2"/>
  <c r="P504" i="2"/>
  <c r="O504" i="2"/>
  <c r="N504" i="2"/>
  <c r="M504" i="2"/>
  <c r="K503" i="2"/>
  <c r="J503" i="2"/>
  <c r="K502" i="2"/>
  <c r="J502" i="2"/>
  <c r="R501" i="2"/>
  <c r="P501" i="2"/>
  <c r="P479" i="2" s="1"/>
  <c r="O501" i="2"/>
  <c r="N501" i="2"/>
  <c r="J501" i="2" s="1"/>
  <c r="M501" i="2"/>
  <c r="K501" i="2"/>
  <c r="R500" i="2"/>
  <c r="P500" i="2"/>
  <c r="O500" i="2"/>
  <c r="N500" i="2"/>
  <c r="M500" i="2"/>
  <c r="K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S481" i="2"/>
  <c r="K481" i="2" s="1"/>
  <c r="R481" i="2"/>
  <c r="Q481" i="2"/>
  <c r="P481" i="2"/>
  <c r="O481" i="2"/>
  <c r="N481" i="2"/>
  <c r="M481" i="2"/>
  <c r="S480" i="2"/>
  <c r="R480" i="2"/>
  <c r="Q480" i="2"/>
  <c r="P480" i="2"/>
  <c r="O480" i="2"/>
  <c r="N480" i="2"/>
  <c r="M480" i="2"/>
  <c r="L477" i="2"/>
  <c r="L463" i="2" s="1"/>
  <c r="L476" i="2"/>
  <c r="L472" i="2" s="1"/>
  <c r="S467" i="2"/>
  <c r="S466" i="2"/>
  <c r="Q466" i="2"/>
  <c r="L465" i="2"/>
  <c r="L464" i="2"/>
  <c r="K459" i="2"/>
  <c r="J458" i="2"/>
  <c r="K457" i="2"/>
  <c r="J457" i="2"/>
  <c r="K456" i="2"/>
  <c r="J456" i="2"/>
  <c r="K455" i="2"/>
  <c r="J455" i="2"/>
  <c r="J454" i="2"/>
  <c r="K453" i="2"/>
  <c r="J453" i="2"/>
  <c r="R452" i="2"/>
  <c r="P452" i="2"/>
  <c r="O452" i="2"/>
  <c r="N452" i="2"/>
  <c r="M452" i="2"/>
  <c r="K452" i="2"/>
  <c r="R451" i="2"/>
  <c r="R441" i="2" s="1"/>
  <c r="P451" i="2"/>
  <c r="O451" i="2"/>
  <c r="N451" i="2"/>
  <c r="M451" i="2"/>
  <c r="K451" i="2"/>
  <c r="J450" i="2"/>
  <c r="K449" i="2"/>
  <c r="J449" i="2"/>
  <c r="J448" i="2"/>
  <c r="J447" i="2"/>
  <c r="J446" i="2"/>
  <c r="K445" i="2"/>
  <c r="J445" i="2"/>
  <c r="R444" i="2"/>
  <c r="P444" i="2"/>
  <c r="O444" i="2"/>
  <c r="O442" i="2" s="1"/>
  <c r="N444" i="2"/>
  <c r="M444" i="2"/>
  <c r="R443" i="2"/>
  <c r="P443" i="2"/>
  <c r="O443" i="2"/>
  <c r="N443" i="2"/>
  <c r="M443" i="2"/>
  <c r="K442" i="2"/>
  <c r="K441" i="2"/>
  <c r="J440" i="2"/>
  <c r="J439" i="2"/>
  <c r="J438" i="2"/>
  <c r="J437" i="2"/>
  <c r="J436" i="2"/>
  <c r="J435" i="2"/>
  <c r="R434" i="2"/>
  <c r="P434" i="2"/>
  <c r="O434" i="2"/>
  <c r="N434" i="2"/>
  <c r="M434" i="2"/>
  <c r="R433" i="2"/>
  <c r="P433" i="2"/>
  <c r="O433" i="2"/>
  <c r="N433" i="2"/>
  <c r="J433" i="2" s="1"/>
  <c r="M433" i="2"/>
  <c r="K431" i="2"/>
  <c r="J431" i="2"/>
  <c r="K429" i="2"/>
  <c r="J429" i="2"/>
  <c r="K427" i="2"/>
  <c r="J427" i="2"/>
  <c r="R425" i="2"/>
  <c r="P425" i="2"/>
  <c r="O425" i="2"/>
  <c r="N425" i="2"/>
  <c r="M425" i="2"/>
  <c r="K425" i="2"/>
  <c r="K423" i="2"/>
  <c r="J423" i="2"/>
  <c r="J422" i="2"/>
  <c r="J418" i="2" s="1"/>
  <c r="K421" i="2"/>
  <c r="J421" i="2"/>
  <c r="K419" i="2"/>
  <c r="J419" i="2"/>
  <c r="P418" i="2"/>
  <c r="R417" i="2"/>
  <c r="P417" i="2"/>
  <c r="P407" i="2" s="1"/>
  <c r="O417" i="2"/>
  <c r="O407" i="2" s="1"/>
  <c r="N417" i="2"/>
  <c r="N407" i="2" s="1"/>
  <c r="M417" i="2"/>
  <c r="K417" i="2"/>
  <c r="K415" i="2"/>
  <c r="J415" i="2"/>
  <c r="K414" i="2"/>
  <c r="J414" i="2"/>
  <c r="K413" i="2"/>
  <c r="J413" i="2"/>
  <c r="K411" i="2"/>
  <c r="J411" i="2"/>
  <c r="R410" i="2"/>
  <c r="P410" i="2"/>
  <c r="O410" i="2"/>
  <c r="N410" i="2"/>
  <c r="M410" i="2"/>
  <c r="K410" i="2"/>
  <c r="R409" i="2"/>
  <c r="R407" i="2" s="1"/>
  <c r="P409" i="2"/>
  <c r="O409" i="2"/>
  <c r="N409" i="2"/>
  <c r="M409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0" i="2"/>
  <c r="K389" i="2"/>
  <c r="J389" i="2"/>
  <c r="K388" i="2"/>
  <c r="J388" i="2"/>
  <c r="K387" i="2"/>
  <c r="J387" i="2"/>
  <c r="R386" i="2"/>
  <c r="P386" i="2"/>
  <c r="O386" i="2"/>
  <c r="N386" i="2"/>
  <c r="M386" i="2"/>
  <c r="M385" i="2" s="1"/>
  <c r="K386" i="2"/>
  <c r="K82" i="2" s="1"/>
  <c r="K52" i="2" s="1"/>
  <c r="P385" i="2"/>
  <c r="K385" i="2"/>
  <c r="K384" i="2"/>
  <c r="J384" i="2"/>
  <c r="J383" i="2" s="1"/>
  <c r="R383" i="2"/>
  <c r="R78" i="2" s="1"/>
  <c r="P383" i="2"/>
  <c r="P78" i="2" s="1"/>
  <c r="P48" i="2" s="1"/>
  <c r="O383" i="2"/>
  <c r="O382" i="2" s="1"/>
  <c r="N383" i="2"/>
  <c r="N382" i="2" s="1"/>
  <c r="M383" i="2"/>
  <c r="M382" i="2" s="1"/>
  <c r="K383" i="2"/>
  <c r="K382" i="2"/>
  <c r="K77" i="2" s="1"/>
  <c r="K381" i="2"/>
  <c r="J381" i="2"/>
  <c r="J380" i="2" s="1"/>
  <c r="P380" i="2"/>
  <c r="O380" i="2"/>
  <c r="N380" i="2"/>
  <c r="M380" i="2"/>
  <c r="K380" i="2"/>
  <c r="K379" i="2"/>
  <c r="S378" i="2"/>
  <c r="R378" i="2"/>
  <c r="Q378" i="2"/>
  <c r="P377" i="2"/>
  <c r="P378" i="2" s="1"/>
  <c r="O377" i="2"/>
  <c r="N377" i="2"/>
  <c r="N378" i="2" s="1"/>
  <c r="M377" i="2"/>
  <c r="M378" i="2" s="1"/>
  <c r="K377" i="2"/>
  <c r="K376" i="2"/>
  <c r="K375" i="2"/>
  <c r="K374" i="2"/>
  <c r="J374" i="2"/>
  <c r="J372" i="2" s="1"/>
  <c r="J370" i="2" s="1"/>
  <c r="R372" i="2"/>
  <c r="P372" i="2"/>
  <c r="O372" i="2"/>
  <c r="N372" i="2"/>
  <c r="M372" i="2"/>
  <c r="M370" i="2" s="1"/>
  <c r="M91" i="2" s="1"/>
  <c r="K372" i="2"/>
  <c r="P370" i="2"/>
  <c r="P91" i="2" s="1"/>
  <c r="K370" i="2"/>
  <c r="K91" i="2" s="1"/>
  <c r="P369" i="2"/>
  <c r="O369" i="2"/>
  <c r="K369" i="2"/>
  <c r="O368" i="2"/>
  <c r="J368" i="2" s="1"/>
  <c r="K368" i="2"/>
  <c r="O367" i="2"/>
  <c r="J367" i="2" s="1"/>
  <c r="K367" i="2"/>
  <c r="O366" i="2"/>
  <c r="J366" i="2" s="1"/>
  <c r="K366" i="2"/>
  <c r="K365" i="2"/>
  <c r="J365" i="2"/>
  <c r="K364" i="2"/>
  <c r="J364" i="2"/>
  <c r="P363" i="2"/>
  <c r="K363" i="2"/>
  <c r="K359" i="2" s="1"/>
  <c r="O362" i="2"/>
  <c r="J362" i="2" s="1"/>
  <c r="K362" i="2"/>
  <c r="K361" i="2"/>
  <c r="J361" i="2"/>
  <c r="O360" i="2"/>
  <c r="K360" i="2"/>
  <c r="J360" i="2"/>
  <c r="S359" i="2"/>
  <c r="S357" i="2" s="1"/>
  <c r="R359" i="2"/>
  <c r="R357" i="2" s="1"/>
  <c r="Q359" i="2"/>
  <c r="Q357" i="2" s="1"/>
  <c r="Q90" i="2" s="1"/>
  <c r="O359" i="2"/>
  <c r="O357" i="2" s="1"/>
  <c r="O90" i="2" s="1"/>
  <c r="N359" i="2"/>
  <c r="M359" i="2"/>
  <c r="M357" i="2" s="1"/>
  <c r="M355" i="2" s="1"/>
  <c r="M88" i="2" s="1"/>
  <c r="S358" i="2"/>
  <c r="S356" i="2" s="1"/>
  <c r="S89" i="2" s="1"/>
  <c r="R358" i="2"/>
  <c r="R356" i="2" s="1"/>
  <c r="R89" i="2" s="1"/>
  <c r="Q358" i="2"/>
  <c r="Q356" i="2" s="1"/>
  <c r="P358" i="2"/>
  <c r="P356" i="2" s="1"/>
  <c r="N358" i="2"/>
  <c r="M358" i="2"/>
  <c r="M356" i="2" s="1"/>
  <c r="M354" i="2" s="1"/>
  <c r="M87" i="2" s="1"/>
  <c r="J353" i="2"/>
  <c r="J352" i="2"/>
  <c r="J351" i="2"/>
  <c r="J350" i="2"/>
  <c r="R349" i="2"/>
  <c r="R86" i="2" s="1"/>
  <c r="R56" i="2" s="1"/>
  <c r="Q349" i="2"/>
  <c r="P349" i="2"/>
  <c r="O349" i="2"/>
  <c r="O86" i="2" s="1"/>
  <c r="N349" i="2"/>
  <c r="M349" i="2"/>
  <c r="K349" i="2"/>
  <c r="R348" i="2"/>
  <c r="R85" i="2" s="1"/>
  <c r="Q348" i="2"/>
  <c r="Q85" i="2" s="1"/>
  <c r="P348" i="2"/>
  <c r="O348" i="2"/>
  <c r="O85" i="2" s="1"/>
  <c r="O55" i="2" s="1"/>
  <c r="N348" i="2"/>
  <c r="N85" i="2" s="1"/>
  <c r="M348" i="2"/>
  <c r="M85" i="2" s="1"/>
  <c r="M55" i="2" s="1"/>
  <c r="K348" i="2"/>
  <c r="K85" i="2" s="1"/>
  <c r="K347" i="2"/>
  <c r="J347" i="2"/>
  <c r="K346" i="2"/>
  <c r="J346" i="2"/>
  <c r="J345" i="2"/>
  <c r="J344" i="2"/>
  <c r="S343" i="2"/>
  <c r="S84" i="2" s="1"/>
  <c r="R343" i="2"/>
  <c r="R84" i="2" s="1"/>
  <c r="Q343" i="2"/>
  <c r="P343" i="2"/>
  <c r="O343" i="2"/>
  <c r="N343" i="2"/>
  <c r="N84" i="2" s="1"/>
  <c r="M343" i="2"/>
  <c r="M84" i="2" s="1"/>
  <c r="S342" i="2"/>
  <c r="S83" i="2" s="1"/>
  <c r="R342" i="2"/>
  <c r="R83" i="2" s="1"/>
  <c r="Q342" i="2"/>
  <c r="K342" i="2" s="1"/>
  <c r="K53" i="2" s="1"/>
  <c r="P342" i="2"/>
  <c r="P53" i="2" s="1"/>
  <c r="O342" i="2"/>
  <c r="N342" i="2"/>
  <c r="N83" i="2" s="1"/>
  <c r="M342" i="2"/>
  <c r="M83" i="2" s="1"/>
  <c r="J341" i="2"/>
  <c r="J340" i="2"/>
  <c r="J339" i="2"/>
  <c r="J338" i="2"/>
  <c r="J337" i="2"/>
  <c r="J336" i="2"/>
  <c r="R335" i="2"/>
  <c r="P335" i="2"/>
  <c r="O335" i="2"/>
  <c r="N335" i="2"/>
  <c r="M335" i="2"/>
  <c r="R334" i="2"/>
  <c r="P334" i="2"/>
  <c r="O334" i="2"/>
  <c r="N334" i="2"/>
  <c r="M334" i="2"/>
  <c r="J333" i="2"/>
  <c r="J332" i="2"/>
  <c r="J331" i="2"/>
  <c r="J330" i="2"/>
  <c r="J329" i="2"/>
  <c r="J328" i="2"/>
  <c r="R327" i="2"/>
  <c r="P327" i="2"/>
  <c r="O327" i="2"/>
  <c r="N327" i="2"/>
  <c r="M327" i="2"/>
  <c r="R326" i="2"/>
  <c r="P326" i="2"/>
  <c r="O326" i="2"/>
  <c r="N326" i="2"/>
  <c r="M326" i="2"/>
  <c r="J325" i="2"/>
  <c r="J324" i="2"/>
  <c r="J323" i="2"/>
  <c r="J322" i="2"/>
  <c r="J321" i="2"/>
  <c r="J320" i="2"/>
  <c r="R319" i="2"/>
  <c r="P319" i="2"/>
  <c r="O319" i="2"/>
  <c r="N319" i="2"/>
  <c r="M319" i="2"/>
  <c r="R318" i="2"/>
  <c r="P318" i="2"/>
  <c r="O318" i="2"/>
  <c r="N318" i="2"/>
  <c r="M318" i="2"/>
  <c r="J317" i="2"/>
  <c r="J316" i="2"/>
  <c r="J315" i="2"/>
  <c r="J314" i="2"/>
  <c r="J313" i="2"/>
  <c r="J312" i="2"/>
  <c r="R311" i="2"/>
  <c r="P311" i="2"/>
  <c r="O311" i="2"/>
  <c r="N311" i="2"/>
  <c r="M311" i="2"/>
  <c r="R310" i="2"/>
  <c r="P310" i="2"/>
  <c r="O310" i="2"/>
  <c r="N310" i="2"/>
  <c r="M310" i="2"/>
  <c r="J309" i="2"/>
  <c r="J308" i="2"/>
  <c r="J307" i="2"/>
  <c r="J306" i="2"/>
  <c r="J305" i="2"/>
  <c r="J304" i="2"/>
  <c r="R303" i="2"/>
  <c r="P303" i="2"/>
  <c r="O303" i="2"/>
  <c r="N303" i="2"/>
  <c r="M303" i="2"/>
  <c r="R302" i="2"/>
  <c r="P302" i="2"/>
  <c r="O302" i="2"/>
  <c r="N302" i="2"/>
  <c r="M302" i="2"/>
  <c r="R300" i="2"/>
  <c r="K298" i="2"/>
  <c r="J298" i="2"/>
  <c r="J297" i="2"/>
  <c r="J291" i="2" s="1"/>
  <c r="J296" i="2"/>
  <c r="J295" i="2"/>
  <c r="K294" i="2"/>
  <c r="J294" i="2"/>
  <c r="J293" i="2"/>
  <c r="K292" i="2"/>
  <c r="J292" i="2"/>
  <c r="R291" i="2"/>
  <c r="P291" i="2"/>
  <c r="O291" i="2"/>
  <c r="N291" i="2"/>
  <c r="M291" i="2"/>
  <c r="R290" i="2"/>
  <c r="P290" i="2"/>
  <c r="O290" i="2"/>
  <c r="N290" i="2"/>
  <c r="M290" i="2"/>
  <c r="J290" i="2"/>
  <c r="R289" i="2"/>
  <c r="P289" i="2"/>
  <c r="P283" i="2" s="1"/>
  <c r="O289" i="2"/>
  <c r="O283" i="2" s="1"/>
  <c r="R288" i="2"/>
  <c r="P288" i="2"/>
  <c r="O288" i="2"/>
  <c r="O282" i="2" s="1"/>
  <c r="K288" i="2"/>
  <c r="K286" i="2"/>
  <c r="J286" i="2"/>
  <c r="K284" i="2"/>
  <c r="J284" i="2"/>
  <c r="N283" i="2"/>
  <c r="M283" i="2"/>
  <c r="N282" i="2"/>
  <c r="M282" i="2"/>
  <c r="K282" i="2"/>
  <c r="J281" i="2"/>
  <c r="J280" i="2"/>
  <c r="J279" i="2"/>
  <c r="J278" i="2"/>
  <c r="J277" i="2"/>
  <c r="J276" i="2"/>
  <c r="R275" i="2"/>
  <c r="P275" i="2"/>
  <c r="O275" i="2"/>
  <c r="N275" i="2"/>
  <c r="M275" i="2"/>
  <c r="R274" i="2"/>
  <c r="P274" i="2"/>
  <c r="O274" i="2"/>
  <c r="N274" i="2"/>
  <c r="M274" i="2"/>
  <c r="O273" i="2"/>
  <c r="J273" i="2" s="1"/>
  <c r="O272" i="2"/>
  <c r="J272" i="2" s="1"/>
  <c r="J271" i="2"/>
  <c r="J270" i="2"/>
  <c r="O269" i="2"/>
  <c r="O267" i="2" s="1"/>
  <c r="O268" i="2"/>
  <c r="O266" i="2" s="1"/>
  <c r="R267" i="2"/>
  <c r="P267" i="2"/>
  <c r="N267" i="2"/>
  <c r="M267" i="2"/>
  <c r="R266" i="2"/>
  <c r="P266" i="2"/>
  <c r="N266" i="2"/>
  <c r="M266" i="2"/>
  <c r="J265" i="2"/>
  <c r="J264" i="2"/>
  <c r="J263" i="2"/>
  <c r="J262" i="2"/>
  <c r="R261" i="2"/>
  <c r="Q261" i="2"/>
  <c r="P261" i="2"/>
  <c r="O261" i="2"/>
  <c r="N261" i="2"/>
  <c r="M261" i="2"/>
  <c r="R260" i="2"/>
  <c r="Q260" i="2"/>
  <c r="P260" i="2"/>
  <c r="O260" i="2"/>
  <c r="N260" i="2"/>
  <c r="M260" i="2"/>
  <c r="J259" i="2"/>
  <c r="J258" i="2"/>
  <c r="N257" i="2"/>
  <c r="J257" i="2" s="1"/>
  <c r="M257" i="2"/>
  <c r="N256" i="2"/>
  <c r="J256" i="2" s="1"/>
  <c r="M256" i="2"/>
  <c r="N255" i="2"/>
  <c r="J255" i="2" s="1"/>
  <c r="M255" i="2"/>
  <c r="N254" i="2"/>
  <c r="M254" i="2"/>
  <c r="J254" i="2"/>
  <c r="R253" i="2"/>
  <c r="P253" i="2"/>
  <c r="O253" i="2"/>
  <c r="R252" i="2"/>
  <c r="P252" i="2"/>
  <c r="O252" i="2"/>
  <c r="J248" i="2"/>
  <c r="J246" i="2"/>
  <c r="R244" i="2"/>
  <c r="P244" i="2"/>
  <c r="O244" i="2"/>
  <c r="N244" i="2"/>
  <c r="M244" i="2"/>
  <c r="J240" i="2"/>
  <c r="J238" i="2" s="1"/>
  <c r="R238" i="2"/>
  <c r="P238" i="2"/>
  <c r="O238" i="2"/>
  <c r="N238" i="2"/>
  <c r="M238" i="2"/>
  <c r="R236" i="2"/>
  <c r="P236" i="2"/>
  <c r="O236" i="2"/>
  <c r="N236" i="2"/>
  <c r="M236" i="2"/>
  <c r="J232" i="2"/>
  <c r="J230" i="2"/>
  <c r="R228" i="2"/>
  <c r="P228" i="2"/>
  <c r="O228" i="2"/>
  <c r="N228" i="2"/>
  <c r="M228" i="2"/>
  <c r="M222" i="2" s="1"/>
  <c r="J228" i="2"/>
  <c r="J226" i="2"/>
  <c r="J224" i="2" s="1"/>
  <c r="R224" i="2"/>
  <c r="P224" i="2"/>
  <c r="O224" i="2"/>
  <c r="N224" i="2"/>
  <c r="M224" i="2"/>
  <c r="S222" i="2"/>
  <c r="S75" i="2" s="1"/>
  <c r="Q222" i="2"/>
  <c r="Q75" i="2" s="1"/>
  <c r="J220" i="2"/>
  <c r="J218" i="2" s="1"/>
  <c r="R218" i="2"/>
  <c r="P218" i="2"/>
  <c r="P216" i="2" s="1"/>
  <c r="P73" i="2" s="1"/>
  <c r="O218" i="2"/>
  <c r="O216" i="2" s="1"/>
  <c r="N218" i="2"/>
  <c r="N216" i="2" s="1"/>
  <c r="M218" i="2"/>
  <c r="M216" i="2" s="1"/>
  <c r="R216" i="2"/>
  <c r="R43" i="2" s="1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S199" i="2"/>
  <c r="R199" i="2"/>
  <c r="Q199" i="2"/>
  <c r="P199" i="2"/>
  <c r="O199" i="2"/>
  <c r="N199" i="2"/>
  <c r="M199" i="2"/>
  <c r="S198" i="2"/>
  <c r="R198" i="2"/>
  <c r="Q198" i="2"/>
  <c r="P198" i="2"/>
  <c r="O198" i="2"/>
  <c r="N198" i="2"/>
  <c r="M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K179" i="2" s="1"/>
  <c r="J181" i="2"/>
  <c r="K180" i="2"/>
  <c r="J180" i="2"/>
  <c r="S179" i="2"/>
  <c r="R179" i="2"/>
  <c r="Q179" i="2"/>
  <c r="P179" i="2"/>
  <c r="O179" i="2"/>
  <c r="N179" i="2"/>
  <c r="M179" i="2"/>
  <c r="S178" i="2"/>
  <c r="R178" i="2"/>
  <c r="Q178" i="2"/>
  <c r="P178" i="2"/>
  <c r="O178" i="2"/>
  <c r="N178" i="2"/>
  <c r="M178" i="2"/>
  <c r="K177" i="2"/>
  <c r="J177" i="2"/>
  <c r="K176" i="2"/>
  <c r="J176" i="2"/>
  <c r="K175" i="2"/>
  <c r="J175" i="2"/>
  <c r="K174" i="2"/>
  <c r="J174" i="2"/>
  <c r="S173" i="2"/>
  <c r="R173" i="2"/>
  <c r="Q173" i="2"/>
  <c r="P173" i="2"/>
  <c r="O173" i="2"/>
  <c r="N173" i="2"/>
  <c r="M173" i="2"/>
  <c r="S172" i="2"/>
  <c r="R172" i="2"/>
  <c r="Q172" i="2"/>
  <c r="P172" i="2"/>
  <c r="O172" i="2"/>
  <c r="N172" i="2"/>
  <c r="M172" i="2"/>
  <c r="K171" i="2"/>
  <c r="J171" i="2"/>
  <c r="K170" i="2"/>
  <c r="J170" i="2"/>
  <c r="J168" i="2" s="1"/>
  <c r="R169" i="2"/>
  <c r="P169" i="2"/>
  <c r="O169" i="2"/>
  <c r="N169" i="2"/>
  <c r="M169" i="2"/>
  <c r="K169" i="2"/>
  <c r="R168" i="2"/>
  <c r="P168" i="2"/>
  <c r="O168" i="2"/>
  <c r="N168" i="2"/>
  <c r="M168" i="2"/>
  <c r="K168" i="2"/>
  <c r="K167" i="2"/>
  <c r="J167" i="2"/>
  <c r="J165" i="2" s="1"/>
  <c r="K166" i="2"/>
  <c r="J166" i="2"/>
  <c r="J164" i="2" s="1"/>
  <c r="S165" i="2"/>
  <c r="R165" i="2"/>
  <c r="Q165" i="2"/>
  <c r="P165" i="2"/>
  <c r="O165" i="2"/>
  <c r="N165" i="2"/>
  <c r="M165" i="2"/>
  <c r="K165" i="2"/>
  <c r="S164" i="2"/>
  <c r="R164" i="2"/>
  <c r="Q164" i="2"/>
  <c r="P164" i="2"/>
  <c r="O164" i="2"/>
  <c r="N164" i="2"/>
  <c r="M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S141" i="2"/>
  <c r="R141" i="2"/>
  <c r="Q141" i="2"/>
  <c r="P141" i="2"/>
  <c r="O141" i="2"/>
  <c r="N141" i="2"/>
  <c r="M141" i="2"/>
  <c r="S140" i="2"/>
  <c r="R140" i="2"/>
  <c r="Q140" i="2"/>
  <c r="P140" i="2"/>
  <c r="O140" i="2"/>
  <c r="N140" i="2"/>
  <c r="M140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R125" i="2"/>
  <c r="P125" i="2"/>
  <c r="O125" i="2"/>
  <c r="N125" i="2"/>
  <c r="M125" i="2"/>
  <c r="R124" i="2"/>
  <c r="P124" i="2"/>
  <c r="O124" i="2"/>
  <c r="N124" i="2"/>
  <c r="M124" i="2"/>
  <c r="J123" i="2"/>
  <c r="J122" i="2"/>
  <c r="R121" i="2"/>
  <c r="P121" i="2"/>
  <c r="O121" i="2"/>
  <c r="N121" i="2"/>
  <c r="M121" i="2"/>
  <c r="K121" i="2"/>
  <c r="R120" i="2"/>
  <c r="P120" i="2"/>
  <c r="O120" i="2"/>
  <c r="N120" i="2"/>
  <c r="M120" i="2"/>
  <c r="K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R103" i="2"/>
  <c r="P103" i="2"/>
  <c r="O103" i="2"/>
  <c r="N103" i="2"/>
  <c r="M103" i="2"/>
  <c r="R102" i="2"/>
  <c r="P102" i="2"/>
  <c r="O102" i="2"/>
  <c r="N102" i="2"/>
  <c r="M102" i="2"/>
  <c r="L97" i="2"/>
  <c r="L68" i="2" s="1"/>
  <c r="L96" i="2"/>
  <c r="L94" i="2" s="1"/>
  <c r="S92" i="2"/>
  <c r="R92" i="2"/>
  <c r="Q92" i="2"/>
  <c r="P92" i="2"/>
  <c r="O92" i="2"/>
  <c r="N92" i="2"/>
  <c r="M92" i="2"/>
  <c r="K92" i="2"/>
  <c r="J92" i="2"/>
  <c r="S91" i="2"/>
  <c r="Q91" i="2"/>
  <c r="M89" i="2"/>
  <c r="S86" i="2"/>
  <c r="S56" i="2" s="1"/>
  <c r="N86" i="2"/>
  <c r="N56" i="2" s="1"/>
  <c r="M86" i="2"/>
  <c r="M56" i="2" s="1"/>
  <c r="K86" i="2"/>
  <c r="S85" i="2"/>
  <c r="S55" i="2" s="1"/>
  <c r="O83" i="2"/>
  <c r="S82" i="2"/>
  <c r="S52" i="2" s="1"/>
  <c r="Q82" i="2"/>
  <c r="S81" i="2"/>
  <c r="Q81" i="2"/>
  <c r="Q51" i="2" s="1"/>
  <c r="S80" i="2"/>
  <c r="S50" i="2" s="1"/>
  <c r="Q80" i="2"/>
  <c r="Q50" i="2" s="1"/>
  <c r="K80" i="2"/>
  <c r="K50" i="2" s="1"/>
  <c r="S79" i="2"/>
  <c r="S49" i="2" s="1"/>
  <c r="Q79" i="2"/>
  <c r="Q49" i="2" s="1"/>
  <c r="K79" i="2"/>
  <c r="K49" i="2" s="1"/>
  <c r="S78" i="2"/>
  <c r="S48" i="2" s="1"/>
  <c r="Q78" i="2"/>
  <c r="M78" i="2"/>
  <c r="K78" i="2"/>
  <c r="S77" i="2"/>
  <c r="Q77" i="2"/>
  <c r="S76" i="2"/>
  <c r="R76" i="2"/>
  <c r="Q76" i="2"/>
  <c r="P76" i="2"/>
  <c r="O76" i="2"/>
  <c r="N76" i="2"/>
  <c r="M76" i="2"/>
  <c r="K76" i="2"/>
  <c r="J76" i="2"/>
  <c r="K75" i="2"/>
  <c r="S74" i="2"/>
  <c r="R74" i="2"/>
  <c r="Q74" i="2"/>
  <c r="P74" i="2"/>
  <c r="O74" i="2"/>
  <c r="N74" i="2"/>
  <c r="M74" i="2"/>
  <c r="K74" i="2"/>
  <c r="J74" i="2"/>
  <c r="S73" i="2"/>
  <c r="R73" i="2"/>
  <c r="Q73" i="2"/>
  <c r="K73" i="2"/>
  <c r="L72" i="2"/>
  <c r="L71" i="2"/>
  <c r="S70" i="2"/>
  <c r="Q70" i="2"/>
  <c r="K70" i="2"/>
  <c r="S69" i="2"/>
  <c r="Q69" i="2"/>
  <c r="K69" i="2"/>
  <c r="S62" i="2"/>
  <c r="R62" i="2"/>
  <c r="Q62" i="2"/>
  <c r="P62" i="2"/>
  <c r="O62" i="2"/>
  <c r="N62" i="2"/>
  <c r="M62" i="2"/>
  <c r="K62" i="2"/>
  <c r="J62" i="2"/>
  <c r="S61" i="2"/>
  <c r="Q61" i="2"/>
  <c r="S54" i="2"/>
  <c r="R54" i="2"/>
  <c r="N54" i="2"/>
  <c r="M54" i="2"/>
  <c r="S53" i="2"/>
  <c r="Q53" i="2"/>
  <c r="O53" i="2"/>
  <c r="N53" i="2"/>
  <c r="M53" i="2"/>
  <c r="S46" i="2"/>
  <c r="R46" i="2"/>
  <c r="Q46" i="2"/>
  <c r="P46" i="2"/>
  <c r="O46" i="2"/>
  <c r="N46" i="2"/>
  <c r="M46" i="2"/>
  <c r="K46" i="2"/>
  <c r="J46" i="2"/>
  <c r="S45" i="2"/>
  <c r="Q45" i="2"/>
  <c r="K45" i="2"/>
  <c r="S44" i="2"/>
  <c r="R44" i="2"/>
  <c r="Q44" i="2"/>
  <c r="P44" i="2"/>
  <c r="O44" i="2"/>
  <c r="N44" i="2"/>
  <c r="M44" i="2"/>
  <c r="K44" i="2"/>
  <c r="J44" i="2"/>
  <c r="S43" i="2"/>
  <c r="Q43" i="2"/>
  <c r="K43" i="2"/>
  <c r="S40" i="2"/>
  <c r="Q40" i="2"/>
  <c r="K40" i="2"/>
  <c r="S39" i="2"/>
  <c r="Q39" i="2"/>
  <c r="K39" i="2"/>
  <c r="J34" i="2"/>
  <c r="R33" i="2"/>
  <c r="P33" i="2"/>
  <c r="O33" i="2"/>
  <c r="N33" i="2"/>
  <c r="J33" i="2"/>
  <c r="R32" i="2"/>
  <c r="P32" i="2"/>
  <c r="O32" i="2"/>
  <c r="N32" i="2"/>
  <c r="M18" i="2"/>
  <c r="S90" i="2" l="1"/>
  <c r="S355" i="2"/>
  <c r="S88" i="2" s="1"/>
  <c r="Q528" i="2"/>
  <c r="Q470" i="2"/>
  <c r="R90" i="2"/>
  <c r="R355" i="2"/>
  <c r="R88" i="2" s="1"/>
  <c r="L473" i="2"/>
  <c r="Q479" i="2"/>
  <c r="Q465" i="2" s="1"/>
  <c r="R222" i="2"/>
  <c r="J386" i="2"/>
  <c r="J385" i="2" s="1"/>
  <c r="J434" i="2"/>
  <c r="R479" i="2"/>
  <c r="R465" i="2" s="1"/>
  <c r="L98" i="2"/>
  <c r="M442" i="2"/>
  <c r="M400" i="2" s="1"/>
  <c r="J288" i="2"/>
  <c r="J282" i="2" s="1"/>
  <c r="S47" i="2"/>
  <c r="P100" i="2"/>
  <c r="M61" i="2"/>
  <c r="S479" i="2"/>
  <c r="N78" i="2"/>
  <c r="N101" i="2"/>
  <c r="N40" i="2" s="1"/>
  <c r="O234" i="2"/>
  <c r="K173" i="2"/>
  <c r="K198" i="2"/>
  <c r="P234" i="2"/>
  <c r="J274" i="2"/>
  <c r="J310" i="2"/>
  <c r="J318" i="2"/>
  <c r="O358" i="2"/>
  <c r="O356" i="2" s="1"/>
  <c r="M471" i="2"/>
  <c r="J32" i="2"/>
  <c r="Q139" i="2"/>
  <c r="L42" i="2"/>
  <c r="O222" i="2"/>
  <c r="J303" i="2"/>
  <c r="J319" i="2"/>
  <c r="J327" i="2"/>
  <c r="J335" i="2"/>
  <c r="R45" i="2"/>
  <c r="R75" i="2"/>
  <c r="M73" i="2"/>
  <c r="M43" i="2"/>
  <c r="M470" i="2"/>
  <c r="M528" i="2"/>
  <c r="M468" i="2" s="1"/>
  <c r="M57" i="2" s="1"/>
  <c r="M59" i="2" s="1"/>
  <c r="N73" i="2"/>
  <c r="N43" i="2"/>
  <c r="J382" i="2"/>
  <c r="J78" i="2"/>
  <c r="J48" i="2" s="1"/>
  <c r="O73" i="2"/>
  <c r="O43" i="2"/>
  <c r="J91" i="2"/>
  <c r="J61" i="2"/>
  <c r="O75" i="2"/>
  <c r="O45" i="2"/>
  <c r="M101" i="2"/>
  <c r="M70" i="2" s="1"/>
  <c r="P138" i="2"/>
  <c r="P71" i="2" s="1"/>
  <c r="J425" i="2"/>
  <c r="J517" i="2"/>
  <c r="R53" i="2"/>
  <c r="J124" i="2"/>
  <c r="J179" i="2"/>
  <c r="J417" i="2"/>
  <c r="M90" i="2"/>
  <c r="J125" i="2"/>
  <c r="M138" i="2"/>
  <c r="M71" i="2" s="1"/>
  <c r="J302" i="2"/>
  <c r="M407" i="2"/>
  <c r="M397" i="2" s="1"/>
  <c r="L67" i="2"/>
  <c r="O78" i="2"/>
  <c r="O48" i="2" s="1"/>
  <c r="R101" i="2"/>
  <c r="M253" i="2"/>
  <c r="M251" i="2" s="1"/>
  <c r="P382" i="2"/>
  <c r="P379" i="2" s="1"/>
  <c r="J444" i="2"/>
  <c r="L95" i="2"/>
  <c r="L66" i="2" s="1"/>
  <c r="J172" i="2"/>
  <c r="N253" i="2"/>
  <c r="J253" i="2" s="1"/>
  <c r="J268" i="2"/>
  <c r="K61" i="2"/>
  <c r="M100" i="2"/>
  <c r="J236" i="2"/>
  <c r="J533" i="2"/>
  <c r="P83" i="2"/>
  <c r="L38" i="2"/>
  <c r="J102" i="2"/>
  <c r="P61" i="2"/>
  <c r="Q83" i="2"/>
  <c r="N300" i="2"/>
  <c r="L99" i="2"/>
  <c r="N529" i="2"/>
  <c r="N469" i="2" s="1"/>
  <c r="J409" i="2"/>
  <c r="J407" i="2" s="1"/>
  <c r="L41" i="2"/>
  <c r="M139" i="2"/>
  <c r="M72" i="2" s="1"/>
  <c r="P222" i="2"/>
  <c r="P214" i="2" s="1"/>
  <c r="J348" i="2"/>
  <c r="J85" i="2" s="1"/>
  <c r="J55" i="2" s="1"/>
  <c r="M478" i="2"/>
  <c r="K516" i="2"/>
  <c r="M45" i="2"/>
  <c r="M75" i="2"/>
  <c r="Q97" i="2"/>
  <c r="Q95" i="2"/>
  <c r="Q72" i="2"/>
  <c r="M69" i="2"/>
  <c r="M39" i="2"/>
  <c r="R40" i="2"/>
  <c r="R70" i="2"/>
  <c r="O77" i="2"/>
  <c r="P77" i="2"/>
  <c r="N234" i="2"/>
  <c r="J289" i="2"/>
  <c r="P300" i="2"/>
  <c r="O397" i="2"/>
  <c r="P39" i="2"/>
  <c r="P69" i="2"/>
  <c r="O138" i="2"/>
  <c r="J178" i="2"/>
  <c r="P282" i="2"/>
  <c r="M300" i="2"/>
  <c r="M81" i="2" s="1"/>
  <c r="P397" i="2"/>
  <c r="J531" i="2"/>
  <c r="N385" i="2"/>
  <c r="N379" i="2" s="1"/>
  <c r="J103" i="2"/>
  <c r="Q138" i="2"/>
  <c r="O385" i="2"/>
  <c r="J349" i="2"/>
  <c r="Q52" i="2"/>
  <c r="J169" i="2"/>
  <c r="J261" i="2"/>
  <c r="O251" i="2"/>
  <c r="L474" i="2"/>
  <c r="L460" i="2"/>
  <c r="K141" i="2"/>
  <c r="R405" i="2"/>
  <c r="R397" i="2"/>
  <c r="O250" i="2"/>
  <c r="J334" i="2"/>
  <c r="J343" i="2"/>
  <c r="P86" i="2"/>
  <c r="J120" i="2"/>
  <c r="K199" i="2"/>
  <c r="J222" i="2"/>
  <c r="R283" i="2"/>
  <c r="P54" i="2"/>
  <c r="O56" i="2"/>
  <c r="J275" i="2"/>
  <c r="N356" i="2"/>
  <c r="K358" i="2"/>
  <c r="R385" i="2"/>
  <c r="P465" i="2"/>
  <c r="P477" i="2"/>
  <c r="R466" i="2"/>
  <c r="Q47" i="2"/>
  <c r="K56" i="2"/>
  <c r="Q86" i="2"/>
  <c r="O101" i="2"/>
  <c r="P139" i="2"/>
  <c r="J199" i="2"/>
  <c r="J269" i="2"/>
  <c r="K343" i="2"/>
  <c r="Q54" i="2"/>
  <c r="P354" i="2"/>
  <c r="P89" i="2"/>
  <c r="K378" i="2"/>
  <c r="P101" i="2"/>
  <c r="R139" i="2"/>
  <c r="J216" i="2"/>
  <c r="R301" i="2"/>
  <c r="R354" i="2"/>
  <c r="P359" i="2"/>
  <c r="J363" i="2"/>
  <c r="K55" i="2"/>
  <c r="L65" i="2"/>
  <c r="Q55" i="2"/>
  <c r="N139" i="2"/>
  <c r="M214" i="2"/>
  <c r="J244" i="2"/>
  <c r="J234" i="2" s="1"/>
  <c r="S354" i="2"/>
  <c r="O84" i="2"/>
  <c r="M58" i="2"/>
  <c r="M60" i="2" s="1"/>
  <c r="N100" i="2"/>
  <c r="O139" i="2"/>
  <c r="J173" i="2"/>
  <c r="J358" i="2"/>
  <c r="N55" i="2"/>
  <c r="K83" i="2"/>
  <c r="P84" i="2"/>
  <c r="O100" i="2"/>
  <c r="N138" i="2"/>
  <c r="O214" i="2"/>
  <c r="R282" i="2"/>
  <c r="N301" i="2"/>
  <c r="M301" i="2"/>
  <c r="M82" i="2" s="1"/>
  <c r="M52" i="2" s="1"/>
  <c r="J326" i="2"/>
  <c r="K466" i="2"/>
  <c r="R55" i="2"/>
  <c r="Q84" i="2"/>
  <c r="R100" i="2"/>
  <c r="R138" i="2"/>
  <c r="P43" i="2"/>
  <c r="J266" i="2"/>
  <c r="O301" i="2"/>
  <c r="R399" i="2"/>
  <c r="N222" i="2"/>
  <c r="Q354" i="2"/>
  <c r="K356" i="2"/>
  <c r="Q89" i="2"/>
  <c r="S477" i="2"/>
  <c r="S465" i="2"/>
  <c r="O54" i="2"/>
  <c r="N70" i="2"/>
  <c r="S138" i="2"/>
  <c r="J140" i="2"/>
  <c r="J141" i="2"/>
  <c r="K164" i="2"/>
  <c r="K172" i="2"/>
  <c r="P251" i="2"/>
  <c r="P301" i="2"/>
  <c r="J267" i="2"/>
  <c r="S139" i="2"/>
  <c r="M234" i="2"/>
  <c r="M77" i="2" s="1"/>
  <c r="M47" i="2" s="1"/>
  <c r="R251" i="2"/>
  <c r="N252" i="2"/>
  <c r="O300" i="2"/>
  <c r="J301" i="2"/>
  <c r="N397" i="2"/>
  <c r="J121" i="2"/>
  <c r="J198" i="2"/>
  <c r="R214" i="2"/>
  <c r="K357" i="2"/>
  <c r="Q355" i="2"/>
  <c r="R442" i="2"/>
  <c r="J451" i="2"/>
  <c r="K504" i="2"/>
  <c r="J342" i="2"/>
  <c r="J504" i="2"/>
  <c r="Q467" i="2"/>
  <c r="M441" i="2"/>
  <c r="P85" i="2"/>
  <c r="M379" i="2"/>
  <c r="M408" i="2"/>
  <c r="N441" i="2"/>
  <c r="K140" i="2"/>
  <c r="N408" i="2"/>
  <c r="R467" i="2"/>
  <c r="S51" i="2"/>
  <c r="N357" i="2"/>
  <c r="J369" i="2"/>
  <c r="O370" i="2"/>
  <c r="K81" i="2"/>
  <c r="O408" i="2"/>
  <c r="P441" i="2"/>
  <c r="J443" i="2"/>
  <c r="P408" i="2"/>
  <c r="O441" i="2"/>
  <c r="R370" i="2"/>
  <c r="O478" i="2"/>
  <c r="N470" i="2"/>
  <c r="N528" i="2"/>
  <c r="O529" i="2"/>
  <c r="O471" i="2"/>
  <c r="P478" i="2"/>
  <c r="P470" i="2"/>
  <c r="P528" i="2"/>
  <c r="Q478" i="2"/>
  <c r="K480" i="2"/>
  <c r="Q468" i="2"/>
  <c r="O470" i="2"/>
  <c r="O528" i="2"/>
  <c r="R234" i="2"/>
  <c r="R478" i="2"/>
  <c r="K178" i="2"/>
  <c r="S478" i="2"/>
  <c r="O466" i="2"/>
  <c r="J466" i="2"/>
  <c r="N467" i="2"/>
  <c r="M252" i="2"/>
  <c r="M250" i="2" s="1"/>
  <c r="J260" i="2"/>
  <c r="O378" i="2"/>
  <c r="M479" i="2"/>
  <c r="J500" i="2"/>
  <c r="P531" i="2"/>
  <c r="J481" i="2"/>
  <c r="N479" i="2"/>
  <c r="N466" i="2"/>
  <c r="Q531" i="2"/>
  <c r="O479" i="2"/>
  <c r="M464" i="2"/>
  <c r="M41" i="2" s="1"/>
  <c r="M476" i="2"/>
  <c r="K505" i="2"/>
  <c r="R531" i="2"/>
  <c r="J452" i="2"/>
  <c r="J505" i="2"/>
  <c r="J516" i="2"/>
  <c r="S530" i="2"/>
  <c r="S531" i="2"/>
  <c r="O400" i="2"/>
  <c r="N442" i="2"/>
  <c r="L462" i="2"/>
  <c r="P442" i="2"/>
  <c r="R528" i="2"/>
  <c r="O355" i="2"/>
  <c r="J379" i="2"/>
  <c r="R408" i="2"/>
  <c r="J480" i="2"/>
  <c r="N478" i="2"/>
  <c r="J532" i="2"/>
  <c r="N370" i="2"/>
  <c r="J410" i="2"/>
  <c r="R477" i="2" l="1"/>
  <c r="K479" i="2"/>
  <c r="L475" i="2"/>
  <c r="L461" i="2"/>
  <c r="L36" i="2" s="1"/>
  <c r="Q477" i="2"/>
  <c r="M40" i="2"/>
  <c r="J300" i="2"/>
  <c r="J81" i="2" s="1"/>
  <c r="N251" i="2"/>
  <c r="N80" i="2" s="1"/>
  <c r="P75" i="2"/>
  <c r="P45" i="2"/>
  <c r="J441" i="2"/>
  <c r="J405" i="2" s="1"/>
  <c r="N399" i="2"/>
  <c r="N401" i="2"/>
  <c r="N405" i="2"/>
  <c r="J77" i="2"/>
  <c r="N71" i="2"/>
  <c r="Q42" i="2"/>
  <c r="R61" i="2"/>
  <c r="R91" i="2"/>
  <c r="O91" i="2"/>
  <c r="O61" i="2"/>
  <c r="J252" i="2"/>
  <c r="N250" i="2"/>
  <c r="K89" i="2"/>
  <c r="R69" i="2"/>
  <c r="R39" i="2"/>
  <c r="Q66" i="2"/>
  <c r="N48" i="2"/>
  <c r="O399" i="2"/>
  <c r="R400" i="2"/>
  <c r="O96" i="2"/>
  <c r="O69" i="2"/>
  <c r="O39" i="2"/>
  <c r="N77" i="2"/>
  <c r="P406" i="2"/>
  <c r="P398" i="2"/>
  <c r="J530" i="2"/>
  <c r="Q472" i="2"/>
  <c r="Q464" i="2"/>
  <c r="K478" i="2"/>
  <c r="Q476" i="2"/>
  <c r="Q474" i="2"/>
  <c r="P55" i="2"/>
  <c r="R82" i="2"/>
  <c r="P87" i="2"/>
  <c r="K477" i="2"/>
  <c r="P56" i="2"/>
  <c r="M80" i="2"/>
  <c r="M243" i="2"/>
  <c r="P47" i="2"/>
  <c r="R471" i="2"/>
  <c r="R529" i="2"/>
  <c r="R473" i="2" s="1"/>
  <c r="J408" i="2"/>
  <c r="N91" i="2"/>
  <c r="N61" i="2"/>
  <c r="O243" i="2"/>
  <c r="O80" i="2"/>
  <c r="N476" i="2"/>
  <c r="N464" i="2"/>
  <c r="N355" i="2"/>
  <c r="N90" i="2"/>
  <c r="K355" i="2"/>
  <c r="Q88" i="2"/>
  <c r="P463" i="2"/>
  <c r="Q463" i="2"/>
  <c r="J54" i="2"/>
  <c r="J84" i="2"/>
  <c r="M465" i="2"/>
  <c r="M42" i="2" s="1"/>
  <c r="M477" i="2"/>
  <c r="M402" i="2"/>
  <c r="M406" i="2"/>
  <c r="M396" i="2" s="1"/>
  <c r="M398" i="2"/>
  <c r="R80" i="2"/>
  <c r="R243" i="2"/>
  <c r="K354" i="2"/>
  <c r="Q87" i="2"/>
  <c r="Q99" i="2"/>
  <c r="Q68" i="2"/>
  <c r="N400" i="2"/>
  <c r="J442" i="2"/>
  <c r="M472" i="2"/>
  <c r="M462" i="2"/>
  <c r="N214" i="2"/>
  <c r="N75" i="2"/>
  <c r="N45" i="2"/>
  <c r="P250" i="2"/>
  <c r="J478" i="2"/>
  <c r="O465" i="2"/>
  <c r="O477" i="2"/>
  <c r="R463" i="2"/>
  <c r="S464" i="2"/>
  <c r="S476" i="2"/>
  <c r="P468" i="2"/>
  <c r="J283" i="2"/>
  <c r="M399" i="2"/>
  <c r="M51" i="2" s="1"/>
  <c r="M401" i="2"/>
  <c r="J139" i="2"/>
  <c r="M405" i="2"/>
  <c r="M395" i="2" s="1"/>
  <c r="J356" i="2"/>
  <c r="N72" i="2"/>
  <c r="J214" i="2"/>
  <c r="J73" i="2"/>
  <c r="J43" i="2"/>
  <c r="K465" i="2"/>
  <c r="K138" i="2"/>
  <c r="Q94" i="2"/>
  <c r="Q71" i="2"/>
  <c r="Q96" i="2"/>
  <c r="O47" i="2"/>
  <c r="R406" i="2"/>
  <c r="R398" i="2"/>
  <c r="K90" i="2"/>
  <c r="S95" i="2"/>
  <c r="S97" i="2"/>
  <c r="S72" i="2"/>
  <c r="J138" i="2"/>
  <c r="K47" i="2"/>
  <c r="K84" i="2"/>
  <c r="K54" i="2"/>
  <c r="R379" i="2"/>
  <c r="R81" i="2"/>
  <c r="O354" i="2"/>
  <c r="O89" i="2"/>
  <c r="J101" i="2"/>
  <c r="O71" i="2"/>
  <c r="M97" i="2"/>
  <c r="J376" i="2"/>
  <c r="S471" i="2"/>
  <c r="S529" i="2"/>
  <c r="Q471" i="2"/>
  <c r="Q529" i="2"/>
  <c r="K531" i="2"/>
  <c r="K467" i="2"/>
  <c r="Q48" i="2"/>
  <c r="S96" i="2"/>
  <c r="S94" i="2"/>
  <c r="S71" i="2"/>
  <c r="R464" i="2"/>
  <c r="R476" i="2"/>
  <c r="P464" i="2"/>
  <c r="P476" i="2"/>
  <c r="O82" i="2"/>
  <c r="L35" i="2"/>
  <c r="R72" i="2"/>
  <c r="O79" i="2"/>
  <c r="O242" i="2"/>
  <c r="J100" i="2"/>
  <c r="O72" i="2"/>
  <c r="O88" i="2"/>
  <c r="J397" i="2"/>
  <c r="P399" i="2"/>
  <c r="R401" i="2"/>
  <c r="R395" i="2"/>
  <c r="R468" i="2"/>
  <c r="R77" i="2"/>
  <c r="P72" i="2"/>
  <c r="J479" i="2"/>
  <c r="J86" i="2"/>
  <c r="J471" i="2"/>
  <c r="J529" i="2"/>
  <c r="N81" i="2"/>
  <c r="S470" i="2"/>
  <c r="S528" i="2"/>
  <c r="S474" i="2" s="1"/>
  <c r="K530" i="2"/>
  <c r="R97" i="2"/>
  <c r="O469" i="2"/>
  <c r="N406" i="2"/>
  <c r="N402" i="2"/>
  <c r="N398" i="2"/>
  <c r="N82" i="2"/>
  <c r="N69" i="2"/>
  <c r="N39" i="2"/>
  <c r="J359" i="2"/>
  <c r="N465" i="2"/>
  <c r="N477" i="2"/>
  <c r="N468" i="2"/>
  <c r="J83" i="2"/>
  <c r="J53" i="2"/>
  <c r="P82" i="2"/>
  <c r="R250" i="2"/>
  <c r="P357" i="2"/>
  <c r="P243" i="2" s="1"/>
  <c r="N354" i="2"/>
  <c r="N89" i="2"/>
  <c r="L37" i="2"/>
  <c r="P400" i="2"/>
  <c r="M79" i="2"/>
  <c r="M49" i="2" s="1"/>
  <c r="M242" i="2"/>
  <c r="O468" i="2"/>
  <c r="O406" i="2"/>
  <c r="O398" i="2"/>
  <c r="J82" i="2"/>
  <c r="S463" i="2"/>
  <c r="O70" i="2"/>
  <c r="O97" i="2"/>
  <c r="O40" i="2"/>
  <c r="J75" i="2"/>
  <c r="J45" i="2"/>
  <c r="O379" i="2"/>
  <c r="O405" i="2"/>
  <c r="M96" i="2"/>
  <c r="R48" i="2"/>
  <c r="P471" i="2"/>
  <c r="P529" i="2"/>
  <c r="P473" i="2" s="1"/>
  <c r="O464" i="2"/>
  <c r="O476" i="2"/>
  <c r="K51" i="2"/>
  <c r="O81" i="2"/>
  <c r="P80" i="2"/>
  <c r="R71" i="2"/>
  <c r="S87" i="2"/>
  <c r="R87" i="2"/>
  <c r="P97" i="2"/>
  <c r="P40" i="2"/>
  <c r="P70" i="2"/>
  <c r="Q56" i="2"/>
  <c r="P405" i="2"/>
  <c r="P81" i="2"/>
  <c r="K139" i="2"/>
  <c r="J251" i="2" l="1"/>
  <c r="J80" i="2" s="1"/>
  <c r="N97" i="2"/>
  <c r="N68" i="2" s="1"/>
  <c r="N243" i="2"/>
  <c r="M50" i="2"/>
  <c r="M67" i="2"/>
  <c r="M37" i="2" s="1"/>
  <c r="M98" i="2"/>
  <c r="M94" i="2"/>
  <c r="M65" i="2" s="1"/>
  <c r="K48" i="2"/>
  <c r="S462" i="2"/>
  <c r="S472" i="2"/>
  <c r="M404" i="2"/>
  <c r="M394" i="2"/>
  <c r="N88" i="2"/>
  <c r="O67" i="2"/>
  <c r="O94" i="2"/>
  <c r="O98" i="2"/>
  <c r="K474" i="2"/>
  <c r="P50" i="2"/>
  <c r="O401" i="2"/>
  <c r="O395" i="2"/>
  <c r="P52" i="2"/>
  <c r="O87" i="2"/>
  <c r="M460" i="2"/>
  <c r="M474" i="2"/>
  <c r="M473" i="2"/>
  <c r="M463" i="2"/>
  <c r="N395" i="2"/>
  <c r="P51" i="2"/>
  <c r="O396" i="2"/>
  <c r="O402" i="2"/>
  <c r="J56" i="2"/>
  <c r="O52" i="2"/>
  <c r="K529" i="2"/>
  <c r="R51" i="2"/>
  <c r="N42" i="2"/>
  <c r="J400" i="2"/>
  <c r="J52" i="2" s="1"/>
  <c r="K476" i="2"/>
  <c r="N403" i="2"/>
  <c r="N393" i="2"/>
  <c r="J47" i="2"/>
  <c r="K97" i="2"/>
  <c r="K72" i="2"/>
  <c r="N52" i="2"/>
  <c r="J401" i="2"/>
  <c r="J395" i="2"/>
  <c r="Q469" i="2"/>
  <c r="Q58" i="2" s="1"/>
  <c r="Q473" i="2"/>
  <c r="Q475" i="2"/>
  <c r="R396" i="2"/>
  <c r="R402" i="2"/>
  <c r="R475" i="2"/>
  <c r="R461" i="2"/>
  <c r="N472" i="2"/>
  <c r="N462" i="2"/>
  <c r="K464" i="2"/>
  <c r="J250" i="2"/>
  <c r="J96" i="2" s="1"/>
  <c r="N79" i="2"/>
  <c r="N242" i="2"/>
  <c r="Q462" i="2"/>
  <c r="P401" i="2"/>
  <c r="P395" i="2"/>
  <c r="O51" i="2"/>
  <c r="N404" i="2"/>
  <c r="N394" i="2"/>
  <c r="O58" i="2"/>
  <c r="K471" i="2"/>
  <c r="Q460" i="2"/>
  <c r="J399" i="2"/>
  <c r="J51" i="2" s="1"/>
  <c r="R79" i="2"/>
  <c r="R242" i="2"/>
  <c r="N396" i="2"/>
  <c r="J465" i="2"/>
  <c r="J477" i="2"/>
  <c r="P472" i="2"/>
  <c r="P462" i="2"/>
  <c r="J354" i="2"/>
  <c r="J89" i="2"/>
  <c r="Q38" i="2"/>
  <c r="O50" i="2"/>
  <c r="K463" i="2"/>
  <c r="J470" i="2"/>
  <c r="J528" i="2"/>
  <c r="S66" i="2"/>
  <c r="R96" i="2"/>
  <c r="P41" i="2"/>
  <c r="S469" i="2"/>
  <c r="S475" i="2"/>
  <c r="O473" i="2"/>
  <c r="O463" i="2"/>
  <c r="R47" i="2"/>
  <c r="R472" i="2"/>
  <c r="R462" i="2"/>
  <c r="J476" i="2"/>
  <c r="J464" i="2"/>
  <c r="N99" i="2"/>
  <c r="N473" i="2"/>
  <c r="N463" i="2"/>
  <c r="M403" i="2"/>
  <c r="M393" i="2"/>
  <c r="P475" i="2"/>
  <c r="P461" i="2"/>
  <c r="P57" i="2"/>
  <c r="S41" i="2"/>
  <c r="M68" i="2"/>
  <c r="M99" i="2"/>
  <c r="M95" i="2"/>
  <c r="M66" i="2" s="1"/>
  <c r="Q65" i="2"/>
  <c r="K94" i="2"/>
  <c r="P79" i="2"/>
  <c r="P242" i="2"/>
  <c r="P96" i="2"/>
  <c r="R57" i="2"/>
  <c r="S473" i="2"/>
  <c r="K528" i="2"/>
  <c r="S65" i="2"/>
  <c r="O41" i="2"/>
  <c r="K71" i="2"/>
  <c r="K96" i="2"/>
  <c r="R52" i="2"/>
  <c r="N95" i="2"/>
  <c r="P469" i="2"/>
  <c r="N87" i="2"/>
  <c r="J357" i="2"/>
  <c r="S468" i="2"/>
  <c r="S57" i="2" s="1"/>
  <c r="O49" i="2"/>
  <c r="S67" i="2"/>
  <c r="J469" i="2"/>
  <c r="O42" i="2"/>
  <c r="O95" i="2"/>
  <c r="O68" i="2"/>
  <c r="O99" i="2"/>
  <c r="Q98" i="2"/>
  <c r="Q67" i="2"/>
  <c r="J72" i="2"/>
  <c r="Q57" i="2"/>
  <c r="P99" i="2"/>
  <c r="P68" i="2"/>
  <c r="O472" i="2"/>
  <c r="O462" i="2"/>
  <c r="R99" i="2"/>
  <c r="R95" i="2"/>
  <c r="R68" i="2"/>
  <c r="J377" i="2"/>
  <c r="Q41" i="2"/>
  <c r="J39" i="2"/>
  <c r="J69" i="2"/>
  <c r="J71" i="2"/>
  <c r="K87" i="2"/>
  <c r="N50" i="2"/>
  <c r="P396" i="2"/>
  <c r="P402" i="2"/>
  <c r="K95" i="2"/>
  <c r="P355" i="2"/>
  <c r="P95" i="2" s="1"/>
  <c r="P90" i="2"/>
  <c r="N96" i="2"/>
  <c r="K470" i="2"/>
  <c r="R393" i="2"/>
  <c r="R403" i="2"/>
  <c r="S42" i="2"/>
  <c r="R50" i="2"/>
  <c r="K88" i="2"/>
  <c r="J406" i="2"/>
  <c r="J398" i="2"/>
  <c r="J50" i="2" s="1"/>
  <c r="N47" i="2"/>
  <c r="N41" i="2"/>
  <c r="R41" i="2"/>
  <c r="P42" i="2"/>
  <c r="N51" i="2"/>
  <c r="R42" i="2"/>
  <c r="J97" i="2"/>
  <c r="J70" i="2"/>
  <c r="J40" i="2"/>
  <c r="S68" i="2"/>
  <c r="R469" i="2"/>
  <c r="N57" i="2" l="1"/>
  <c r="J403" i="2"/>
  <c r="J393" i="2"/>
  <c r="O65" i="2"/>
  <c r="O460" i="2"/>
  <c r="O474" i="2"/>
  <c r="O38" i="2"/>
  <c r="S461" i="2"/>
  <c r="O37" i="2"/>
  <c r="O60" i="2"/>
  <c r="J41" i="2"/>
  <c r="O66" i="2"/>
  <c r="R59" i="2"/>
  <c r="R460" i="2"/>
  <c r="R474" i="2"/>
  <c r="N460" i="2"/>
  <c r="N474" i="2"/>
  <c r="K42" i="2"/>
  <c r="N58" i="2"/>
  <c r="S38" i="2"/>
  <c r="M461" i="2"/>
  <c r="M36" i="2" s="1"/>
  <c r="M475" i="2"/>
  <c r="J68" i="2"/>
  <c r="J98" i="2"/>
  <c r="J67" i="2"/>
  <c r="J94" i="2"/>
  <c r="P38" i="2"/>
  <c r="N66" i="2"/>
  <c r="P59" i="2"/>
  <c r="R27" i="2"/>
  <c r="J90" i="2"/>
  <c r="J355" i="2"/>
  <c r="J95" i="2" s="1"/>
  <c r="J243" i="2"/>
  <c r="N67" i="2"/>
  <c r="N94" i="2"/>
  <c r="N98" i="2"/>
  <c r="P94" i="2"/>
  <c r="P98" i="2"/>
  <c r="P67" i="2"/>
  <c r="P27" i="2"/>
  <c r="K99" i="2"/>
  <c r="K68" i="2"/>
  <c r="O57" i="2"/>
  <c r="J468" i="2"/>
  <c r="P66" i="2"/>
  <c r="Q60" i="2"/>
  <c r="R404" i="2"/>
  <c r="R394" i="2"/>
  <c r="P460" i="2"/>
  <c r="P474" i="2"/>
  <c r="P393" i="2"/>
  <c r="P403" i="2"/>
  <c r="P88" i="2"/>
  <c r="P49" i="2"/>
  <c r="O475" i="2"/>
  <c r="O461" i="2"/>
  <c r="S460" i="2"/>
  <c r="S59" i="2"/>
  <c r="J402" i="2"/>
  <c r="J396" i="2"/>
  <c r="N38" i="2"/>
  <c r="Q59" i="2"/>
  <c r="S37" i="2"/>
  <c r="K67" i="2"/>
  <c r="K98" i="2"/>
  <c r="O404" i="2"/>
  <c r="O394" i="2"/>
  <c r="O393" i="2"/>
  <c r="O403" i="2"/>
  <c r="K41" i="2"/>
  <c r="K65" i="2"/>
  <c r="S58" i="2"/>
  <c r="K462" i="2"/>
  <c r="K475" i="2"/>
  <c r="J462" i="2"/>
  <c r="J472" i="2"/>
  <c r="J473" i="2"/>
  <c r="J463" i="2"/>
  <c r="R49" i="2"/>
  <c r="P404" i="2"/>
  <c r="P394" i="2"/>
  <c r="R38" i="2"/>
  <c r="J42" i="2"/>
  <c r="N461" i="2"/>
  <c r="N475" i="2"/>
  <c r="J87" i="2"/>
  <c r="K472" i="2"/>
  <c r="K469" i="2"/>
  <c r="M35" i="2"/>
  <c r="K66" i="2"/>
  <c r="J378" i="2"/>
  <c r="Q35" i="2"/>
  <c r="K473" i="2"/>
  <c r="Q461" i="2"/>
  <c r="R66" i="2"/>
  <c r="Q37" i="2"/>
  <c r="K468" i="2"/>
  <c r="N49" i="2"/>
  <c r="R58" i="2"/>
  <c r="M38" i="2"/>
  <c r="R98" i="2"/>
  <c r="R94" i="2"/>
  <c r="R67" i="2"/>
  <c r="J79" i="2"/>
  <c r="J242" i="2"/>
  <c r="J66" i="2" l="1"/>
  <c r="O27" i="2"/>
  <c r="P65" i="2"/>
  <c r="J65" i="2"/>
  <c r="S36" i="2"/>
  <c r="S60" i="2"/>
  <c r="K37" i="2"/>
  <c r="P36" i="2"/>
  <c r="O59" i="2"/>
  <c r="J57" i="2"/>
  <c r="J461" i="2"/>
  <c r="J475" i="2"/>
  <c r="R21" i="2"/>
  <c r="R26" i="2"/>
  <c r="O35" i="2"/>
  <c r="J474" i="2"/>
  <c r="J460" i="2"/>
  <c r="K58" i="2"/>
  <c r="O36" i="2"/>
  <c r="J37" i="2"/>
  <c r="N65" i="2"/>
  <c r="J38" i="2"/>
  <c r="K461" i="2"/>
  <c r="K36" i="2" s="1"/>
  <c r="Q36" i="2"/>
  <c r="N27" i="2"/>
  <c r="N37" i="2"/>
  <c r="J49" i="2"/>
  <c r="R36" i="2"/>
  <c r="P58" i="2"/>
  <c r="J88" i="2"/>
  <c r="R37" i="2"/>
  <c r="J99" i="2"/>
  <c r="R65" i="2"/>
  <c r="K38" i="2"/>
  <c r="S35" i="2"/>
  <c r="K460" i="2"/>
  <c r="J404" i="2"/>
  <c r="J394" i="2"/>
  <c r="P21" i="2"/>
  <c r="P26" i="2"/>
  <c r="R60" i="2"/>
  <c r="K57" i="2"/>
  <c r="N59" i="2"/>
  <c r="P37" i="2"/>
  <c r="N36" i="2"/>
  <c r="N60" i="2"/>
  <c r="R35" i="2" l="1"/>
  <c r="N26" i="2"/>
  <c r="N21" i="2"/>
  <c r="K59" i="2"/>
  <c r="R20" i="2"/>
  <c r="R18" i="2"/>
  <c r="N35" i="2"/>
  <c r="J58" i="2"/>
  <c r="P60" i="2"/>
  <c r="J35" i="2"/>
  <c r="J59" i="2"/>
  <c r="J36" i="2"/>
  <c r="P20" i="2"/>
  <c r="P18" i="2"/>
  <c r="P35" i="2"/>
  <c r="O26" i="2"/>
  <c r="O21" i="2"/>
  <c r="J27" i="2"/>
  <c r="K60" i="2"/>
  <c r="K35" i="2"/>
  <c r="O20" i="2" l="1"/>
  <c r="J26" i="2"/>
  <c r="O18" i="2"/>
  <c r="N20" i="2"/>
  <c r="N18" i="2"/>
  <c r="J60" i="2"/>
  <c r="R19" i="2"/>
  <c r="P19" i="2"/>
  <c r="J21" i="2"/>
  <c r="N19" i="2" l="1"/>
  <c r="J20" i="2"/>
  <c r="J18" i="2"/>
  <c r="O19" i="2"/>
  <c r="J19" i="2" l="1"/>
</calcChain>
</file>

<file path=xl/sharedStrings.xml><?xml version="1.0" encoding="utf-8"?>
<sst xmlns="http://schemas.openxmlformats.org/spreadsheetml/2006/main" count="1026" uniqueCount="411">
  <si>
    <t>Ministerul Mediului, Apelor și Pădurilor</t>
  </si>
  <si>
    <t>ARBDD</t>
  </si>
  <si>
    <t>Cod unitate 5</t>
  </si>
  <si>
    <t xml:space="preserve">         </t>
  </si>
  <si>
    <t xml:space="preserve">   BUGET  DE CHELTUIELI  PE  ANUL  2026</t>
  </si>
  <si>
    <t>- mii lei -</t>
  </si>
  <si>
    <t>mii lei</t>
  </si>
  <si>
    <t xml:space="preserve">Cod program </t>
  </si>
  <si>
    <t>Cap.</t>
  </si>
  <si>
    <t>subcap.</t>
  </si>
  <si>
    <t>paragraf</t>
  </si>
  <si>
    <t xml:space="preserve">titlu </t>
  </si>
  <si>
    <t>art.</t>
  </si>
  <si>
    <t>alin</t>
  </si>
  <si>
    <t>Indicator</t>
  </si>
  <si>
    <t>Buget actualizat 2026</t>
  </si>
  <si>
    <t>Sume reținute an 10%</t>
  </si>
  <si>
    <t>Sume reduse cf. OUG 34/2023
10%</t>
  </si>
  <si>
    <t>Plati 30.11.2025</t>
  </si>
  <si>
    <t xml:space="preserve">Trim            I </t>
  </si>
  <si>
    <t>Trim         II</t>
  </si>
  <si>
    <t>Trim        III</t>
  </si>
  <si>
    <t>Sume reținute Trim. III</t>
  </si>
  <si>
    <t>Trim         IV</t>
  </si>
  <si>
    <t>Sume reținute Trim. IV</t>
  </si>
  <si>
    <t>A</t>
  </si>
  <si>
    <t>B</t>
  </si>
  <si>
    <t>1=3+4+5+7</t>
  </si>
  <si>
    <t>2=6+8</t>
  </si>
  <si>
    <t>0001</t>
  </si>
  <si>
    <t>VENITURI PROPRII TOTAL VENITURI</t>
  </si>
  <si>
    <t>0002</t>
  </si>
  <si>
    <t>I. VENITURI CURENTE</t>
  </si>
  <si>
    <t>C. VENITURI NEFISCALE</t>
  </si>
  <si>
    <t>C2. VÂNZĂRI DE BUNURI ȘI SERVICII</t>
  </si>
  <si>
    <t>3410</t>
  </si>
  <si>
    <t>Venituri din taxe administrative, eliberari permise</t>
  </si>
  <si>
    <t>Alte venituri din taxe administrative, eliberari permise</t>
  </si>
  <si>
    <t>08</t>
  </si>
  <si>
    <t>FONDURI EXTERNE NERAMBURSABILE - TOTAL VENITURI</t>
  </si>
  <si>
    <t>III. OPERATIUNI FINANCIARE</t>
  </si>
  <si>
    <t>50</t>
  </si>
  <si>
    <t>4008</t>
  </si>
  <si>
    <t>ÎNCASĂRI DIN RAMBURSAREA ÎMPRUMUTURILOR ACORDATE</t>
  </si>
  <si>
    <t>15</t>
  </si>
  <si>
    <t>Sume utilizate din excedentul anului precedent pentru efectuarea de cheltuieli</t>
  </si>
  <si>
    <t>4208</t>
  </si>
  <si>
    <t>SUBVENȚII DE LA BUGETUL DE STAT</t>
  </si>
  <si>
    <t>60</t>
  </si>
  <si>
    <t>Cofinanțarea publică acordată în cadrul Mecanismului financiar SEE</t>
  </si>
  <si>
    <t>4200</t>
  </si>
  <si>
    <t>SUBVENTII</t>
  </si>
  <si>
    <t>4310</t>
  </si>
  <si>
    <t>Subventii de la alte administratii</t>
  </si>
  <si>
    <t>34</t>
  </si>
  <si>
    <t>Sume alocate din bugetul ANCPI pentru finantarea lucrarilor de inregistrare sistematica din cadrul Programului national de cadastru si carte funciara</t>
  </si>
  <si>
    <t>50.00</t>
  </si>
  <si>
    <t>TOTAL GENERAL - I. Credite de angajament</t>
  </si>
  <si>
    <t>TOTAL GENERAL - II. Credite bugetare</t>
  </si>
  <si>
    <t>01</t>
  </si>
  <si>
    <t>CHELTUIELI CURENTE - I. Credite de angajament</t>
  </si>
  <si>
    <t>CHELTUIELI CURENTE - II. Credite bugetare</t>
  </si>
  <si>
    <t xml:space="preserve">   Cheltuieli de personal - I. Credite de angajament</t>
  </si>
  <si>
    <t xml:space="preserve">   Cheltuieli de personal - II. Credite bugetare</t>
  </si>
  <si>
    <t xml:space="preserve">   Bunuri şi servicii - I. Credite de angajament</t>
  </si>
  <si>
    <t xml:space="preserve">   Bunuri şi servicii - II. Credite bugetare</t>
  </si>
  <si>
    <t xml:space="preserve">   Dobânzi - I. Credite de angajament</t>
  </si>
  <si>
    <t xml:space="preserve">  Dobânzi  - II. Credite bugetare</t>
  </si>
  <si>
    <t xml:space="preserve">   Transferuri între unităţi ale administraţiei publice - I. Credite de angajament</t>
  </si>
  <si>
    <t xml:space="preserve">   Transferuri între unităţi ale administraţiei publice - II. Credite bugetare</t>
  </si>
  <si>
    <t xml:space="preserve">   Alte transferuri - I. Credite de angajament</t>
  </si>
  <si>
    <t xml:space="preserve">   Alte transferuri - II. Credite bugetare</t>
  </si>
  <si>
    <t xml:space="preserve">   Proiecte cu finanţare din fonduri externe nerambursabile postaderare - I. Credite de angajament</t>
  </si>
  <si>
    <t xml:space="preserve">   Proiecte cu finanţare din fonduri externe nerambursabile postaderare - II. Credite bugetare</t>
  </si>
  <si>
    <t>58</t>
  </si>
  <si>
    <t>Proiecte cu finanţare din fonduri externe nerambursabile aferente cadrului financiar 2014-2020 și din Fondul de modernizare- I. Credite de angajament</t>
  </si>
  <si>
    <t>Proiecte cu finanţare din fonduri externe nerambursabile aferente cadrului financiar 2014-2020 și din Fondul de modernizare- II. Credite bugetare</t>
  </si>
  <si>
    <t xml:space="preserve">   Alte cheltuieli - I. Credite de angajament</t>
  </si>
  <si>
    <t xml:space="preserve">   Alte cheltuieli - II. Credite bugetare</t>
  </si>
  <si>
    <t>61</t>
  </si>
  <si>
    <t>PROIECTE  CU FINANTARE din sumele aferente componentei de imprumut a  PNRR - I. Credite de angajament</t>
  </si>
  <si>
    <t>PROIECTE  CU FINANTARE din sumele aferente componentei de imprumut a  PNRR - II. Credite bugetare</t>
  </si>
  <si>
    <t xml:space="preserve"> Cheltuieli de capital - I. Credite de angajament</t>
  </si>
  <si>
    <t xml:space="preserve"> Cheltuieli de capital - II. Credite bugetare</t>
  </si>
  <si>
    <t xml:space="preserve">   Active nefinanciare - I. Credite de angajament</t>
  </si>
  <si>
    <t xml:space="preserve">   Active nefinanciare - II. Credite bugetare</t>
  </si>
  <si>
    <t>Rambursări de credite - I. Credite de angajament</t>
  </si>
  <si>
    <t>Rambursări de credite - II. Credite bugetare</t>
  </si>
  <si>
    <t>50.01</t>
  </si>
  <si>
    <t>TOTAL  BUGET DE STAT - I. Credite de angajament</t>
  </si>
  <si>
    <t>TOTAL  BUGET DE STAT - II. Credite bugetare</t>
  </si>
  <si>
    <t xml:space="preserve">   Dobânzi - II. Credite bugetare</t>
  </si>
  <si>
    <t>Cheltuieli de capital - I. Credite de angajament</t>
  </si>
  <si>
    <t>Cheltuieli de capital - II. Credite bugetare</t>
  </si>
  <si>
    <t>74.01</t>
  </si>
  <si>
    <t>Protecţia mediului - I. Credite de angajament</t>
  </si>
  <si>
    <t>Protecţia mediului - II. Credite bugetare</t>
  </si>
  <si>
    <t>Cheltuieli curente - I. Credite de angajament</t>
  </si>
  <si>
    <t>Cheltuieli curente - II. Credite bugetare</t>
  </si>
  <si>
    <t>03</t>
  </si>
  <si>
    <t>Reducerea și controlul poluării - I. Credite de angajament</t>
  </si>
  <si>
    <t>Reducerea și controlul poluării - II. Credite bugetare</t>
  </si>
  <si>
    <t>0000001604</t>
  </si>
  <si>
    <t>10</t>
  </si>
  <si>
    <t>Titlul I Cheltuieli de personal - I. Credite de angajament</t>
  </si>
  <si>
    <t>Titlul I Cheltuieli de personal - II. Credite bugetare</t>
  </si>
  <si>
    <t xml:space="preserve">   Cheltuieli salariale în bani - I. Credite de angajament</t>
  </si>
  <si>
    <t xml:space="preserve">   Cheltuieli salariale în bani - II. Credite bugetare</t>
  </si>
  <si>
    <t xml:space="preserve">      Salarii de bază - I. Credite de angajament</t>
  </si>
  <si>
    <t xml:space="preserve">      Salarii de bază - II. Credite bugetare</t>
  </si>
  <si>
    <t>05</t>
  </si>
  <si>
    <t xml:space="preserve">      Sporuri pt condiţii de muncă - I. Credite de angajament</t>
  </si>
  <si>
    <t xml:space="preserve">      Sporuri pt condiţii de muncă - II. Credite bugetare</t>
  </si>
  <si>
    <t>06</t>
  </si>
  <si>
    <t xml:space="preserve">      Alte sporuri - I. Credite de angajament</t>
  </si>
  <si>
    <t xml:space="preserve">      Alte sporuri - II. Credite bugetare</t>
  </si>
  <si>
    <t>12</t>
  </si>
  <si>
    <t xml:space="preserve">      Indemnizaţii plătite unor persoane din afara unităţii - I. Credite de angajament</t>
  </si>
  <si>
    <t xml:space="preserve">      Indemnizaţii plătite unor persoane din afara unităţii - II. Credite bugetare</t>
  </si>
  <si>
    <t>13</t>
  </si>
  <si>
    <t xml:space="preserve">      Indemnizaţii de delegare - I. Credite de angajament</t>
  </si>
  <si>
    <t xml:space="preserve">      Indemnizaţii de delegare - II. Credite bugetare</t>
  </si>
  <si>
    <t>14</t>
  </si>
  <si>
    <t xml:space="preserve">      Indemnizaţii de detaşare - I. Credite de angajament</t>
  </si>
  <si>
    <t xml:space="preserve">      Indemnizaţii de detaşare - II. Credite bugetare</t>
  </si>
  <si>
    <t>17</t>
  </si>
  <si>
    <t xml:space="preserve">      Indemnizaţii de hrană - I. Credite de angajament</t>
  </si>
  <si>
    <t xml:space="preserve">      Indemnizaţii de hrană - II. Credite bugetare</t>
  </si>
  <si>
    <t>30</t>
  </si>
  <si>
    <t xml:space="preserve">      Alte drepturi salariale în bani - I. Credite de angajament</t>
  </si>
  <si>
    <t xml:space="preserve">      Alte drepturi salariale în bani - II. Credite bugetare</t>
  </si>
  <si>
    <t>02</t>
  </si>
  <si>
    <t>Cheltuieli salariale în natură - I. Credite de angajament</t>
  </si>
  <si>
    <t>Cheltuieli salariale în natură - II. Credite bugetare</t>
  </si>
  <si>
    <t>Vouchere de vacanță - I. Credite de angajament</t>
  </si>
  <si>
    <t>Vouchere de vacanță - II. Credite bugetare</t>
  </si>
  <si>
    <t xml:space="preserve">   Contribuţii - I. Credite de angajament</t>
  </si>
  <si>
    <t xml:space="preserve">   Contribuţii - II. Credite bugetare</t>
  </si>
  <si>
    <t>Contribuţii de asigurări sociale de stat - I. Credite de angajament</t>
  </si>
  <si>
    <t>Contribuţii de asigurări sociale de stat - II. Credite bugetare</t>
  </si>
  <si>
    <t>Contribuţii de asigurări de şomaj - I. Credite de angajament</t>
  </si>
  <si>
    <t xml:space="preserve">      Contribuţii de asigurări de şomaj - II. Credite bugetare</t>
  </si>
  <si>
    <t xml:space="preserve">      Contribuţii de asigurări sociale de sănătate - I. Credite de angajament</t>
  </si>
  <si>
    <t xml:space="preserve">      Contribuţii de asigurări sociale de sănătate - II. Credite bugetare</t>
  </si>
  <si>
    <t>04</t>
  </si>
  <si>
    <t xml:space="preserve">      Contribuţii de asigurări pentru accidente de muncă şi boli profesionale - I. Credite de angajament</t>
  </si>
  <si>
    <t xml:space="preserve">      Contribuţii de asigurări pentru accidente de muncă şi boli profesionale - II. Credite bugetare</t>
  </si>
  <si>
    <t xml:space="preserve">      Contribuţii pentru concedii şi indemnizaţii - I. Credite de angajament</t>
  </si>
  <si>
    <t xml:space="preserve">      Contribuţii pentru concedii şi indemnizaţii - II. Credite bugetare</t>
  </si>
  <si>
    <t>07</t>
  </si>
  <si>
    <t>Contributii asiguratorie pentru munca - I. Credite de angajament</t>
  </si>
  <si>
    <t>Contributii asiguratorie pentru munca - II. Credite bugetare</t>
  </si>
  <si>
    <t>0000001604
0000001604</t>
  </si>
  <si>
    <t>20</t>
  </si>
  <si>
    <t>Titlul II Bunuri şi servicii - I. Credite de angajament</t>
  </si>
  <si>
    <t>Titlul II Bunuri şi servicii - II. Credite bugetare</t>
  </si>
  <si>
    <t xml:space="preserve">      Furnituri birou - I. Credite de angajament</t>
  </si>
  <si>
    <t xml:space="preserve">      Furnituri birou - II. Credite bugetare</t>
  </si>
  <si>
    <t xml:space="preserve">      Materiale pentru curăţenie - I. Credite de angajament</t>
  </si>
  <si>
    <t xml:space="preserve">      Materiale pentru curăţenie - II. Credite bugetare</t>
  </si>
  <si>
    <t xml:space="preserve">      Încălzit, iluminat şi fortă motrică - I. Credite de angajament</t>
  </si>
  <si>
    <t xml:space="preserve">      Încălzit, iluminat şi fortă motrică - II. Credite bugetare</t>
  </si>
  <si>
    <t xml:space="preserve">      Apă, canal şi salubritate - I. Credite de angajament</t>
  </si>
  <si>
    <t xml:space="preserve">      Apă, canal şi salubritate - II. Credite bugetare</t>
  </si>
  <si>
    <t xml:space="preserve">      Carburanţi şi lubrifianţi - I. Credite de angajament</t>
  </si>
  <si>
    <t xml:space="preserve">      Carburanţi şi lubrifianţi - II. Credite bugetare</t>
  </si>
  <si>
    <t xml:space="preserve">      Piese de schimb - I. Credite de angajament</t>
  </si>
  <si>
    <t xml:space="preserve">      Piese de schimb - II. Credite bugetare</t>
  </si>
  <si>
    <t xml:space="preserve">      Transport - I. Credite de angajament</t>
  </si>
  <si>
    <t xml:space="preserve">      Transport - II. Credite bugetare</t>
  </si>
  <si>
    <t xml:space="preserve">      Postă telecomunicaţii radio tv internet - I. Credite de angajament</t>
  </si>
  <si>
    <t xml:space="preserve">      Postă telecomunicaţii radio tv internet - II. Credite bugetare</t>
  </si>
  <si>
    <t>09</t>
  </si>
  <si>
    <t xml:space="preserve">      Materiale şi prestări servicii cu caracter funcţional - I. Credite de angajament</t>
  </si>
  <si>
    <t xml:space="preserve">      Materiale şi prestări servicii cu caracter funcţional - II. Credite bugetare</t>
  </si>
  <si>
    <t xml:space="preserve">      Alte bunuri şi servicii pentru întreţinere şi funcţionare - I. Credite de angajament</t>
  </si>
  <si>
    <t xml:space="preserve">      Alte bunuri şi servicii pentru întreţinere şi funcţionare - II. Credite bugetare</t>
  </si>
  <si>
    <t xml:space="preserve">   Reparaţii curente - I. Credite de angajament</t>
  </si>
  <si>
    <t xml:space="preserve">   Reparaţii curente - II. Credite bugetare</t>
  </si>
  <si>
    <t xml:space="preserve">   Hrană  - I. Credite de angajament</t>
  </si>
  <si>
    <t xml:space="preserve">   Hrană  - II. Credite bugetare</t>
  </si>
  <si>
    <t xml:space="preserve">      Hrană pentru oameni - I. Credite de angajament</t>
  </si>
  <si>
    <t xml:space="preserve">      Hrană pentru oameni - II. Credite bugetare</t>
  </si>
  <si>
    <t xml:space="preserve">   Medicamente şi materiale sanitare - I. Credite de angajament</t>
  </si>
  <si>
    <t xml:space="preserve">   Medicamente şi materiale sanitare - II. Credite bugetare</t>
  </si>
  <si>
    <t xml:space="preserve">      Reactivi - I. Credite de angajament</t>
  </si>
  <si>
    <t xml:space="preserve">      Reactivi - II. Credite bugetare</t>
  </si>
  <si>
    <t xml:space="preserve">   Bunuri de natura obiectelor de inventar - I. Credite de angajament</t>
  </si>
  <si>
    <t xml:space="preserve">   Bunuri de natura obiectelor de inventar - II. Credite bugetare</t>
  </si>
  <si>
    <t xml:space="preserve">      Uniforme şi echipament - I. Credite de angajament</t>
  </si>
  <si>
    <t xml:space="preserve">      Uniforme şi echipament - II. Credite bugetare</t>
  </si>
  <si>
    <t xml:space="preserve">      Alte obiecte de inventar - I. Credite de angajament</t>
  </si>
  <si>
    <t xml:space="preserve">      Alte obiecte de inventar - II. Credite bugetare</t>
  </si>
  <si>
    <t xml:space="preserve">   Deplasări, detaşări, transferuri - I. Credite de angajament</t>
  </si>
  <si>
    <t xml:space="preserve">   Deplasări, detaşări, transferuri - II. Credite bugetare</t>
  </si>
  <si>
    <t xml:space="preserve">      Deplasări interne, detaşări, transferuri - I. Credite de angajament</t>
  </si>
  <si>
    <t xml:space="preserve">      Deplasări interne, detaşări, transferuri - II. Credite bugetare</t>
  </si>
  <si>
    <t xml:space="preserve">      Deplasări externe - I. Credite de angajament</t>
  </si>
  <si>
    <t xml:space="preserve">      Deplasări externe - II. Credite bugetare</t>
  </si>
  <si>
    <t xml:space="preserve">   Materiale de laborator - I. Credite de angajament</t>
  </si>
  <si>
    <t xml:space="preserve">   Materiale de laborator - II. Credite bugetare</t>
  </si>
  <si>
    <t>11</t>
  </si>
  <si>
    <t xml:space="preserve">   Cărţi, publicaţii şi materiale documentare - I. Credite de angajament</t>
  </si>
  <si>
    <t xml:space="preserve">   Cărţi, publicaţii şi materiale documentare - II. Credite bugetare</t>
  </si>
  <si>
    <t xml:space="preserve">   Consultanţă şi expertiză - I. Credite de angajament</t>
  </si>
  <si>
    <t xml:space="preserve">   Consultanţă şi expertiză - II. Credite bugetare</t>
  </si>
  <si>
    <t xml:space="preserve">   Pregătire profesională - I. Credite de angajament</t>
  </si>
  <si>
    <t xml:space="preserve">   Pregătire profesională - II. Credite bugetare</t>
  </si>
  <si>
    <t xml:space="preserve">   Protecţia muncii - I. Credite de angajament</t>
  </si>
  <si>
    <t xml:space="preserve">   Protecţia muncii - II. Credite bugetare</t>
  </si>
  <si>
    <t>24</t>
  </si>
  <si>
    <t xml:space="preserve">   Comisioane şi alte costuri aferente împrumuturilor externe - I. Credite de angajament</t>
  </si>
  <si>
    <t xml:space="preserve">   Comisioane şi alte costuri aferente împrumuturilor externe - II. Credite bugetare</t>
  </si>
  <si>
    <t>25</t>
  </si>
  <si>
    <t xml:space="preserve">   Cheltuieli judiciare - I. Credite de angajament</t>
  </si>
  <si>
    <t xml:space="preserve">   Cheltuieli judiciare - II. Credite bugetare</t>
  </si>
  <si>
    <t xml:space="preserve">      Reclamă și publicitate - I. Credite de angajament</t>
  </si>
  <si>
    <t xml:space="preserve">      Reclamă și publicitate - II. Credite bugetare</t>
  </si>
  <si>
    <t xml:space="preserve">      Protocol şi reprezentare - I. Credite de angajament</t>
  </si>
  <si>
    <t xml:space="preserve">      Protocol şi reprezentare - II. Credite bugetare</t>
  </si>
  <si>
    <t xml:space="preserve">      Prime de asigurare - I. Credite de angajament</t>
  </si>
  <si>
    <t xml:space="preserve">      Prime de asigurare - II. Credite bugetare</t>
  </si>
  <si>
    <t xml:space="preserve">      Chirii - I. Credite de angajament</t>
  </si>
  <si>
    <t xml:space="preserve">      Chirii - II. Credite bugetare</t>
  </si>
  <si>
    <t xml:space="preserve">      Fondul conducătorului instituţiei publice - I. Credite de angajament</t>
  </si>
  <si>
    <t xml:space="preserve">      Fondul conducătorului instituţiei publice - II. Credite bugetare</t>
  </si>
  <si>
    <t xml:space="preserve">      Executarea silită a creanţelor bugetare - I. Credite de angajament</t>
  </si>
  <si>
    <t xml:space="preserve">      Executarea silită a creanţelor bugetare - II. Credite bugetare</t>
  </si>
  <si>
    <t xml:space="preserve">      Alte cheltuieli cu bunuri şi servicii - I. Credite de angajament</t>
  </si>
  <si>
    <t xml:space="preserve">      Alte cheltuieli cu bunuri şi servicii - II. Credite bugetare</t>
  </si>
  <si>
    <t>Titlul III Dobânzi - I. Credite de angajament</t>
  </si>
  <si>
    <t>Titlul III Dobânzi - II. Credite bugetare</t>
  </si>
  <si>
    <t xml:space="preserve">   Dobanzi aferente datoriei publice externe - I. Credite de angajament</t>
  </si>
  <si>
    <t xml:space="preserve">   Dobanzi aferente datoriei publice externe - II. Credite bugetare</t>
  </si>
  <si>
    <t xml:space="preserve">      Dobanzi aferente datoriei publice externe contractate de ordonatorii de credite - I. Credite de angajament</t>
  </si>
  <si>
    <t xml:space="preserve">      Dobanzi aferente datoriei publice externe contractate de ordonatorii de credite - II. Credite bugetare</t>
  </si>
  <si>
    <t>51</t>
  </si>
  <si>
    <t>Titlul VI Transferuri între unităţi ale administraţiei publice - I. Credite de angajament</t>
  </si>
  <si>
    <t>Titlul VI Transferuri între unităţi ale administraţiei publice - II. Credite bugetare</t>
  </si>
  <si>
    <t>Transferuri curente - I. Credite de angajament</t>
  </si>
  <si>
    <t>Transferuri curente - II. Credite bugetare</t>
  </si>
  <si>
    <t>Transferuri către instituții publice - I. Credite de angajament</t>
  </si>
  <si>
    <t>Transferuri către instituții publice - II. Credite bugetare</t>
  </si>
  <si>
    <t xml:space="preserve">   Transferuri de capital - I. Credite de angajament</t>
  </si>
  <si>
    <t xml:space="preserve">   Transferuri de capital - II. Credite bugetare</t>
  </si>
  <si>
    <t>Programe multianuale de mediu și gospodărire a apelor - I. Credite de angajament</t>
  </si>
  <si>
    <t>Programe multianuale de mediu și gospodărire a apelor - II. Credite bugetare</t>
  </si>
  <si>
    <t>39</t>
  </si>
  <si>
    <t>Transferuri din sumele obținute din vânzarea certificatelor de emisii de gaze cu efect de seră pentru finanțarea proiectelor de investiții - I. Credite de angajament</t>
  </si>
  <si>
    <t>Transferuri din sumele obținute din vânzarea certificatelor de emisii de gaze cu efect de seră pentru finanțarea proiectelor de investiții - II. Credite bugetare</t>
  </si>
  <si>
    <t>55</t>
  </si>
  <si>
    <t>Titlul VII Alte transferuri - I. Credite de angajament</t>
  </si>
  <si>
    <t>Titlul VII Alte transferuri - II. Credite bugetare</t>
  </si>
  <si>
    <t xml:space="preserve">   A Transferuri interne - I. Credite de angajament</t>
  </si>
  <si>
    <t xml:space="preserve">   A Transferuri interne - II. Credite bugetare</t>
  </si>
  <si>
    <t>Cercetare și dezvoltare în domeniul mediului - I. Credite de angajament</t>
  </si>
  <si>
    <t>Cercetare și dezvoltare în domeniul mediului - II. Credite bugetare</t>
  </si>
  <si>
    <t>48</t>
  </si>
  <si>
    <t xml:space="preserve">      Finanţarea proiectelor de cercetare proiectare şi inovare - I. Credite de angajament</t>
  </si>
  <si>
    <t xml:space="preserve">      Finanţarea proiectelor de cercetare proiectare şi inovare - II. Credite bugetare</t>
  </si>
  <si>
    <t xml:space="preserve">   B Transferuri curente în străinătate - I. Credite de angajament</t>
  </si>
  <si>
    <t xml:space="preserve">   B Transferuri curente în străinătate - II. Credite bugetare</t>
  </si>
  <si>
    <t xml:space="preserve">      Contribuţii şi cotizaţii la organisme internaţionale - I. Credite de angajament</t>
  </si>
  <si>
    <t xml:space="preserve">      Contribuţii şi cotizaţii la organisme internaţionale - II. Credite bugetare</t>
  </si>
  <si>
    <t>Asistență  pt dezvoltare alocată în stăinătate - I. Credite de angajament</t>
  </si>
  <si>
    <t>Asistență  pt dezvoltare alocată în stăinătate - II. Credite bugetare</t>
  </si>
  <si>
    <t>0000002151</t>
  </si>
  <si>
    <t>56</t>
  </si>
  <si>
    <t>Proiecte cu finanţare din fonduri externe nerambursabile postaderare - I. Credite de angajament</t>
  </si>
  <si>
    <t>Proiecte cu finanţare din fonduri externe nerambursabile postaderare - II. Credite bugetare</t>
  </si>
  <si>
    <t>Programe finanțate din Fondul European de Dezvoltare Regională (FEDR), aferente cadrului financiar 2021-2027 - I. Credite de angajament</t>
  </si>
  <si>
    <t>Programe finanțate din Fondul European de Dezvoltare Regională (FEDR), aferente cadrului financiar 2021-2027 - II. Credite bugetare</t>
  </si>
  <si>
    <t xml:space="preserve">       Finanţare naţională - I. Credite de angajament</t>
  </si>
  <si>
    <t xml:space="preserve">       Finanţare naţională - II. Credite bugetare</t>
  </si>
  <si>
    <t xml:space="preserve">       Finanţare externă narambursabilă - I. Credite de angajament</t>
  </si>
  <si>
    <t xml:space="preserve">       Finanţare externă narambursabilă - II. Credite bugetare</t>
  </si>
  <si>
    <t xml:space="preserve">      Cheltuieli neeligibile - I. Credite de angajament</t>
  </si>
  <si>
    <t xml:space="preserve">      Cheltuieli neeligibile - II. Credite bugetare</t>
  </si>
  <si>
    <t>49</t>
  </si>
  <si>
    <t>Programe finanțate din Fondul Social European Plus( FSE+), aferente cadrului financiar 2021-20277 - I. Credite de angajament</t>
  </si>
  <si>
    <t>Programe finanțate din Fondul Social European Plus( FSE+), aferente cadrului financiar 2021-2027 - II. Credite bugetare</t>
  </si>
  <si>
    <t>Finanţare naţională - I. Credite de angajament</t>
  </si>
  <si>
    <t>Finanţare naţională - II. Credite bugetare</t>
  </si>
  <si>
    <t>Finanţare externă narambursabilă - I. Credite de angajament</t>
  </si>
  <si>
    <t>Finanţare externă narambursabilă - II. Credite bugetare</t>
  </si>
  <si>
    <t>Programe finanțate din Fondul de Coeziune (FC), aferente cadrului financiar 2021-2027 - I. Credite de angajament</t>
  </si>
  <si>
    <t>Programe finanțate din Fondul de Coeziune (FC), aferente cadrului financiar 2021-2027 - II. Credite bugetare</t>
  </si>
  <si>
    <t>72</t>
  </si>
  <si>
    <t>Alte programe comunitare finanțate în perioada 2021 - 2027 - I. Credite de angajament</t>
  </si>
  <si>
    <t>Alte programe comunitare finanțate în perioada 2021 - 2027 - II. Credite bugetare</t>
  </si>
  <si>
    <t>Cheltuieli neeligibile - I. Credite de angajament</t>
  </si>
  <si>
    <t>Cheltuieli neeligibile - II. Credite bugetare</t>
  </si>
  <si>
    <t>Fondul European de Pescuit ( FEP) - I. Credite de angajament</t>
  </si>
  <si>
    <t>Fondul European de Pescuit ( FEP) - II. Credite bugetare</t>
  </si>
  <si>
    <t>Program Instrumentul European de Vecinătate și Parteneriat ENPI - I. Credite de angajament</t>
  </si>
  <si>
    <t>Program Instrumentul European de Vecinătate și Parteneriat ENPI - II. Credite bugetare</t>
  </si>
  <si>
    <t>35</t>
  </si>
  <si>
    <t>Transferuri reprezentând cofinanţarea publică în cadrul mecanismului SEE pentru promotorii de proiect beneficiarii instituţiei publice - I. Credite de angajament</t>
  </si>
  <si>
    <t>Transferuri reprezentând cofinanţarea publică în cadrul mecanismului SEE pentru promotorii de proiect beneficiarii instituţiei publice - II. Credite bugetare</t>
  </si>
  <si>
    <t xml:space="preserve">   Programe din FEDR - I. Credite de angajament</t>
  </si>
  <si>
    <t xml:space="preserve">   Programe din FEDR - II. Credite bugetare</t>
  </si>
  <si>
    <t xml:space="preserve">      Finanţare naţională - I. Credite de angajament</t>
  </si>
  <si>
    <t xml:space="preserve">      Finanţare naţională - II. Credite bugetare</t>
  </si>
  <si>
    <t xml:space="preserve">      Finanţare externă narambursabilă - I. Credite de angajament</t>
  </si>
  <si>
    <t>Programe din Fondul Social European - I. Credite de angajament</t>
  </si>
  <si>
    <t>Programe din Fondul Social European - II. Credite bugetare</t>
  </si>
  <si>
    <t xml:space="preserve">      Finanţare externă narambursabilă - II. Credite bugetare</t>
  </si>
  <si>
    <t>Programe Instrumentul European de Vecinătate (ENI) - I. Credite de angajament</t>
  </si>
  <si>
    <t>Programe Instrumentul European de Vecinătate (ENI) - II. Credite bugetare</t>
  </si>
  <si>
    <t xml:space="preserve">       Cheltuieli neeligibile - I. Credite de angajament</t>
  </si>
  <si>
    <t xml:space="preserve">       Cheltuieli neeligibile - II. Credite bugetare</t>
  </si>
  <si>
    <t>Alte programe comunitare finanțate în perioada 2014-2020 - I. Credite de angajament</t>
  </si>
  <si>
    <t>Alte programe comunitare finanțate în perioada 2014-2020 - II. Credite bugetare</t>
  </si>
  <si>
    <t>16</t>
  </si>
  <si>
    <t>Alte facilități și instrumente postaderare - I. Credite de angajament</t>
  </si>
  <si>
    <t>Alte facilități și instrumente postaderare   - II. Credite bugetare</t>
  </si>
  <si>
    <t>59</t>
  </si>
  <si>
    <t>Titlul IX Alte cheltuieli - I. Credite de angajament</t>
  </si>
  <si>
    <t>Titlul IX Alte cheltuieli - II. Credite bugetare</t>
  </si>
  <si>
    <t xml:space="preserve">   Despăgubiri civile - I. Credite de angajament</t>
  </si>
  <si>
    <t xml:space="preserve">   Despăgubiri civile - II. Credite bugetare</t>
  </si>
  <si>
    <t>40</t>
  </si>
  <si>
    <t>Sume aferente persoanelor cu handicap neîncadrade - I. Credite de angajament</t>
  </si>
  <si>
    <t>Sume aferente persoanelor cu handicap neîncadrade - II. Credite bugetare</t>
  </si>
  <si>
    <t>Disponibilizare</t>
  </si>
  <si>
    <t>Fonduri din împrumut rambursabil - I. Credite de angajament</t>
  </si>
  <si>
    <t>Fonduri din împrumut rambursabile - II. Credite bugetare</t>
  </si>
  <si>
    <t>Sume aferente TVA - I. Credite de angajament</t>
  </si>
  <si>
    <t>Sume aferente TVA - II. Credite bugetare</t>
  </si>
  <si>
    <t>70</t>
  </si>
  <si>
    <t>71</t>
  </si>
  <si>
    <t>Titlul XIII Active nefinanciare - I. Credite de angajament</t>
  </si>
  <si>
    <t>Titlul XIII Active nefinanciare - II. Credite bugetare</t>
  </si>
  <si>
    <t xml:space="preserve">   Active fixe - I. Credite de angajament</t>
  </si>
  <si>
    <t xml:space="preserve">   Active fixe - II. Credite bugetare</t>
  </si>
  <si>
    <t xml:space="preserve">      Construcţii - I. Credite de angajament</t>
  </si>
  <si>
    <t xml:space="preserve">      Construcţii - II. Credite bugetare</t>
  </si>
  <si>
    <t xml:space="preserve">      Maşini, echipamente şi mijloace de transport - I. Credite de angajament</t>
  </si>
  <si>
    <t xml:space="preserve">      Maşini, echipamente şi mijloace de transport - II. Credite bugetare</t>
  </si>
  <si>
    <t xml:space="preserve">      Mobilier, aparatură birotică şi alte active  - I. Credite de angajament</t>
  </si>
  <si>
    <t xml:space="preserve">      Mobilier, aparatură birotică şi alte active  - II. Credite bugetare</t>
  </si>
  <si>
    <t xml:space="preserve">      Alte active fixe  - I. Credite de angajament</t>
  </si>
  <si>
    <t xml:space="preserve">      Alte active fixe  - II. Credite bugetare</t>
  </si>
  <si>
    <t xml:space="preserve">   Reparaţii capitale - I. Credite de angajament</t>
  </si>
  <si>
    <t xml:space="preserve">   Reparaţii capitale - II. Credite bugetare</t>
  </si>
  <si>
    <t>81</t>
  </si>
  <si>
    <t>Titlul XVI Rambursări de credite - I. Credite de angajament</t>
  </si>
  <si>
    <t>Titlul XVI Rambursări de credite - II. Credite bugetare</t>
  </si>
  <si>
    <t xml:space="preserve">    Rambursări de credite externe - I. Credite de angajament</t>
  </si>
  <si>
    <t xml:space="preserve">    Rambursări de credite externe - II. Credite bugetare</t>
  </si>
  <si>
    <t xml:space="preserve">      Rambursări de credite externe contractate de ordonatorii de credite - I. Credite de angajament</t>
  </si>
  <si>
    <t>80.01</t>
  </si>
  <si>
    <t>Acţiuni generale economice, comerciale şi de muncă</t>
  </si>
  <si>
    <t>Acţiuni generale economice şi comerciale</t>
  </si>
  <si>
    <t>Meteorologie</t>
  </si>
  <si>
    <t>Cheltuieli curente</t>
  </si>
  <si>
    <t>Titlul II Bunuri şi servicii</t>
  </si>
  <si>
    <t>21</t>
  </si>
  <si>
    <t xml:space="preserve">   Meteorologie</t>
  </si>
  <si>
    <t>Titlul VII Alte transferuri</t>
  </si>
  <si>
    <t xml:space="preserve">   A Transferuri interne</t>
  </si>
  <si>
    <t xml:space="preserve">       Investiţii ale agenţilor economici cu capital de stat</t>
  </si>
  <si>
    <t>Proiecte cu finanţare din fonduri externe nerambursabile aferente cadrului financiar 2014-2020</t>
  </si>
  <si>
    <t xml:space="preserve">   Programe din FC</t>
  </si>
  <si>
    <t xml:space="preserve">      Finanţare naţională</t>
  </si>
  <si>
    <t xml:space="preserve">      Finanţare externă narambursabilă</t>
  </si>
  <si>
    <t xml:space="preserve">      Cheltuieli neeligibile</t>
  </si>
  <si>
    <t xml:space="preserve">      Rambursări de credite externe contractate de ordonatorii de credite - II. Credite bugetare</t>
  </si>
  <si>
    <t>50.08</t>
  </si>
  <si>
    <t>FEN - TOTAL  CHELTUIELI - I. Credite de angajament</t>
  </si>
  <si>
    <t>FEN - TOTAL  CHELTUIELI - II. Credite bugetare</t>
  </si>
  <si>
    <t>Proiecte cu finanţare din fonduri externe nerambursabile aferente cadrului financiar 2014-2020 Fondul de modernizare- I. Credite de angajament</t>
  </si>
  <si>
    <t>Proiecte cu finanţare din fonduri externe nerambursabile aferente cadrului financiar 2014-2020 Fondul de modernizare- II. Credite bugetare</t>
  </si>
  <si>
    <t>74.08</t>
  </si>
  <si>
    <t>Reducerea si controlul poluarii - I. Credite de angajament</t>
  </si>
  <si>
    <t>Reducerea si controlul poluarii - II. Credite bugetare</t>
  </si>
  <si>
    <t xml:space="preserve">   Programe Instrumentul European de Vecinătate şi Parteneriat ENPI - I. Credite de angajament</t>
  </si>
  <si>
    <t xml:space="preserve">   Programe Instrumentul European de Vecinătate şi Parteneriat ENPI - II. Credite bugetare</t>
  </si>
  <si>
    <t>Alte programe comunitare finanțate în perioada 2014 - 2020 - I. Credite de angajament</t>
  </si>
  <si>
    <t>Alte programe comunitare finanțate în perioada 2014 - 2020 - II. Credite bugetare</t>
  </si>
  <si>
    <t xml:space="preserve">       Cheltuieli neeligibile  - II. Credite bugetare</t>
  </si>
  <si>
    <t>Mecanismul financiar SEE - I. Credite de angajament</t>
  </si>
  <si>
    <t>Mecanismul financiar SEE - II. Credite bugetare</t>
  </si>
  <si>
    <t>Programe Instrumentul European de Vecinatate (ENI) - I. Credite de angajament</t>
  </si>
  <si>
    <t>Programe Instrumentul European de Vecinatate (ENI) - 2020 - II. Credite bugetare</t>
  </si>
  <si>
    <t xml:space="preserve">       Finanţare externă nerambursabilă - I. Credite de angajament</t>
  </si>
  <si>
    <t xml:space="preserve">       Finanţare externă nerambursabilă - II. Credite bugetare</t>
  </si>
  <si>
    <t>Alte facilități și instrumente postaderare - II. Credite bugetare</t>
  </si>
  <si>
    <t>50.10</t>
  </si>
  <si>
    <t>VENITURI PROPRII - TOTAL  CHELTUIELI - I. Credite de angajament</t>
  </si>
  <si>
    <t>VENITURI PROPRII - TOTAL  CHELTUIELI - II. Credite bugetare</t>
  </si>
  <si>
    <t>74.10</t>
  </si>
  <si>
    <t>Materiale si prestari de servicii cu caracter functional  - I. Credite de angajament</t>
  </si>
  <si>
    <t>Materiale si prestari de servicii cu caracter functional  - I. Credite bugetare</t>
  </si>
  <si>
    <t>Deplasări, detaşări, transferuri - I. Credite de angajament</t>
  </si>
  <si>
    <t>Cercetare - dezvoltare - I. Credite de angajament</t>
  </si>
  <si>
    <t>Cercetare - dezvoltare - II. Credite bugetare</t>
  </si>
  <si>
    <t>Protectia muncii - I. Credite de angajament</t>
  </si>
  <si>
    <t>Protectia muncii - II. Credite bugetare</t>
  </si>
  <si>
    <t>Studii si cercetari - I. Credite de angajament</t>
  </si>
  <si>
    <t>Studii si cercetari - II. Credite bugetare</t>
  </si>
  <si>
    <t>Alte cheltuieli - I. Credite de angajament</t>
  </si>
  <si>
    <t>Alte cheltuieli - II. Credite bugetare</t>
  </si>
  <si>
    <t>Alte cheltuieli cu bunuri şi servicii - I. Credite de angajament</t>
  </si>
  <si>
    <t>Alte cheltuieli cu bunuri şi servicii - II. Credite bugetare</t>
  </si>
  <si>
    <t>A Transferuri interne - I. Credite de angajament</t>
  </si>
  <si>
    <t>A Transferuri interne - II. Credite bugetare</t>
  </si>
  <si>
    <t>Finanţarea proiectelor de cercetare proiectare şi inovare - I. Credite de angajament</t>
  </si>
  <si>
    <t>Finanţarea proiectelor de cercetare proiectare şi inovare - II. Credite bugetare</t>
  </si>
  <si>
    <t>Reparaţii capitale - I. Credite de angajament</t>
  </si>
  <si>
    <t>Reparaţii capitale - II. Credite bugetare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</si>
</sst>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0">
    <xf numFmtId="0" fontId="0" fillId="0" borderId="0" xfId="0"/>
    <xf numFmtId="0" fontId="2" fillId="2" borderId="0" xfId="1" applyFont="1" applyFill="1"/>
    <xf numFmtId="1" fontId="3" fillId="2" borderId="0" xfId="1" applyNumberFormat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5" fillId="0" borderId="0" xfId="1" applyFont="1"/>
    <xf numFmtId="0" fontId="3" fillId="2" borderId="0" xfId="1" applyFont="1" applyFill="1"/>
    <xf numFmtId="0" fontId="2" fillId="3" borderId="0" xfId="1" applyFont="1" applyFill="1"/>
    <xf numFmtId="0" fontId="6" fillId="2" borderId="0" xfId="1" applyFont="1" applyFill="1"/>
    <xf numFmtId="0" fontId="3" fillId="3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49" fontId="3" fillId="0" borderId="0" xfId="1" applyNumberFormat="1" applyFont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 wrapText="1"/>
    </xf>
    <xf numFmtId="3" fontId="3" fillId="2" borderId="5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49" fontId="3" fillId="2" borderId="6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left" wrapText="1"/>
    </xf>
    <xf numFmtId="3" fontId="3" fillId="2" borderId="7" xfId="1" applyNumberFormat="1" applyFont="1" applyFill="1" applyBorder="1" applyAlignment="1">
      <alignment horizontal="right"/>
    </xf>
    <xf numFmtId="3" fontId="4" fillId="2" borderId="7" xfId="1" applyNumberFormat="1" applyFont="1" applyFill="1" applyBorder="1" applyAlignment="1">
      <alignment horizontal="right"/>
    </xf>
    <xf numFmtId="3" fontId="4" fillId="3" borderId="7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49" fontId="3" fillId="2" borderId="2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3" fontId="6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3" fontId="6" fillId="2" borderId="9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wrapText="1"/>
    </xf>
    <xf numFmtId="49" fontId="3" fillId="2" borderId="11" xfId="1" applyNumberFormat="1" applyFont="1" applyFill="1" applyBorder="1" applyAlignment="1">
      <alignment horizontal="center" vertical="center"/>
    </xf>
    <xf numFmtId="49" fontId="3" fillId="2" borderId="12" xfId="1" applyNumberFormat="1" applyFont="1" applyFill="1" applyBorder="1" applyAlignment="1">
      <alignment horizontal="center" wrapText="1"/>
    </xf>
    <xf numFmtId="49" fontId="2" fillId="2" borderId="13" xfId="1" applyNumberFormat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left" wrapText="1"/>
    </xf>
    <xf numFmtId="3" fontId="3" fillId="2" borderId="13" xfId="1" applyNumberFormat="1" applyFont="1" applyFill="1" applyBorder="1" applyAlignment="1">
      <alignment horizontal="right"/>
    </xf>
    <xf numFmtId="3" fontId="4" fillId="2" borderId="13" xfId="1" applyNumberFormat="1" applyFont="1" applyFill="1" applyBorder="1" applyAlignment="1">
      <alignment horizontal="right"/>
    </xf>
    <xf numFmtId="3" fontId="4" fillId="3" borderId="13" xfId="1" applyNumberFormat="1" applyFont="1" applyFill="1" applyBorder="1" applyAlignment="1">
      <alignment horizontal="right"/>
    </xf>
    <xf numFmtId="49" fontId="3" fillId="2" borderId="7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wrapText="1"/>
    </xf>
    <xf numFmtId="49" fontId="2" fillId="2" borderId="7" xfId="1" applyNumberFormat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left" wrapText="1"/>
    </xf>
    <xf numFmtId="49" fontId="2" fillId="2" borderId="2" xfId="1" applyNumberFormat="1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wrapText="1"/>
    </xf>
    <xf numFmtId="3" fontId="3" fillId="2" borderId="1" xfId="1" applyNumberFormat="1" applyFont="1" applyFill="1" applyBorder="1" applyAlignment="1">
      <alignment wrapText="1"/>
    </xf>
    <xf numFmtId="3" fontId="3" fillId="2" borderId="1" xfId="1" applyNumberFormat="1" applyFont="1" applyFill="1" applyBorder="1"/>
    <xf numFmtId="3" fontId="4" fillId="2" borderId="1" xfId="1" applyNumberFormat="1" applyFont="1" applyFill="1" applyBorder="1"/>
    <xf numFmtId="3" fontId="4" fillId="3" borderId="1" xfId="1" applyNumberFormat="1" applyFont="1" applyFill="1" applyBorder="1"/>
    <xf numFmtId="3" fontId="6" fillId="3" borderId="1" xfId="1" applyNumberFormat="1" applyFont="1" applyFill="1" applyBorder="1" applyAlignment="1">
      <alignment horizontal="right"/>
    </xf>
    <xf numFmtId="49" fontId="2" fillId="2" borderId="14" xfId="1" applyNumberFormat="1" applyFont="1" applyFill="1" applyBorder="1" applyAlignment="1">
      <alignment horizontal="center" wrapText="1"/>
    </xf>
    <xf numFmtId="49" fontId="2" fillId="2" borderId="9" xfId="1" applyNumberFormat="1" applyFont="1" applyFill="1" applyBorder="1" applyAlignment="1">
      <alignment horizontal="center" wrapText="1"/>
    </xf>
    <xf numFmtId="3" fontId="3" fillId="2" borderId="9" xfId="1" applyNumberFormat="1" applyFont="1" applyFill="1" applyBorder="1" applyAlignment="1">
      <alignment horizontal="right"/>
    </xf>
    <xf numFmtId="3" fontId="6" fillId="3" borderId="9" xfId="1" applyNumberFormat="1" applyFont="1" applyFill="1" applyBorder="1" applyAlignment="1">
      <alignment horizontal="right"/>
    </xf>
    <xf numFmtId="49" fontId="3" fillId="2" borderId="5" xfId="1" applyNumberFormat="1" applyFont="1" applyFill="1" applyBorder="1" applyAlignment="1">
      <alignment horizontal="center" wrapText="1"/>
    </xf>
    <xf numFmtId="0" fontId="8" fillId="0" borderId="0" xfId="1" applyFont="1"/>
    <xf numFmtId="49" fontId="3" fillId="2" borderId="13" xfId="1" applyNumberFormat="1" applyFont="1" applyFill="1" applyBorder="1" applyAlignment="1">
      <alignment horizontal="center" wrapText="1"/>
    </xf>
    <xf numFmtId="49" fontId="3" fillId="2" borderId="9" xfId="1" applyNumberFormat="1" applyFont="1" applyFill="1" applyBorder="1" applyAlignment="1">
      <alignment horizontal="center"/>
    </xf>
    <xf numFmtId="3" fontId="6" fillId="3" borderId="9" xfId="1" applyNumberFormat="1" applyFont="1" applyFill="1" applyBorder="1" applyAlignment="1">
      <alignment horizontal="right" wrapText="1"/>
    </xf>
    <xf numFmtId="3" fontId="6" fillId="2" borderId="9" xfId="1" applyNumberFormat="1" applyFont="1" applyFill="1" applyBorder="1" applyAlignment="1">
      <alignment horizontal="right" wrapText="1"/>
    </xf>
    <xf numFmtId="49" fontId="3" fillId="2" borderId="4" xfId="1" applyNumberFormat="1" applyFont="1" applyFill="1" applyBorder="1"/>
    <xf numFmtId="49" fontId="3" fillId="2" borderId="5" xfId="1" applyNumberFormat="1" applyFont="1" applyFill="1" applyBorder="1"/>
    <xf numFmtId="3" fontId="3" fillId="2" borderId="5" xfId="1" applyNumberFormat="1" applyFont="1" applyFill="1" applyBorder="1" applyAlignment="1">
      <alignment wrapText="1"/>
    </xf>
    <xf numFmtId="3" fontId="3" fillId="2" borderId="5" xfId="1" applyNumberFormat="1" applyFont="1" applyFill="1" applyBorder="1"/>
    <xf numFmtId="3" fontId="4" fillId="2" borderId="5" xfId="1" applyNumberFormat="1" applyFont="1" applyFill="1" applyBorder="1"/>
    <xf numFmtId="3" fontId="4" fillId="3" borderId="5" xfId="1" applyNumberFormat="1" applyFont="1" applyFill="1" applyBorder="1"/>
    <xf numFmtId="49" fontId="3" fillId="2" borderId="12" xfId="1" applyNumberFormat="1" applyFont="1" applyFill="1" applyBorder="1"/>
    <xf numFmtId="49" fontId="3" fillId="2" borderId="13" xfId="1" applyNumberFormat="1" applyFont="1" applyFill="1" applyBorder="1"/>
    <xf numFmtId="3" fontId="3" fillId="2" borderId="13" xfId="1" applyNumberFormat="1" applyFont="1" applyFill="1" applyBorder="1" applyAlignment="1">
      <alignment wrapText="1"/>
    </xf>
    <xf numFmtId="3" fontId="3" fillId="2" borderId="13" xfId="1" applyNumberFormat="1" applyFont="1" applyFill="1" applyBorder="1"/>
    <xf numFmtId="3" fontId="4" fillId="2" borderId="13" xfId="1" applyNumberFormat="1" applyFont="1" applyFill="1" applyBorder="1"/>
    <xf numFmtId="3" fontId="4" fillId="3" borderId="13" xfId="1" applyNumberFormat="1" applyFont="1" applyFill="1" applyBorder="1"/>
    <xf numFmtId="3" fontId="3" fillId="2" borderId="7" xfId="1" applyNumberFormat="1" applyFont="1" applyFill="1" applyBorder="1" applyAlignment="1">
      <alignment wrapText="1"/>
    </xf>
    <xf numFmtId="3" fontId="3" fillId="2" borderId="7" xfId="1" applyNumberFormat="1" applyFont="1" applyFill="1" applyBorder="1"/>
    <xf numFmtId="3" fontId="4" fillId="2" borderId="7" xfId="1" applyNumberFormat="1" applyFont="1" applyFill="1" applyBorder="1"/>
    <xf numFmtId="3" fontId="4" fillId="3" borderId="7" xfId="1" applyNumberFormat="1" applyFont="1" applyFill="1" applyBorder="1"/>
    <xf numFmtId="3" fontId="3" fillId="2" borderId="15" xfId="1" applyNumberFormat="1" applyFont="1" applyFill="1" applyBorder="1"/>
    <xf numFmtId="3" fontId="4" fillId="2" borderId="15" xfId="1" applyNumberFormat="1" applyFont="1" applyFill="1" applyBorder="1"/>
    <xf numFmtId="3" fontId="4" fillId="3" borderId="15" xfId="1" applyNumberFormat="1" applyFont="1" applyFill="1" applyBorder="1"/>
    <xf numFmtId="49" fontId="3" fillId="2" borderId="9" xfId="1" applyNumberFormat="1" applyFont="1" applyFill="1" applyBorder="1" applyAlignment="1">
      <alignment horizontal="center" vertical="center"/>
    </xf>
    <xf numFmtId="0" fontId="8" fillId="2" borderId="0" xfId="1" applyFont="1" applyFill="1"/>
    <xf numFmtId="49" fontId="3" fillId="2" borderId="8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wrapText="1"/>
    </xf>
    <xf numFmtId="3" fontId="2" fillId="2" borderId="1" xfId="1" applyNumberFormat="1" applyFont="1" applyFill="1" applyBorder="1"/>
    <xf numFmtId="3" fontId="6" fillId="2" borderId="1" xfId="1" applyNumberFormat="1" applyFont="1" applyFill="1" applyBorder="1"/>
    <xf numFmtId="3" fontId="6" fillId="3" borderId="1" xfId="1" applyNumberFormat="1" applyFont="1" applyFill="1" applyBorder="1"/>
    <xf numFmtId="3" fontId="6" fillId="5" borderId="1" xfId="1" applyNumberFormat="1" applyFont="1" applyFill="1" applyBorder="1"/>
    <xf numFmtId="0" fontId="2" fillId="2" borderId="1" xfId="1" applyFont="1" applyFill="1" applyBorder="1" applyAlignment="1">
      <alignment wrapText="1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wrapText="1"/>
    </xf>
    <xf numFmtId="3" fontId="6" fillId="3" borderId="1" xfId="1" applyNumberFormat="1" applyFont="1" applyFill="1" applyBorder="1" applyAlignment="1">
      <alignment wrapText="1"/>
    </xf>
    <xf numFmtId="3" fontId="4" fillId="3" borderId="1" xfId="1" applyNumberFormat="1" applyFont="1" applyFill="1" applyBorder="1" applyAlignment="1">
      <alignment wrapText="1"/>
    </xf>
    <xf numFmtId="3" fontId="4" fillId="2" borderId="1" xfId="1" applyNumberFormat="1" applyFont="1" applyFill="1" applyBorder="1" applyAlignment="1">
      <alignment wrapText="1"/>
    </xf>
    <xf numFmtId="3" fontId="3" fillId="2" borderId="2" xfId="1" applyNumberFormat="1" applyFont="1" applyFill="1" applyBorder="1"/>
    <xf numFmtId="0" fontId="2" fillId="0" borderId="1" xfId="1" applyFont="1" applyBorder="1" applyAlignment="1">
      <alignment vertical="center" wrapText="1"/>
    </xf>
    <xf numFmtId="0" fontId="6" fillId="0" borderId="0" xfId="1" applyFont="1"/>
    <xf numFmtId="3" fontId="2" fillId="2" borderId="2" xfId="1" applyNumberFormat="1" applyFont="1" applyFill="1" applyBorder="1"/>
    <xf numFmtId="3" fontId="9" fillId="2" borderId="1" xfId="1" applyNumberFormat="1" applyFont="1" applyFill="1" applyBorder="1"/>
    <xf numFmtId="3" fontId="2" fillId="2" borderId="1" xfId="1" applyNumberFormat="1" applyFont="1" applyFill="1" applyBorder="1" applyAlignment="1">
      <alignment horizontal="left" vertical="center" wrapText="1"/>
    </xf>
    <xf numFmtId="3" fontId="5" fillId="0" borderId="0" xfId="1" applyNumberFormat="1" applyFont="1"/>
    <xf numFmtId="49" fontId="2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wrapText="1"/>
    </xf>
    <xf numFmtId="3" fontId="2" fillId="2" borderId="0" xfId="1" applyNumberFormat="1" applyFont="1" applyFill="1"/>
    <xf numFmtId="3" fontId="6" fillId="2" borderId="0" xfId="1" applyNumberFormat="1" applyFont="1" applyFill="1"/>
    <xf numFmtId="3" fontId="6" fillId="3" borderId="0" xfId="1" applyNumberFormat="1" applyFont="1" applyFill="1"/>
    <xf numFmtId="3" fontId="6" fillId="2" borderId="16" xfId="1" applyNumberFormat="1" applyFont="1" applyFill="1" applyBorder="1"/>
    <xf numFmtId="49" fontId="2" fillId="2" borderId="5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wrapText="1"/>
    </xf>
    <xf numFmtId="3" fontId="6" fillId="2" borderId="9" xfId="1" applyNumberFormat="1" applyFont="1" applyFill="1" applyBorder="1"/>
    <xf numFmtId="49" fontId="3" fillId="2" borderId="16" xfId="1" applyNumberFormat="1" applyFont="1" applyFill="1" applyBorder="1" applyAlignment="1">
      <alignment horizontal="center"/>
    </xf>
    <xf numFmtId="49" fontId="2" fillId="2" borderId="8" xfId="1" applyNumberFormat="1" applyFont="1" applyFill="1" applyBorder="1" applyAlignment="1">
      <alignment horizontal="center"/>
    </xf>
    <xf numFmtId="0" fontId="2" fillId="2" borderId="9" xfId="1" applyFont="1" applyFill="1" applyBorder="1" applyAlignment="1">
      <alignment wrapText="1"/>
    </xf>
    <xf numFmtId="3" fontId="2" fillId="2" borderId="8" xfId="1" applyNumberFormat="1" applyFont="1" applyFill="1" applyBorder="1"/>
    <xf numFmtId="3" fontId="6" fillId="2" borderId="8" xfId="1" applyNumberFormat="1" applyFont="1" applyFill="1" applyBorder="1"/>
    <xf numFmtId="3" fontId="4" fillId="3" borderId="8" xfId="1" applyNumberFormat="1" applyFont="1" applyFill="1" applyBorder="1"/>
    <xf numFmtId="3" fontId="4" fillId="2" borderId="8" xfId="1" applyNumberFormat="1" applyFont="1" applyFill="1" applyBorder="1"/>
    <xf numFmtId="49" fontId="2" fillId="2" borderId="14" xfId="1" applyNumberFormat="1" applyFont="1" applyFill="1" applyBorder="1" applyAlignment="1">
      <alignment horizontal="center"/>
    </xf>
    <xf numFmtId="49" fontId="2" fillId="2" borderId="9" xfId="1" applyNumberFormat="1" applyFont="1" applyFill="1" applyBorder="1" applyAlignment="1">
      <alignment horizontal="center"/>
    </xf>
    <xf numFmtId="3" fontId="2" fillId="2" borderId="9" xfId="1" applyNumberFormat="1" applyFont="1" applyFill="1" applyBorder="1"/>
    <xf numFmtId="3" fontId="6" fillId="3" borderId="9" xfId="1" applyNumberFormat="1" applyFont="1" applyFill="1" applyBorder="1"/>
    <xf numFmtId="3" fontId="2" fillId="2" borderId="9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>
      <alignment horizontal="right" wrapText="1"/>
    </xf>
    <xf numFmtId="49" fontId="3" fillId="2" borderId="11" xfId="1" applyNumberFormat="1" applyFont="1" applyFill="1" applyBorder="1" applyAlignment="1">
      <alignment horizontal="center" wrapText="1"/>
    </xf>
    <xf numFmtId="3" fontId="4" fillId="2" borderId="11" xfId="1" applyNumberFormat="1" applyFont="1" applyFill="1" applyBorder="1"/>
    <xf numFmtId="49" fontId="3" fillId="2" borderId="6" xfId="1" applyNumberFormat="1" applyFont="1" applyFill="1" applyBorder="1" applyAlignment="1">
      <alignment horizontal="center" wrapText="1"/>
    </xf>
    <xf numFmtId="49" fontId="3" fillId="2" borderId="7" xfId="1" applyNumberFormat="1" applyFont="1" applyFill="1" applyBorder="1" applyAlignment="1">
      <alignment horizontal="center" wrapText="1"/>
    </xf>
    <xf numFmtId="3" fontId="4" fillId="2" borderId="7" xfId="1" applyNumberFormat="1" applyFont="1" applyFill="1" applyBorder="1" applyAlignment="1">
      <alignment horizontal="right" wrapText="1"/>
    </xf>
    <xf numFmtId="49" fontId="3" fillId="2" borderId="2" xfId="1" applyNumberFormat="1" applyFont="1" applyFill="1" applyBorder="1" applyAlignment="1">
      <alignment horizontal="center" wrapText="1"/>
    </xf>
    <xf numFmtId="49" fontId="3" fillId="2" borderId="1" xfId="1" applyNumberFormat="1" applyFont="1" applyFill="1" applyBorder="1" applyAlignment="1">
      <alignment horizontal="center" wrapText="1"/>
    </xf>
    <xf numFmtId="3" fontId="4" fillId="2" borderId="9" xfId="1" applyNumberFormat="1" applyFont="1" applyFill="1" applyBorder="1"/>
    <xf numFmtId="3" fontId="4" fillId="3" borderId="9" xfId="1" applyNumberFormat="1" applyFont="1" applyFill="1" applyBorder="1" applyAlignment="1">
      <alignment horizontal="right" wrapText="1"/>
    </xf>
    <xf numFmtId="3" fontId="4" fillId="2" borderId="9" xfId="1" applyNumberFormat="1" applyFont="1" applyFill="1" applyBorder="1" applyAlignment="1">
      <alignment horizontal="right" wrapText="1"/>
    </xf>
    <xf numFmtId="3" fontId="4" fillId="3" borderId="1" xfId="1" applyNumberFormat="1" applyFont="1" applyFill="1" applyBorder="1" applyAlignment="1">
      <alignment horizontal="right" wrapText="1"/>
    </xf>
    <xf numFmtId="3" fontId="4" fillId="2" borderId="1" xfId="1" applyNumberFormat="1" applyFont="1" applyFill="1" applyBorder="1" applyAlignment="1">
      <alignment horizontal="right" wrapText="1"/>
    </xf>
    <xf numFmtId="0" fontId="3" fillId="2" borderId="17" xfId="1" applyFont="1" applyFill="1" applyBorder="1" applyAlignment="1">
      <alignment horizontal="right"/>
    </xf>
    <xf numFmtId="49" fontId="2" fillId="2" borderId="11" xfId="1" applyNumberFormat="1" applyFont="1" applyFill="1" applyBorder="1"/>
    <xf numFmtId="0" fontId="3" fillId="2" borderId="11" xfId="1" applyFont="1" applyFill="1" applyBorder="1"/>
    <xf numFmtId="3" fontId="3" fillId="2" borderId="11" xfId="1" applyNumberFormat="1" applyFont="1" applyFill="1" applyBorder="1"/>
    <xf numFmtId="3" fontId="6" fillId="2" borderId="11" xfId="1" applyNumberFormat="1" applyFont="1" applyFill="1" applyBorder="1"/>
    <xf numFmtId="3" fontId="4" fillId="3" borderId="11" xfId="1" applyNumberFormat="1" applyFont="1" applyFill="1" applyBorder="1"/>
    <xf numFmtId="0" fontId="3" fillId="2" borderId="16" xfId="1" applyFont="1" applyFill="1" applyBorder="1" applyAlignment="1">
      <alignment horizontal="right"/>
    </xf>
    <xf numFmtId="49" fontId="3" fillId="2" borderId="8" xfId="1" applyNumberFormat="1" applyFont="1" applyFill="1" applyBorder="1" applyAlignment="1">
      <alignment horizontal="center"/>
    </xf>
    <xf numFmtId="0" fontId="3" fillId="2" borderId="8" xfId="1" applyFont="1" applyFill="1" applyBorder="1"/>
    <xf numFmtId="3" fontId="6" fillId="2" borderId="7" xfId="1" applyNumberFormat="1" applyFont="1" applyFill="1" applyBorder="1"/>
    <xf numFmtId="49" fontId="2" fillId="2" borderId="2" xfId="1" applyNumberFormat="1" applyFont="1" applyFill="1" applyBorder="1"/>
    <xf numFmtId="49" fontId="3" fillId="2" borderId="9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/>
    <xf numFmtId="49" fontId="10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/>
    <xf numFmtId="0" fontId="11" fillId="2" borderId="1" xfId="1" applyFont="1" applyFill="1" applyBorder="1"/>
    <xf numFmtId="0" fontId="12" fillId="3" borderId="1" xfId="1" applyFont="1" applyFill="1" applyBorder="1"/>
    <xf numFmtId="0" fontId="12" fillId="2" borderId="1" xfId="1" applyFont="1" applyFill="1" applyBorder="1"/>
    <xf numFmtId="0" fontId="12" fillId="2" borderId="0" xfId="1" applyFont="1" applyFill="1"/>
    <xf numFmtId="0" fontId="7" fillId="0" borderId="0" xfId="1" applyFont="1"/>
    <xf numFmtId="49" fontId="13" fillId="2" borderId="5" xfId="1" applyNumberFormat="1" applyFont="1" applyFill="1" applyBorder="1" applyAlignment="1">
      <alignment horizontal="center" vertical="center"/>
    </xf>
    <xf numFmtId="3" fontId="14" fillId="2" borderId="5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>
      <alignment wrapText="1"/>
    </xf>
    <xf numFmtId="3" fontId="4" fillId="3" borderId="5" xfId="1" applyNumberFormat="1" applyFont="1" applyFill="1" applyBorder="1" applyAlignment="1">
      <alignment wrapText="1"/>
    </xf>
    <xf numFmtId="0" fontId="15" fillId="2" borderId="0" xfId="1" applyFont="1" applyFill="1"/>
    <xf numFmtId="0" fontId="16" fillId="0" borderId="0" xfId="1" applyFont="1"/>
    <xf numFmtId="49" fontId="13" fillId="2" borderId="11" xfId="1" applyNumberFormat="1" applyFont="1" applyFill="1" applyBorder="1" applyAlignment="1">
      <alignment horizontal="center" vertical="center"/>
    </xf>
    <xf numFmtId="49" fontId="3" fillId="2" borderId="17" xfId="1" applyNumberFormat="1" applyFont="1" applyFill="1" applyBorder="1" applyAlignment="1">
      <alignment horizontal="center"/>
    </xf>
    <xf numFmtId="49" fontId="3" fillId="2" borderId="11" xfId="1" applyNumberFormat="1" applyFont="1" applyFill="1" applyBorder="1" applyAlignment="1">
      <alignment horizontal="center"/>
    </xf>
    <xf numFmtId="3" fontId="14" fillId="2" borderId="13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3" borderId="13" xfId="1" applyNumberFormat="1" applyFont="1" applyFill="1" applyBorder="1" applyAlignment="1">
      <alignment wrapText="1"/>
    </xf>
    <xf numFmtId="49" fontId="13" fillId="2" borderId="7" xfId="1" applyNumberFormat="1" applyFont="1" applyFill="1" applyBorder="1" applyAlignment="1">
      <alignment horizontal="center" vertical="center"/>
    </xf>
    <xf numFmtId="3" fontId="14" fillId="2" borderId="8" xfId="1" applyNumberFormat="1" applyFont="1" applyFill="1" applyBorder="1" applyAlignment="1">
      <alignment wrapText="1"/>
    </xf>
    <xf numFmtId="3" fontId="4" fillId="2" borderId="7" xfId="1" applyNumberFormat="1" applyFont="1" applyFill="1" applyBorder="1" applyAlignment="1">
      <alignment wrapText="1"/>
    </xf>
    <xf numFmtId="3" fontId="4" fillId="3" borderId="7" xfId="1" applyNumberFormat="1" applyFont="1" applyFill="1" applyBorder="1" applyAlignment="1">
      <alignment wrapText="1"/>
    </xf>
    <xf numFmtId="49" fontId="13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wrapText="1"/>
    </xf>
    <xf numFmtId="0" fontId="17" fillId="2" borderId="0" xfId="1" applyFont="1" applyFill="1"/>
    <xf numFmtId="0" fontId="17" fillId="0" borderId="0" xfId="1" applyFont="1"/>
    <xf numFmtId="3" fontId="18" fillId="2" borderId="1" xfId="1" applyNumberFormat="1" applyFont="1" applyFill="1" applyBorder="1" applyAlignment="1">
      <alignment wrapText="1"/>
    </xf>
    <xf numFmtId="3" fontId="3" fillId="3" borderId="1" xfId="1" applyNumberFormat="1" applyFont="1" applyFill="1" applyBorder="1" applyAlignment="1">
      <alignment wrapText="1"/>
    </xf>
    <xf numFmtId="3" fontId="2" fillId="3" borderId="1" xfId="1" applyNumberFormat="1" applyFont="1" applyFill="1" applyBorder="1" applyAlignment="1">
      <alignment wrapText="1"/>
    </xf>
    <xf numFmtId="3" fontId="2" fillId="2" borderId="10" xfId="1" applyNumberFormat="1" applyFont="1" applyFill="1" applyBorder="1" applyAlignment="1">
      <alignment wrapText="1"/>
    </xf>
    <xf numFmtId="0" fontId="19" fillId="2" borderId="0" xfId="1" applyFont="1" applyFill="1"/>
    <xf numFmtId="49" fontId="3" fillId="2" borderId="0" xfId="1" applyNumberFormat="1" applyFont="1" applyFill="1" applyAlignment="1">
      <alignment horizontal="center"/>
    </xf>
    <xf numFmtId="3" fontId="18" fillId="2" borderId="0" xfId="1" applyNumberFormat="1" applyFont="1" applyFill="1" applyAlignment="1">
      <alignment wrapText="1"/>
    </xf>
    <xf numFmtId="3" fontId="2" fillId="3" borderId="0" xfId="1" applyNumberFormat="1" applyFont="1" applyFill="1" applyAlignment="1">
      <alignment wrapText="1"/>
    </xf>
    <xf numFmtId="0" fontId="11" fillId="2" borderId="0" xfId="1" applyFont="1" applyFill="1"/>
    <xf numFmtId="0" fontId="11" fillId="2" borderId="0" xfId="1" applyFont="1" applyFill="1" applyAlignment="1">
      <alignment horizontal="left"/>
    </xf>
    <xf numFmtId="0" fontId="11" fillId="3" borderId="0" xfId="1" applyFont="1" applyFill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0" fillId="2" borderId="0" xfId="1" applyFont="1" applyFill="1" applyAlignment="1">
      <alignment horizontal="left"/>
    </xf>
  </cellXfs>
  <cellStyles count="3">
    <cellStyle name="Normal" xfId="0" builtinId="0"/>
    <cellStyle name="Normal 2" xfId="1" xr:uid="{010CECDA-85C4-49E0-B01C-344D5F01D171}"/>
    <cellStyle name="Normal 2 2" xfId="2" xr:uid="{9375DE99-EDC8-47CC-B068-5025388CF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F96-A6BB-4064-8F2B-A1B7ECDE3844}">
  <sheetPr>
    <tabColor rgb="FF00B050"/>
    <pageSetUpPr fitToPage="1"/>
  </sheetPr>
  <dimension ref="A1:AN547"/>
  <sheetViews>
    <sheetView tabSelected="1" zoomScaleNormal="100" workbookViewId="0">
      <pane ySplit="16" topLeftCell="A17" activePane="bottomLeft" state="frozen"/>
      <selection activeCell="W36" sqref="W36"/>
      <selection pane="bottomLeft" activeCell="V18" sqref="V18"/>
    </sheetView>
  </sheetViews>
  <sheetFormatPr defaultRowHeight="12.75" x14ac:dyDescent="0.2"/>
  <cols>
    <col min="1" max="1" width="9.140625" style="185"/>
    <col min="2" max="2" width="14" style="214" customWidth="1"/>
    <col min="3" max="3" width="6" style="214" customWidth="1"/>
    <col min="4" max="4" width="4.140625" style="214" customWidth="1"/>
    <col min="5" max="5" width="4.85546875" style="214" customWidth="1"/>
    <col min="6" max="6" width="5.140625" style="214" customWidth="1"/>
    <col min="7" max="8" width="5" style="214" customWidth="1"/>
    <col min="9" max="9" width="44.7109375" style="214" customWidth="1"/>
    <col min="10" max="10" width="9.85546875" style="214" bestFit="1" customWidth="1"/>
    <col min="11" max="11" width="9.140625" style="214" customWidth="1"/>
    <col min="12" max="12" width="10.7109375" style="214" hidden="1" customWidth="1"/>
    <col min="13" max="13" width="12.28515625" style="216" hidden="1" customWidth="1"/>
    <col min="14" max="19" width="9.140625" style="214" customWidth="1"/>
    <col min="20" max="20" width="9.140625" style="184"/>
    <col min="21" max="21" width="30.7109375" style="185" customWidth="1"/>
    <col min="22" max="238" width="9.140625" style="185"/>
    <col min="239" max="239" width="14" style="185" customWidth="1"/>
    <col min="240" max="240" width="6" style="185" customWidth="1"/>
    <col min="241" max="241" width="4.140625" style="185" customWidth="1"/>
    <col min="242" max="242" width="4.85546875" style="185" customWidth="1"/>
    <col min="243" max="243" width="5.140625" style="185" customWidth="1"/>
    <col min="244" max="245" width="5" style="185" customWidth="1"/>
    <col min="246" max="246" width="44.7109375" style="185" customWidth="1"/>
    <col min="247" max="247" width="9.85546875" style="185" bestFit="1" customWidth="1"/>
    <col min="248" max="248" width="9.140625" style="185"/>
    <col min="249" max="250" width="0" style="185" hidden="1" customWidth="1"/>
    <col min="251" max="276" width="9.140625" style="185"/>
    <col min="277" max="277" width="30.7109375" style="185" customWidth="1"/>
    <col min="278" max="494" width="9.140625" style="185"/>
    <col min="495" max="495" width="14" style="185" customWidth="1"/>
    <col min="496" max="496" width="6" style="185" customWidth="1"/>
    <col min="497" max="497" width="4.140625" style="185" customWidth="1"/>
    <col min="498" max="498" width="4.85546875" style="185" customWidth="1"/>
    <col min="499" max="499" width="5.140625" style="185" customWidth="1"/>
    <col min="500" max="501" width="5" style="185" customWidth="1"/>
    <col min="502" max="502" width="44.7109375" style="185" customWidth="1"/>
    <col min="503" max="503" width="9.85546875" style="185" bestFit="1" customWidth="1"/>
    <col min="504" max="504" width="9.140625" style="185"/>
    <col min="505" max="506" width="0" style="185" hidden="1" customWidth="1"/>
    <col min="507" max="532" width="9.140625" style="185"/>
    <col min="533" max="533" width="30.7109375" style="185" customWidth="1"/>
    <col min="534" max="750" width="9.140625" style="185"/>
    <col min="751" max="751" width="14" style="185" customWidth="1"/>
    <col min="752" max="752" width="6" style="185" customWidth="1"/>
    <col min="753" max="753" width="4.140625" style="185" customWidth="1"/>
    <col min="754" max="754" width="4.85546875" style="185" customWidth="1"/>
    <col min="755" max="755" width="5.140625" style="185" customWidth="1"/>
    <col min="756" max="757" width="5" style="185" customWidth="1"/>
    <col min="758" max="758" width="44.7109375" style="185" customWidth="1"/>
    <col min="759" max="759" width="9.85546875" style="185" bestFit="1" customWidth="1"/>
    <col min="760" max="760" width="9.140625" style="185"/>
    <col min="761" max="762" width="0" style="185" hidden="1" customWidth="1"/>
    <col min="763" max="788" width="9.140625" style="185"/>
    <col min="789" max="789" width="30.7109375" style="185" customWidth="1"/>
    <col min="790" max="1006" width="9.140625" style="185"/>
    <col min="1007" max="1007" width="14" style="185" customWidth="1"/>
    <col min="1008" max="1008" width="6" style="185" customWidth="1"/>
    <col min="1009" max="1009" width="4.140625" style="185" customWidth="1"/>
    <col min="1010" max="1010" width="4.85546875" style="185" customWidth="1"/>
    <col min="1011" max="1011" width="5.140625" style="185" customWidth="1"/>
    <col min="1012" max="1013" width="5" style="185" customWidth="1"/>
    <col min="1014" max="1014" width="44.7109375" style="185" customWidth="1"/>
    <col min="1015" max="1015" width="9.85546875" style="185" bestFit="1" customWidth="1"/>
    <col min="1016" max="1016" width="9.140625" style="185"/>
    <col min="1017" max="1018" width="0" style="185" hidden="1" customWidth="1"/>
    <col min="1019" max="1044" width="9.140625" style="185"/>
    <col min="1045" max="1045" width="30.7109375" style="185" customWidth="1"/>
    <col min="1046" max="1262" width="9.140625" style="185"/>
    <col min="1263" max="1263" width="14" style="185" customWidth="1"/>
    <col min="1264" max="1264" width="6" style="185" customWidth="1"/>
    <col min="1265" max="1265" width="4.140625" style="185" customWidth="1"/>
    <col min="1266" max="1266" width="4.85546875" style="185" customWidth="1"/>
    <col min="1267" max="1267" width="5.140625" style="185" customWidth="1"/>
    <col min="1268" max="1269" width="5" style="185" customWidth="1"/>
    <col min="1270" max="1270" width="44.7109375" style="185" customWidth="1"/>
    <col min="1271" max="1271" width="9.85546875" style="185" bestFit="1" customWidth="1"/>
    <col min="1272" max="1272" width="9.140625" style="185"/>
    <col min="1273" max="1274" width="0" style="185" hidden="1" customWidth="1"/>
    <col min="1275" max="1300" width="9.140625" style="185"/>
    <col min="1301" max="1301" width="30.7109375" style="185" customWidth="1"/>
    <col min="1302" max="1518" width="9.140625" style="185"/>
    <col min="1519" max="1519" width="14" style="185" customWidth="1"/>
    <col min="1520" max="1520" width="6" style="185" customWidth="1"/>
    <col min="1521" max="1521" width="4.140625" style="185" customWidth="1"/>
    <col min="1522" max="1522" width="4.85546875" style="185" customWidth="1"/>
    <col min="1523" max="1523" width="5.140625" style="185" customWidth="1"/>
    <col min="1524" max="1525" width="5" style="185" customWidth="1"/>
    <col min="1526" max="1526" width="44.7109375" style="185" customWidth="1"/>
    <col min="1527" max="1527" width="9.85546875" style="185" bestFit="1" customWidth="1"/>
    <col min="1528" max="1528" width="9.140625" style="185"/>
    <col min="1529" max="1530" width="0" style="185" hidden="1" customWidth="1"/>
    <col min="1531" max="1556" width="9.140625" style="185"/>
    <col min="1557" max="1557" width="30.7109375" style="185" customWidth="1"/>
    <col min="1558" max="1774" width="9.140625" style="185"/>
    <col min="1775" max="1775" width="14" style="185" customWidth="1"/>
    <col min="1776" max="1776" width="6" style="185" customWidth="1"/>
    <col min="1777" max="1777" width="4.140625" style="185" customWidth="1"/>
    <col min="1778" max="1778" width="4.85546875" style="185" customWidth="1"/>
    <col min="1779" max="1779" width="5.140625" style="185" customWidth="1"/>
    <col min="1780" max="1781" width="5" style="185" customWidth="1"/>
    <col min="1782" max="1782" width="44.7109375" style="185" customWidth="1"/>
    <col min="1783" max="1783" width="9.85546875" style="185" bestFit="1" customWidth="1"/>
    <col min="1784" max="1784" width="9.140625" style="185"/>
    <col min="1785" max="1786" width="0" style="185" hidden="1" customWidth="1"/>
    <col min="1787" max="1812" width="9.140625" style="185"/>
    <col min="1813" max="1813" width="30.7109375" style="185" customWidth="1"/>
    <col min="1814" max="2030" width="9.140625" style="185"/>
    <col min="2031" max="2031" width="14" style="185" customWidth="1"/>
    <col min="2032" max="2032" width="6" style="185" customWidth="1"/>
    <col min="2033" max="2033" width="4.140625" style="185" customWidth="1"/>
    <col min="2034" max="2034" width="4.85546875" style="185" customWidth="1"/>
    <col min="2035" max="2035" width="5.140625" style="185" customWidth="1"/>
    <col min="2036" max="2037" width="5" style="185" customWidth="1"/>
    <col min="2038" max="2038" width="44.7109375" style="185" customWidth="1"/>
    <col min="2039" max="2039" width="9.85546875" style="185" bestFit="1" customWidth="1"/>
    <col min="2040" max="2040" width="9.140625" style="185"/>
    <col min="2041" max="2042" width="0" style="185" hidden="1" customWidth="1"/>
    <col min="2043" max="2068" width="9.140625" style="185"/>
    <col min="2069" max="2069" width="30.7109375" style="185" customWidth="1"/>
    <col min="2070" max="2286" width="9.140625" style="185"/>
    <col min="2287" max="2287" width="14" style="185" customWidth="1"/>
    <col min="2288" max="2288" width="6" style="185" customWidth="1"/>
    <col min="2289" max="2289" width="4.140625" style="185" customWidth="1"/>
    <col min="2290" max="2290" width="4.85546875" style="185" customWidth="1"/>
    <col min="2291" max="2291" width="5.140625" style="185" customWidth="1"/>
    <col min="2292" max="2293" width="5" style="185" customWidth="1"/>
    <col min="2294" max="2294" width="44.7109375" style="185" customWidth="1"/>
    <col min="2295" max="2295" width="9.85546875" style="185" bestFit="1" customWidth="1"/>
    <col min="2296" max="2296" width="9.140625" style="185"/>
    <col min="2297" max="2298" width="0" style="185" hidden="1" customWidth="1"/>
    <col min="2299" max="2324" width="9.140625" style="185"/>
    <col min="2325" max="2325" width="30.7109375" style="185" customWidth="1"/>
    <col min="2326" max="2542" width="9.140625" style="185"/>
    <col min="2543" max="2543" width="14" style="185" customWidth="1"/>
    <col min="2544" max="2544" width="6" style="185" customWidth="1"/>
    <col min="2545" max="2545" width="4.140625" style="185" customWidth="1"/>
    <col min="2546" max="2546" width="4.85546875" style="185" customWidth="1"/>
    <col min="2547" max="2547" width="5.140625" style="185" customWidth="1"/>
    <col min="2548" max="2549" width="5" style="185" customWidth="1"/>
    <col min="2550" max="2550" width="44.7109375" style="185" customWidth="1"/>
    <col min="2551" max="2551" width="9.85546875" style="185" bestFit="1" customWidth="1"/>
    <col min="2552" max="2552" width="9.140625" style="185"/>
    <col min="2553" max="2554" width="0" style="185" hidden="1" customWidth="1"/>
    <col min="2555" max="2580" width="9.140625" style="185"/>
    <col min="2581" max="2581" width="30.7109375" style="185" customWidth="1"/>
    <col min="2582" max="2798" width="9.140625" style="185"/>
    <col min="2799" max="2799" width="14" style="185" customWidth="1"/>
    <col min="2800" max="2800" width="6" style="185" customWidth="1"/>
    <col min="2801" max="2801" width="4.140625" style="185" customWidth="1"/>
    <col min="2802" max="2802" width="4.85546875" style="185" customWidth="1"/>
    <col min="2803" max="2803" width="5.140625" style="185" customWidth="1"/>
    <col min="2804" max="2805" width="5" style="185" customWidth="1"/>
    <col min="2806" max="2806" width="44.7109375" style="185" customWidth="1"/>
    <col min="2807" max="2807" width="9.85546875" style="185" bestFit="1" customWidth="1"/>
    <col min="2808" max="2808" width="9.140625" style="185"/>
    <col min="2809" max="2810" width="0" style="185" hidden="1" customWidth="1"/>
    <col min="2811" max="2836" width="9.140625" style="185"/>
    <col min="2837" max="2837" width="30.7109375" style="185" customWidth="1"/>
    <col min="2838" max="3054" width="9.140625" style="185"/>
    <col min="3055" max="3055" width="14" style="185" customWidth="1"/>
    <col min="3056" max="3056" width="6" style="185" customWidth="1"/>
    <col min="3057" max="3057" width="4.140625" style="185" customWidth="1"/>
    <col min="3058" max="3058" width="4.85546875" style="185" customWidth="1"/>
    <col min="3059" max="3059" width="5.140625" style="185" customWidth="1"/>
    <col min="3060" max="3061" width="5" style="185" customWidth="1"/>
    <col min="3062" max="3062" width="44.7109375" style="185" customWidth="1"/>
    <col min="3063" max="3063" width="9.85546875" style="185" bestFit="1" customWidth="1"/>
    <col min="3064" max="3064" width="9.140625" style="185"/>
    <col min="3065" max="3066" width="0" style="185" hidden="1" customWidth="1"/>
    <col min="3067" max="3092" width="9.140625" style="185"/>
    <col min="3093" max="3093" width="30.7109375" style="185" customWidth="1"/>
    <col min="3094" max="3310" width="9.140625" style="185"/>
    <col min="3311" max="3311" width="14" style="185" customWidth="1"/>
    <col min="3312" max="3312" width="6" style="185" customWidth="1"/>
    <col min="3313" max="3313" width="4.140625" style="185" customWidth="1"/>
    <col min="3314" max="3314" width="4.85546875" style="185" customWidth="1"/>
    <col min="3315" max="3315" width="5.140625" style="185" customWidth="1"/>
    <col min="3316" max="3317" width="5" style="185" customWidth="1"/>
    <col min="3318" max="3318" width="44.7109375" style="185" customWidth="1"/>
    <col min="3319" max="3319" width="9.85546875" style="185" bestFit="1" customWidth="1"/>
    <col min="3320" max="3320" width="9.140625" style="185"/>
    <col min="3321" max="3322" width="0" style="185" hidden="1" customWidth="1"/>
    <col min="3323" max="3348" width="9.140625" style="185"/>
    <col min="3349" max="3349" width="30.7109375" style="185" customWidth="1"/>
    <col min="3350" max="3566" width="9.140625" style="185"/>
    <col min="3567" max="3567" width="14" style="185" customWidth="1"/>
    <col min="3568" max="3568" width="6" style="185" customWidth="1"/>
    <col min="3569" max="3569" width="4.140625" style="185" customWidth="1"/>
    <col min="3570" max="3570" width="4.85546875" style="185" customWidth="1"/>
    <col min="3571" max="3571" width="5.140625" style="185" customWidth="1"/>
    <col min="3572" max="3573" width="5" style="185" customWidth="1"/>
    <col min="3574" max="3574" width="44.7109375" style="185" customWidth="1"/>
    <col min="3575" max="3575" width="9.85546875" style="185" bestFit="1" customWidth="1"/>
    <col min="3576" max="3576" width="9.140625" style="185"/>
    <col min="3577" max="3578" width="0" style="185" hidden="1" customWidth="1"/>
    <col min="3579" max="3604" width="9.140625" style="185"/>
    <col min="3605" max="3605" width="30.7109375" style="185" customWidth="1"/>
    <col min="3606" max="3822" width="9.140625" style="185"/>
    <col min="3823" max="3823" width="14" style="185" customWidth="1"/>
    <col min="3824" max="3824" width="6" style="185" customWidth="1"/>
    <col min="3825" max="3825" width="4.140625" style="185" customWidth="1"/>
    <col min="3826" max="3826" width="4.85546875" style="185" customWidth="1"/>
    <col min="3827" max="3827" width="5.140625" style="185" customWidth="1"/>
    <col min="3828" max="3829" width="5" style="185" customWidth="1"/>
    <col min="3830" max="3830" width="44.7109375" style="185" customWidth="1"/>
    <col min="3831" max="3831" width="9.85546875" style="185" bestFit="1" customWidth="1"/>
    <col min="3832" max="3832" width="9.140625" style="185"/>
    <col min="3833" max="3834" width="0" style="185" hidden="1" customWidth="1"/>
    <col min="3835" max="3860" width="9.140625" style="185"/>
    <col min="3861" max="3861" width="30.7109375" style="185" customWidth="1"/>
    <col min="3862" max="4078" width="9.140625" style="185"/>
    <col min="4079" max="4079" width="14" style="185" customWidth="1"/>
    <col min="4080" max="4080" width="6" style="185" customWidth="1"/>
    <col min="4081" max="4081" width="4.140625" style="185" customWidth="1"/>
    <col min="4082" max="4082" width="4.85546875" style="185" customWidth="1"/>
    <col min="4083" max="4083" width="5.140625" style="185" customWidth="1"/>
    <col min="4084" max="4085" width="5" style="185" customWidth="1"/>
    <col min="4086" max="4086" width="44.7109375" style="185" customWidth="1"/>
    <col min="4087" max="4087" width="9.85546875" style="185" bestFit="1" customWidth="1"/>
    <col min="4088" max="4088" width="9.140625" style="185"/>
    <col min="4089" max="4090" width="0" style="185" hidden="1" customWidth="1"/>
    <col min="4091" max="4116" width="9.140625" style="185"/>
    <col min="4117" max="4117" width="30.7109375" style="185" customWidth="1"/>
    <col min="4118" max="4334" width="9.140625" style="185"/>
    <col min="4335" max="4335" width="14" style="185" customWidth="1"/>
    <col min="4336" max="4336" width="6" style="185" customWidth="1"/>
    <col min="4337" max="4337" width="4.140625" style="185" customWidth="1"/>
    <col min="4338" max="4338" width="4.85546875" style="185" customWidth="1"/>
    <col min="4339" max="4339" width="5.140625" style="185" customWidth="1"/>
    <col min="4340" max="4341" width="5" style="185" customWidth="1"/>
    <col min="4342" max="4342" width="44.7109375" style="185" customWidth="1"/>
    <col min="4343" max="4343" width="9.85546875" style="185" bestFit="1" customWidth="1"/>
    <col min="4344" max="4344" width="9.140625" style="185"/>
    <col min="4345" max="4346" width="0" style="185" hidden="1" customWidth="1"/>
    <col min="4347" max="4372" width="9.140625" style="185"/>
    <col min="4373" max="4373" width="30.7109375" style="185" customWidth="1"/>
    <col min="4374" max="4590" width="9.140625" style="185"/>
    <col min="4591" max="4591" width="14" style="185" customWidth="1"/>
    <col min="4592" max="4592" width="6" style="185" customWidth="1"/>
    <col min="4593" max="4593" width="4.140625" style="185" customWidth="1"/>
    <col min="4594" max="4594" width="4.85546875" style="185" customWidth="1"/>
    <col min="4595" max="4595" width="5.140625" style="185" customWidth="1"/>
    <col min="4596" max="4597" width="5" style="185" customWidth="1"/>
    <col min="4598" max="4598" width="44.7109375" style="185" customWidth="1"/>
    <col min="4599" max="4599" width="9.85546875" style="185" bestFit="1" customWidth="1"/>
    <col min="4600" max="4600" width="9.140625" style="185"/>
    <col min="4601" max="4602" width="0" style="185" hidden="1" customWidth="1"/>
    <col min="4603" max="4628" width="9.140625" style="185"/>
    <col min="4629" max="4629" width="30.7109375" style="185" customWidth="1"/>
    <col min="4630" max="4846" width="9.140625" style="185"/>
    <col min="4847" max="4847" width="14" style="185" customWidth="1"/>
    <col min="4848" max="4848" width="6" style="185" customWidth="1"/>
    <col min="4849" max="4849" width="4.140625" style="185" customWidth="1"/>
    <col min="4850" max="4850" width="4.85546875" style="185" customWidth="1"/>
    <col min="4851" max="4851" width="5.140625" style="185" customWidth="1"/>
    <col min="4852" max="4853" width="5" style="185" customWidth="1"/>
    <col min="4854" max="4854" width="44.7109375" style="185" customWidth="1"/>
    <col min="4855" max="4855" width="9.85546875" style="185" bestFit="1" customWidth="1"/>
    <col min="4856" max="4856" width="9.140625" style="185"/>
    <col min="4857" max="4858" width="0" style="185" hidden="1" customWidth="1"/>
    <col min="4859" max="4884" width="9.140625" style="185"/>
    <col min="4885" max="4885" width="30.7109375" style="185" customWidth="1"/>
    <col min="4886" max="5102" width="9.140625" style="185"/>
    <col min="5103" max="5103" width="14" style="185" customWidth="1"/>
    <col min="5104" max="5104" width="6" style="185" customWidth="1"/>
    <col min="5105" max="5105" width="4.140625" style="185" customWidth="1"/>
    <col min="5106" max="5106" width="4.85546875" style="185" customWidth="1"/>
    <col min="5107" max="5107" width="5.140625" style="185" customWidth="1"/>
    <col min="5108" max="5109" width="5" style="185" customWidth="1"/>
    <col min="5110" max="5110" width="44.7109375" style="185" customWidth="1"/>
    <col min="5111" max="5111" width="9.85546875" style="185" bestFit="1" customWidth="1"/>
    <col min="5112" max="5112" width="9.140625" style="185"/>
    <col min="5113" max="5114" width="0" style="185" hidden="1" customWidth="1"/>
    <col min="5115" max="5140" width="9.140625" style="185"/>
    <col min="5141" max="5141" width="30.7109375" style="185" customWidth="1"/>
    <col min="5142" max="5358" width="9.140625" style="185"/>
    <col min="5359" max="5359" width="14" style="185" customWidth="1"/>
    <col min="5360" max="5360" width="6" style="185" customWidth="1"/>
    <col min="5361" max="5361" width="4.140625" style="185" customWidth="1"/>
    <col min="5362" max="5362" width="4.85546875" style="185" customWidth="1"/>
    <col min="5363" max="5363" width="5.140625" style="185" customWidth="1"/>
    <col min="5364" max="5365" width="5" style="185" customWidth="1"/>
    <col min="5366" max="5366" width="44.7109375" style="185" customWidth="1"/>
    <col min="5367" max="5367" width="9.85546875" style="185" bestFit="1" customWidth="1"/>
    <col min="5368" max="5368" width="9.140625" style="185"/>
    <col min="5369" max="5370" width="0" style="185" hidden="1" customWidth="1"/>
    <col min="5371" max="5396" width="9.140625" style="185"/>
    <col min="5397" max="5397" width="30.7109375" style="185" customWidth="1"/>
    <col min="5398" max="5614" width="9.140625" style="185"/>
    <col min="5615" max="5615" width="14" style="185" customWidth="1"/>
    <col min="5616" max="5616" width="6" style="185" customWidth="1"/>
    <col min="5617" max="5617" width="4.140625" style="185" customWidth="1"/>
    <col min="5618" max="5618" width="4.85546875" style="185" customWidth="1"/>
    <col min="5619" max="5619" width="5.140625" style="185" customWidth="1"/>
    <col min="5620" max="5621" width="5" style="185" customWidth="1"/>
    <col min="5622" max="5622" width="44.7109375" style="185" customWidth="1"/>
    <col min="5623" max="5623" width="9.85546875" style="185" bestFit="1" customWidth="1"/>
    <col min="5624" max="5624" width="9.140625" style="185"/>
    <col min="5625" max="5626" width="0" style="185" hidden="1" customWidth="1"/>
    <col min="5627" max="5652" width="9.140625" style="185"/>
    <col min="5653" max="5653" width="30.7109375" style="185" customWidth="1"/>
    <col min="5654" max="5870" width="9.140625" style="185"/>
    <col min="5871" max="5871" width="14" style="185" customWidth="1"/>
    <col min="5872" max="5872" width="6" style="185" customWidth="1"/>
    <col min="5873" max="5873" width="4.140625" style="185" customWidth="1"/>
    <col min="5874" max="5874" width="4.85546875" style="185" customWidth="1"/>
    <col min="5875" max="5875" width="5.140625" style="185" customWidth="1"/>
    <col min="5876" max="5877" width="5" style="185" customWidth="1"/>
    <col min="5878" max="5878" width="44.7109375" style="185" customWidth="1"/>
    <col min="5879" max="5879" width="9.85546875" style="185" bestFit="1" customWidth="1"/>
    <col min="5880" max="5880" width="9.140625" style="185"/>
    <col min="5881" max="5882" width="0" style="185" hidden="1" customWidth="1"/>
    <col min="5883" max="5908" width="9.140625" style="185"/>
    <col min="5909" max="5909" width="30.7109375" style="185" customWidth="1"/>
    <col min="5910" max="6126" width="9.140625" style="185"/>
    <col min="6127" max="6127" width="14" style="185" customWidth="1"/>
    <col min="6128" max="6128" width="6" style="185" customWidth="1"/>
    <col min="6129" max="6129" width="4.140625" style="185" customWidth="1"/>
    <col min="6130" max="6130" width="4.85546875" style="185" customWidth="1"/>
    <col min="6131" max="6131" width="5.140625" style="185" customWidth="1"/>
    <col min="6132" max="6133" width="5" style="185" customWidth="1"/>
    <col min="6134" max="6134" width="44.7109375" style="185" customWidth="1"/>
    <col min="6135" max="6135" width="9.85546875" style="185" bestFit="1" customWidth="1"/>
    <col min="6136" max="6136" width="9.140625" style="185"/>
    <col min="6137" max="6138" width="0" style="185" hidden="1" customWidth="1"/>
    <col min="6139" max="6164" width="9.140625" style="185"/>
    <col min="6165" max="6165" width="30.7109375" style="185" customWidth="1"/>
    <col min="6166" max="6382" width="9.140625" style="185"/>
    <col min="6383" max="6383" width="14" style="185" customWidth="1"/>
    <col min="6384" max="6384" width="6" style="185" customWidth="1"/>
    <col min="6385" max="6385" width="4.140625" style="185" customWidth="1"/>
    <col min="6386" max="6386" width="4.85546875" style="185" customWidth="1"/>
    <col min="6387" max="6387" width="5.140625" style="185" customWidth="1"/>
    <col min="6388" max="6389" width="5" style="185" customWidth="1"/>
    <col min="6390" max="6390" width="44.7109375" style="185" customWidth="1"/>
    <col min="6391" max="6391" width="9.85546875" style="185" bestFit="1" customWidth="1"/>
    <col min="6392" max="6392" width="9.140625" style="185"/>
    <col min="6393" max="6394" width="0" style="185" hidden="1" customWidth="1"/>
    <col min="6395" max="6420" width="9.140625" style="185"/>
    <col min="6421" max="6421" width="30.7109375" style="185" customWidth="1"/>
    <col min="6422" max="6638" width="9.140625" style="185"/>
    <col min="6639" max="6639" width="14" style="185" customWidth="1"/>
    <col min="6640" max="6640" width="6" style="185" customWidth="1"/>
    <col min="6641" max="6641" width="4.140625" style="185" customWidth="1"/>
    <col min="6642" max="6642" width="4.85546875" style="185" customWidth="1"/>
    <col min="6643" max="6643" width="5.140625" style="185" customWidth="1"/>
    <col min="6644" max="6645" width="5" style="185" customWidth="1"/>
    <col min="6646" max="6646" width="44.7109375" style="185" customWidth="1"/>
    <col min="6647" max="6647" width="9.85546875" style="185" bestFit="1" customWidth="1"/>
    <col min="6648" max="6648" width="9.140625" style="185"/>
    <col min="6649" max="6650" width="0" style="185" hidden="1" customWidth="1"/>
    <col min="6651" max="6676" width="9.140625" style="185"/>
    <col min="6677" max="6677" width="30.7109375" style="185" customWidth="1"/>
    <col min="6678" max="6894" width="9.140625" style="185"/>
    <col min="6895" max="6895" width="14" style="185" customWidth="1"/>
    <col min="6896" max="6896" width="6" style="185" customWidth="1"/>
    <col min="6897" max="6897" width="4.140625" style="185" customWidth="1"/>
    <col min="6898" max="6898" width="4.85546875" style="185" customWidth="1"/>
    <col min="6899" max="6899" width="5.140625" style="185" customWidth="1"/>
    <col min="6900" max="6901" width="5" style="185" customWidth="1"/>
    <col min="6902" max="6902" width="44.7109375" style="185" customWidth="1"/>
    <col min="6903" max="6903" width="9.85546875" style="185" bestFit="1" customWidth="1"/>
    <col min="6904" max="6904" width="9.140625" style="185"/>
    <col min="6905" max="6906" width="0" style="185" hidden="1" customWidth="1"/>
    <col min="6907" max="6932" width="9.140625" style="185"/>
    <col min="6933" max="6933" width="30.7109375" style="185" customWidth="1"/>
    <col min="6934" max="7150" width="9.140625" style="185"/>
    <col min="7151" max="7151" width="14" style="185" customWidth="1"/>
    <col min="7152" max="7152" width="6" style="185" customWidth="1"/>
    <col min="7153" max="7153" width="4.140625" style="185" customWidth="1"/>
    <col min="7154" max="7154" width="4.85546875" style="185" customWidth="1"/>
    <col min="7155" max="7155" width="5.140625" style="185" customWidth="1"/>
    <col min="7156" max="7157" width="5" style="185" customWidth="1"/>
    <col min="7158" max="7158" width="44.7109375" style="185" customWidth="1"/>
    <col min="7159" max="7159" width="9.85546875" style="185" bestFit="1" customWidth="1"/>
    <col min="7160" max="7160" width="9.140625" style="185"/>
    <col min="7161" max="7162" width="0" style="185" hidden="1" customWidth="1"/>
    <col min="7163" max="7188" width="9.140625" style="185"/>
    <col min="7189" max="7189" width="30.7109375" style="185" customWidth="1"/>
    <col min="7190" max="7406" width="9.140625" style="185"/>
    <col min="7407" max="7407" width="14" style="185" customWidth="1"/>
    <col min="7408" max="7408" width="6" style="185" customWidth="1"/>
    <col min="7409" max="7409" width="4.140625" style="185" customWidth="1"/>
    <col min="7410" max="7410" width="4.85546875" style="185" customWidth="1"/>
    <col min="7411" max="7411" width="5.140625" style="185" customWidth="1"/>
    <col min="7412" max="7413" width="5" style="185" customWidth="1"/>
    <col min="7414" max="7414" width="44.7109375" style="185" customWidth="1"/>
    <col min="7415" max="7415" width="9.85546875" style="185" bestFit="1" customWidth="1"/>
    <col min="7416" max="7416" width="9.140625" style="185"/>
    <col min="7417" max="7418" width="0" style="185" hidden="1" customWidth="1"/>
    <col min="7419" max="7444" width="9.140625" style="185"/>
    <col min="7445" max="7445" width="30.7109375" style="185" customWidth="1"/>
    <col min="7446" max="7662" width="9.140625" style="185"/>
    <col min="7663" max="7663" width="14" style="185" customWidth="1"/>
    <col min="7664" max="7664" width="6" style="185" customWidth="1"/>
    <col min="7665" max="7665" width="4.140625" style="185" customWidth="1"/>
    <col min="7666" max="7666" width="4.85546875" style="185" customWidth="1"/>
    <col min="7667" max="7667" width="5.140625" style="185" customWidth="1"/>
    <col min="7668" max="7669" width="5" style="185" customWidth="1"/>
    <col min="7670" max="7670" width="44.7109375" style="185" customWidth="1"/>
    <col min="7671" max="7671" width="9.85546875" style="185" bestFit="1" customWidth="1"/>
    <col min="7672" max="7672" width="9.140625" style="185"/>
    <col min="7673" max="7674" width="0" style="185" hidden="1" customWidth="1"/>
    <col min="7675" max="7700" width="9.140625" style="185"/>
    <col min="7701" max="7701" width="30.7109375" style="185" customWidth="1"/>
    <col min="7702" max="7918" width="9.140625" style="185"/>
    <col min="7919" max="7919" width="14" style="185" customWidth="1"/>
    <col min="7920" max="7920" width="6" style="185" customWidth="1"/>
    <col min="7921" max="7921" width="4.140625" style="185" customWidth="1"/>
    <col min="7922" max="7922" width="4.85546875" style="185" customWidth="1"/>
    <col min="7923" max="7923" width="5.140625" style="185" customWidth="1"/>
    <col min="7924" max="7925" width="5" style="185" customWidth="1"/>
    <col min="7926" max="7926" width="44.7109375" style="185" customWidth="1"/>
    <col min="7927" max="7927" width="9.85546875" style="185" bestFit="1" customWidth="1"/>
    <col min="7928" max="7928" width="9.140625" style="185"/>
    <col min="7929" max="7930" width="0" style="185" hidden="1" customWidth="1"/>
    <col min="7931" max="7956" width="9.140625" style="185"/>
    <col min="7957" max="7957" width="30.7109375" style="185" customWidth="1"/>
    <col min="7958" max="8174" width="9.140625" style="185"/>
    <col min="8175" max="8175" width="14" style="185" customWidth="1"/>
    <col min="8176" max="8176" width="6" style="185" customWidth="1"/>
    <col min="8177" max="8177" width="4.140625" style="185" customWidth="1"/>
    <col min="8178" max="8178" width="4.85546875" style="185" customWidth="1"/>
    <col min="8179" max="8179" width="5.140625" style="185" customWidth="1"/>
    <col min="8180" max="8181" width="5" style="185" customWidth="1"/>
    <col min="8182" max="8182" width="44.7109375" style="185" customWidth="1"/>
    <col min="8183" max="8183" width="9.85546875" style="185" bestFit="1" customWidth="1"/>
    <col min="8184" max="8184" width="9.140625" style="185"/>
    <col min="8185" max="8186" width="0" style="185" hidden="1" customWidth="1"/>
    <col min="8187" max="8212" width="9.140625" style="185"/>
    <col min="8213" max="8213" width="30.7109375" style="185" customWidth="1"/>
    <col min="8214" max="8430" width="9.140625" style="185"/>
    <col min="8431" max="8431" width="14" style="185" customWidth="1"/>
    <col min="8432" max="8432" width="6" style="185" customWidth="1"/>
    <col min="8433" max="8433" width="4.140625" style="185" customWidth="1"/>
    <col min="8434" max="8434" width="4.85546875" style="185" customWidth="1"/>
    <col min="8435" max="8435" width="5.140625" style="185" customWidth="1"/>
    <col min="8436" max="8437" width="5" style="185" customWidth="1"/>
    <col min="8438" max="8438" width="44.7109375" style="185" customWidth="1"/>
    <col min="8439" max="8439" width="9.85546875" style="185" bestFit="1" customWidth="1"/>
    <col min="8440" max="8440" width="9.140625" style="185"/>
    <col min="8441" max="8442" width="0" style="185" hidden="1" customWidth="1"/>
    <col min="8443" max="8468" width="9.140625" style="185"/>
    <col min="8469" max="8469" width="30.7109375" style="185" customWidth="1"/>
    <col min="8470" max="8686" width="9.140625" style="185"/>
    <col min="8687" max="8687" width="14" style="185" customWidth="1"/>
    <col min="8688" max="8688" width="6" style="185" customWidth="1"/>
    <col min="8689" max="8689" width="4.140625" style="185" customWidth="1"/>
    <col min="8690" max="8690" width="4.85546875" style="185" customWidth="1"/>
    <col min="8691" max="8691" width="5.140625" style="185" customWidth="1"/>
    <col min="8692" max="8693" width="5" style="185" customWidth="1"/>
    <col min="8694" max="8694" width="44.7109375" style="185" customWidth="1"/>
    <col min="8695" max="8695" width="9.85546875" style="185" bestFit="1" customWidth="1"/>
    <col min="8696" max="8696" width="9.140625" style="185"/>
    <col min="8697" max="8698" width="0" style="185" hidden="1" customWidth="1"/>
    <col min="8699" max="8724" width="9.140625" style="185"/>
    <col min="8725" max="8725" width="30.7109375" style="185" customWidth="1"/>
    <col min="8726" max="8942" width="9.140625" style="185"/>
    <col min="8943" max="8943" width="14" style="185" customWidth="1"/>
    <col min="8944" max="8944" width="6" style="185" customWidth="1"/>
    <col min="8945" max="8945" width="4.140625" style="185" customWidth="1"/>
    <col min="8946" max="8946" width="4.85546875" style="185" customWidth="1"/>
    <col min="8947" max="8947" width="5.140625" style="185" customWidth="1"/>
    <col min="8948" max="8949" width="5" style="185" customWidth="1"/>
    <col min="8950" max="8950" width="44.7109375" style="185" customWidth="1"/>
    <col min="8951" max="8951" width="9.85546875" style="185" bestFit="1" customWidth="1"/>
    <col min="8952" max="8952" width="9.140625" style="185"/>
    <col min="8953" max="8954" width="0" style="185" hidden="1" customWidth="1"/>
    <col min="8955" max="8980" width="9.140625" style="185"/>
    <col min="8981" max="8981" width="30.7109375" style="185" customWidth="1"/>
    <col min="8982" max="9198" width="9.140625" style="185"/>
    <col min="9199" max="9199" width="14" style="185" customWidth="1"/>
    <col min="9200" max="9200" width="6" style="185" customWidth="1"/>
    <col min="9201" max="9201" width="4.140625" style="185" customWidth="1"/>
    <col min="9202" max="9202" width="4.85546875" style="185" customWidth="1"/>
    <col min="9203" max="9203" width="5.140625" style="185" customWidth="1"/>
    <col min="9204" max="9205" width="5" style="185" customWidth="1"/>
    <col min="9206" max="9206" width="44.7109375" style="185" customWidth="1"/>
    <col min="9207" max="9207" width="9.85546875" style="185" bestFit="1" customWidth="1"/>
    <col min="9208" max="9208" width="9.140625" style="185"/>
    <col min="9209" max="9210" width="0" style="185" hidden="1" customWidth="1"/>
    <col min="9211" max="9236" width="9.140625" style="185"/>
    <col min="9237" max="9237" width="30.7109375" style="185" customWidth="1"/>
    <col min="9238" max="9454" width="9.140625" style="185"/>
    <col min="9455" max="9455" width="14" style="185" customWidth="1"/>
    <col min="9456" max="9456" width="6" style="185" customWidth="1"/>
    <col min="9457" max="9457" width="4.140625" style="185" customWidth="1"/>
    <col min="9458" max="9458" width="4.85546875" style="185" customWidth="1"/>
    <col min="9459" max="9459" width="5.140625" style="185" customWidth="1"/>
    <col min="9460" max="9461" width="5" style="185" customWidth="1"/>
    <col min="9462" max="9462" width="44.7109375" style="185" customWidth="1"/>
    <col min="9463" max="9463" width="9.85546875" style="185" bestFit="1" customWidth="1"/>
    <col min="9464" max="9464" width="9.140625" style="185"/>
    <col min="9465" max="9466" width="0" style="185" hidden="1" customWidth="1"/>
    <col min="9467" max="9492" width="9.140625" style="185"/>
    <col min="9493" max="9493" width="30.7109375" style="185" customWidth="1"/>
    <col min="9494" max="9710" width="9.140625" style="185"/>
    <col min="9711" max="9711" width="14" style="185" customWidth="1"/>
    <col min="9712" max="9712" width="6" style="185" customWidth="1"/>
    <col min="9713" max="9713" width="4.140625" style="185" customWidth="1"/>
    <col min="9714" max="9714" width="4.85546875" style="185" customWidth="1"/>
    <col min="9715" max="9715" width="5.140625" style="185" customWidth="1"/>
    <col min="9716" max="9717" width="5" style="185" customWidth="1"/>
    <col min="9718" max="9718" width="44.7109375" style="185" customWidth="1"/>
    <col min="9719" max="9719" width="9.85546875" style="185" bestFit="1" customWidth="1"/>
    <col min="9720" max="9720" width="9.140625" style="185"/>
    <col min="9721" max="9722" width="0" style="185" hidden="1" customWidth="1"/>
    <col min="9723" max="9748" width="9.140625" style="185"/>
    <col min="9749" max="9749" width="30.7109375" style="185" customWidth="1"/>
    <col min="9750" max="9966" width="9.140625" style="185"/>
    <col min="9967" max="9967" width="14" style="185" customWidth="1"/>
    <col min="9968" max="9968" width="6" style="185" customWidth="1"/>
    <col min="9969" max="9969" width="4.140625" style="185" customWidth="1"/>
    <col min="9970" max="9970" width="4.85546875" style="185" customWidth="1"/>
    <col min="9971" max="9971" width="5.140625" style="185" customWidth="1"/>
    <col min="9972" max="9973" width="5" style="185" customWidth="1"/>
    <col min="9974" max="9974" width="44.7109375" style="185" customWidth="1"/>
    <col min="9975" max="9975" width="9.85546875" style="185" bestFit="1" customWidth="1"/>
    <col min="9976" max="9976" width="9.140625" style="185"/>
    <col min="9977" max="9978" width="0" style="185" hidden="1" customWidth="1"/>
    <col min="9979" max="10004" width="9.140625" style="185"/>
    <col min="10005" max="10005" width="30.7109375" style="185" customWidth="1"/>
    <col min="10006" max="10222" width="9.140625" style="185"/>
    <col min="10223" max="10223" width="14" style="185" customWidth="1"/>
    <col min="10224" max="10224" width="6" style="185" customWidth="1"/>
    <col min="10225" max="10225" width="4.140625" style="185" customWidth="1"/>
    <col min="10226" max="10226" width="4.85546875" style="185" customWidth="1"/>
    <col min="10227" max="10227" width="5.140625" style="185" customWidth="1"/>
    <col min="10228" max="10229" width="5" style="185" customWidth="1"/>
    <col min="10230" max="10230" width="44.7109375" style="185" customWidth="1"/>
    <col min="10231" max="10231" width="9.85546875" style="185" bestFit="1" customWidth="1"/>
    <col min="10232" max="10232" width="9.140625" style="185"/>
    <col min="10233" max="10234" width="0" style="185" hidden="1" customWidth="1"/>
    <col min="10235" max="10260" width="9.140625" style="185"/>
    <col min="10261" max="10261" width="30.7109375" style="185" customWidth="1"/>
    <col min="10262" max="10478" width="9.140625" style="185"/>
    <col min="10479" max="10479" width="14" style="185" customWidth="1"/>
    <col min="10480" max="10480" width="6" style="185" customWidth="1"/>
    <col min="10481" max="10481" width="4.140625" style="185" customWidth="1"/>
    <col min="10482" max="10482" width="4.85546875" style="185" customWidth="1"/>
    <col min="10483" max="10483" width="5.140625" style="185" customWidth="1"/>
    <col min="10484" max="10485" width="5" style="185" customWidth="1"/>
    <col min="10486" max="10486" width="44.7109375" style="185" customWidth="1"/>
    <col min="10487" max="10487" width="9.85546875" style="185" bestFit="1" customWidth="1"/>
    <col min="10488" max="10488" width="9.140625" style="185"/>
    <col min="10489" max="10490" width="0" style="185" hidden="1" customWidth="1"/>
    <col min="10491" max="10516" width="9.140625" style="185"/>
    <col min="10517" max="10517" width="30.7109375" style="185" customWidth="1"/>
    <col min="10518" max="10734" width="9.140625" style="185"/>
    <col min="10735" max="10735" width="14" style="185" customWidth="1"/>
    <col min="10736" max="10736" width="6" style="185" customWidth="1"/>
    <col min="10737" max="10737" width="4.140625" style="185" customWidth="1"/>
    <col min="10738" max="10738" width="4.85546875" style="185" customWidth="1"/>
    <col min="10739" max="10739" width="5.140625" style="185" customWidth="1"/>
    <col min="10740" max="10741" width="5" style="185" customWidth="1"/>
    <col min="10742" max="10742" width="44.7109375" style="185" customWidth="1"/>
    <col min="10743" max="10743" width="9.85546875" style="185" bestFit="1" customWidth="1"/>
    <col min="10744" max="10744" width="9.140625" style="185"/>
    <col min="10745" max="10746" width="0" style="185" hidden="1" customWidth="1"/>
    <col min="10747" max="10772" width="9.140625" style="185"/>
    <col min="10773" max="10773" width="30.7109375" style="185" customWidth="1"/>
    <col min="10774" max="10990" width="9.140625" style="185"/>
    <col min="10991" max="10991" width="14" style="185" customWidth="1"/>
    <col min="10992" max="10992" width="6" style="185" customWidth="1"/>
    <col min="10993" max="10993" width="4.140625" style="185" customWidth="1"/>
    <col min="10994" max="10994" width="4.85546875" style="185" customWidth="1"/>
    <col min="10995" max="10995" width="5.140625" style="185" customWidth="1"/>
    <col min="10996" max="10997" width="5" style="185" customWidth="1"/>
    <col min="10998" max="10998" width="44.7109375" style="185" customWidth="1"/>
    <col min="10999" max="10999" width="9.85546875" style="185" bestFit="1" customWidth="1"/>
    <col min="11000" max="11000" width="9.140625" style="185"/>
    <col min="11001" max="11002" width="0" style="185" hidden="1" customWidth="1"/>
    <col min="11003" max="11028" width="9.140625" style="185"/>
    <col min="11029" max="11029" width="30.7109375" style="185" customWidth="1"/>
    <col min="11030" max="11246" width="9.140625" style="185"/>
    <col min="11247" max="11247" width="14" style="185" customWidth="1"/>
    <col min="11248" max="11248" width="6" style="185" customWidth="1"/>
    <col min="11249" max="11249" width="4.140625" style="185" customWidth="1"/>
    <col min="11250" max="11250" width="4.85546875" style="185" customWidth="1"/>
    <col min="11251" max="11251" width="5.140625" style="185" customWidth="1"/>
    <col min="11252" max="11253" width="5" style="185" customWidth="1"/>
    <col min="11254" max="11254" width="44.7109375" style="185" customWidth="1"/>
    <col min="11255" max="11255" width="9.85546875" style="185" bestFit="1" customWidth="1"/>
    <col min="11256" max="11256" width="9.140625" style="185"/>
    <col min="11257" max="11258" width="0" style="185" hidden="1" customWidth="1"/>
    <col min="11259" max="11284" width="9.140625" style="185"/>
    <col min="11285" max="11285" width="30.7109375" style="185" customWidth="1"/>
    <col min="11286" max="11502" width="9.140625" style="185"/>
    <col min="11503" max="11503" width="14" style="185" customWidth="1"/>
    <col min="11504" max="11504" width="6" style="185" customWidth="1"/>
    <col min="11505" max="11505" width="4.140625" style="185" customWidth="1"/>
    <col min="11506" max="11506" width="4.85546875" style="185" customWidth="1"/>
    <col min="11507" max="11507" width="5.140625" style="185" customWidth="1"/>
    <col min="11508" max="11509" width="5" style="185" customWidth="1"/>
    <col min="11510" max="11510" width="44.7109375" style="185" customWidth="1"/>
    <col min="11511" max="11511" width="9.85546875" style="185" bestFit="1" customWidth="1"/>
    <col min="11512" max="11512" width="9.140625" style="185"/>
    <col min="11513" max="11514" width="0" style="185" hidden="1" customWidth="1"/>
    <col min="11515" max="11540" width="9.140625" style="185"/>
    <col min="11541" max="11541" width="30.7109375" style="185" customWidth="1"/>
    <col min="11542" max="11758" width="9.140625" style="185"/>
    <col min="11759" max="11759" width="14" style="185" customWidth="1"/>
    <col min="11760" max="11760" width="6" style="185" customWidth="1"/>
    <col min="11761" max="11761" width="4.140625" style="185" customWidth="1"/>
    <col min="11762" max="11762" width="4.85546875" style="185" customWidth="1"/>
    <col min="11763" max="11763" width="5.140625" style="185" customWidth="1"/>
    <col min="11764" max="11765" width="5" style="185" customWidth="1"/>
    <col min="11766" max="11766" width="44.7109375" style="185" customWidth="1"/>
    <col min="11767" max="11767" width="9.85546875" style="185" bestFit="1" customWidth="1"/>
    <col min="11768" max="11768" width="9.140625" style="185"/>
    <col min="11769" max="11770" width="0" style="185" hidden="1" customWidth="1"/>
    <col min="11771" max="11796" width="9.140625" style="185"/>
    <col min="11797" max="11797" width="30.7109375" style="185" customWidth="1"/>
    <col min="11798" max="12014" width="9.140625" style="185"/>
    <col min="12015" max="12015" width="14" style="185" customWidth="1"/>
    <col min="12016" max="12016" width="6" style="185" customWidth="1"/>
    <col min="12017" max="12017" width="4.140625" style="185" customWidth="1"/>
    <col min="12018" max="12018" width="4.85546875" style="185" customWidth="1"/>
    <col min="12019" max="12019" width="5.140625" style="185" customWidth="1"/>
    <col min="12020" max="12021" width="5" style="185" customWidth="1"/>
    <col min="12022" max="12022" width="44.7109375" style="185" customWidth="1"/>
    <col min="12023" max="12023" width="9.85546875" style="185" bestFit="1" customWidth="1"/>
    <col min="12024" max="12024" width="9.140625" style="185"/>
    <col min="12025" max="12026" width="0" style="185" hidden="1" customWidth="1"/>
    <col min="12027" max="12052" width="9.140625" style="185"/>
    <col min="12053" max="12053" width="30.7109375" style="185" customWidth="1"/>
    <col min="12054" max="12270" width="9.140625" style="185"/>
    <col min="12271" max="12271" width="14" style="185" customWidth="1"/>
    <col min="12272" max="12272" width="6" style="185" customWidth="1"/>
    <col min="12273" max="12273" width="4.140625" style="185" customWidth="1"/>
    <col min="12274" max="12274" width="4.85546875" style="185" customWidth="1"/>
    <col min="12275" max="12275" width="5.140625" style="185" customWidth="1"/>
    <col min="12276" max="12277" width="5" style="185" customWidth="1"/>
    <col min="12278" max="12278" width="44.7109375" style="185" customWidth="1"/>
    <col min="12279" max="12279" width="9.85546875" style="185" bestFit="1" customWidth="1"/>
    <col min="12280" max="12280" width="9.140625" style="185"/>
    <col min="12281" max="12282" width="0" style="185" hidden="1" customWidth="1"/>
    <col min="12283" max="12308" width="9.140625" style="185"/>
    <col min="12309" max="12309" width="30.7109375" style="185" customWidth="1"/>
    <col min="12310" max="12526" width="9.140625" style="185"/>
    <col min="12527" max="12527" width="14" style="185" customWidth="1"/>
    <col min="12528" max="12528" width="6" style="185" customWidth="1"/>
    <col min="12529" max="12529" width="4.140625" style="185" customWidth="1"/>
    <col min="12530" max="12530" width="4.85546875" style="185" customWidth="1"/>
    <col min="12531" max="12531" width="5.140625" style="185" customWidth="1"/>
    <col min="12532" max="12533" width="5" style="185" customWidth="1"/>
    <col min="12534" max="12534" width="44.7109375" style="185" customWidth="1"/>
    <col min="12535" max="12535" width="9.85546875" style="185" bestFit="1" customWidth="1"/>
    <col min="12536" max="12536" width="9.140625" style="185"/>
    <col min="12537" max="12538" width="0" style="185" hidden="1" customWidth="1"/>
    <col min="12539" max="12564" width="9.140625" style="185"/>
    <col min="12565" max="12565" width="30.7109375" style="185" customWidth="1"/>
    <col min="12566" max="12782" width="9.140625" style="185"/>
    <col min="12783" max="12783" width="14" style="185" customWidth="1"/>
    <col min="12784" max="12784" width="6" style="185" customWidth="1"/>
    <col min="12785" max="12785" width="4.140625" style="185" customWidth="1"/>
    <col min="12786" max="12786" width="4.85546875" style="185" customWidth="1"/>
    <col min="12787" max="12787" width="5.140625" style="185" customWidth="1"/>
    <col min="12788" max="12789" width="5" style="185" customWidth="1"/>
    <col min="12790" max="12790" width="44.7109375" style="185" customWidth="1"/>
    <col min="12791" max="12791" width="9.85546875" style="185" bestFit="1" customWidth="1"/>
    <col min="12792" max="12792" width="9.140625" style="185"/>
    <col min="12793" max="12794" width="0" style="185" hidden="1" customWidth="1"/>
    <col min="12795" max="12820" width="9.140625" style="185"/>
    <col min="12821" max="12821" width="30.7109375" style="185" customWidth="1"/>
    <col min="12822" max="13038" width="9.140625" style="185"/>
    <col min="13039" max="13039" width="14" style="185" customWidth="1"/>
    <col min="13040" max="13040" width="6" style="185" customWidth="1"/>
    <col min="13041" max="13041" width="4.140625" style="185" customWidth="1"/>
    <col min="13042" max="13042" width="4.85546875" style="185" customWidth="1"/>
    <col min="13043" max="13043" width="5.140625" style="185" customWidth="1"/>
    <col min="13044" max="13045" width="5" style="185" customWidth="1"/>
    <col min="13046" max="13046" width="44.7109375" style="185" customWidth="1"/>
    <col min="13047" max="13047" width="9.85546875" style="185" bestFit="1" customWidth="1"/>
    <col min="13048" max="13048" width="9.140625" style="185"/>
    <col min="13049" max="13050" width="0" style="185" hidden="1" customWidth="1"/>
    <col min="13051" max="13076" width="9.140625" style="185"/>
    <col min="13077" max="13077" width="30.7109375" style="185" customWidth="1"/>
    <col min="13078" max="13294" width="9.140625" style="185"/>
    <col min="13295" max="13295" width="14" style="185" customWidth="1"/>
    <col min="13296" max="13296" width="6" style="185" customWidth="1"/>
    <col min="13297" max="13297" width="4.140625" style="185" customWidth="1"/>
    <col min="13298" max="13298" width="4.85546875" style="185" customWidth="1"/>
    <col min="13299" max="13299" width="5.140625" style="185" customWidth="1"/>
    <col min="13300" max="13301" width="5" style="185" customWidth="1"/>
    <col min="13302" max="13302" width="44.7109375" style="185" customWidth="1"/>
    <col min="13303" max="13303" width="9.85546875" style="185" bestFit="1" customWidth="1"/>
    <col min="13304" max="13304" width="9.140625" style="185"/>
    <col min="13305" max="13306" width="0" style="185" hidden="1" customWidth="1"/>
    <col min="13307" max="13332" width="9.140625" style="185"/>
    <col min="13333" max="13333" width="30.7109375" style="185" customWidth="1"/>
    <col min="13334" max="13550" width="9.140625" style="185"/>
    <col min="13551" max="13551" width="14" style="185" customWidth="1"/>
    <col min="13552" max="13552" width="6" style="185" customWidth="1"/>
    <col min="13553" max="13553" width="4.140625" style="185" customWidth="1"/>
    <col min="13554" max="13554" width="4.85546875" style="185" customWidth="1"/>
    <col min="13555" max="13555" width="5.140625" style="185" customWidth="1"/>
    <col min="13556" max="13557" width="5" style="185" customWidth="1"/>
    <col min="13558" max="13558" width="44.7109375" style="185" customWidth="1"/>
    <col min="13559" max="13559" width="9.85546875" style="185" bestFit="1" customWidth="1"/>
    <col min="13560" max="13560" width="9.140625" style="185"/>
    <col min="13561" max="13562" width="0" style="185" hidden="1" customWidth="1"/>
    <col min="13563" max="13588" width="9.140625" style="185"/>
    <col min="13589" max="13589" width="30.7109375" style="185" customWidth="1"/>
    <col min="13590" max="13806" width="9.140625" style="185"/>
    <col min="13807" max="13807" width="14" style="185" customWidth="1"/>
    <col min="13808" max="13808" width="6" style="185" customWidth="1"/>
    <col min="13809" max="13809" width="4.140625" style="185" customWidth="1"/>
    <col min="13810" max="13810" width="4.85546875" style="185" customWidth="1"/>
    <col min="13811" max="13811" width="5.140625" style="185" customWidth="1"/>
    <col min="13812" max="13813" width="5" style="185" customWidth="1"/>
    <col min="13814" max="13814" width="44.7109375" style="185" customWidth="1"/>
    <col min="13815" max="13815" width="9.85546875" style="185" bestFit="1" customWidth="1"/>
    <col min="13816" max="13816" width="9.140625" style="185"/>
    <col min="13817" max="13818" width="0" style="185" hidden="1" customWidth="1"/>
    <col min="13819" max="13844" width="9.140625" style="185"/>
    <col min="13845" max="13845" width="30.7109375" style="185" customWidth="1"/>
    <col min="13846" max="14062" width="9.140625" style="185"/>
    <col min="14063" max="14063" width="14" style="185" customWidth="1"/>
    <col min="14064" max="14064" width="6" style="185" customWidth="1"/>
    <col min="14065" max="14065" width="4.140625" style="185" customWidth="1"/>
    <col min="14066" max="14066" width="4.85546875" style="185" customWidth="1"/>
    <col min="14067" max="14067" width="5.140625" style="185" customWidth="1"/>
    <col min="14068" max="14069" width="5" style="185" customWidth="1"/>
    <col min="14070" max="14070" width="44.7109375" style="185" customWidth="1"/>
    <col min="14071" max="14071" width="9.85546875" style="185" bestFit="1" customWidth="1"/>
    <col min="14072" max="14072" width="9.140625" style="185"/>
    <col min="14073" max="14074" width="0" style="185" hidden="1" customWidth="1"/>
    <col min="14075" max="14100" width="9.140625" style="185"/>
    <col min="14101" max="14101" width="30.7109375" style="185" customWidth="1"/>
    <col min="14102" max="14318" width="9.140625" style="185"/>
    <col min="14319" max="14319" width="14" style="185" customWidth="1"/>
    <col min="14320" max="14320" width="6" style="185" customWidth="1"/>
    <col min="14321" max="14321" width="4.140625" style="185" customWidth="1"/>
    <col min="14322" max="14322" width="4.85546875" style="185" customWidth="1"/>
    <col min="14323" max="14323" width="5.140625" style="185" customWidth="1"/>
    <col min="14324" max="14325" width="5" style="185" customWidth="1"/>
    <col min="14326" max="14326" width="44.7109375" style="185" customWidth="1"/>
    <col min="14327" max="14327" width="9.85546875" style="185" bestFit="1" customWidth="1"/>
    <col min="14328" max="14328" width="9.140625" style="185"/>
    <col min="14329" max="14330" width="0" style="185" hidden="1" customWidth="1"/>
    <col min="14331" max="14356" width="9.140625" style="185"/>
    <col min="14357" max="14357" width="30.7109375" style="185" customWidth="1"/>
    <col min="14358" max="14574" width="9.140625" style="185"/>
    <col min="14575" max="14575" width="14" style="185" customWidth="1"/>
    <col min="14576" max="14576" width="6" style="185" customWidth="1"/>
    <col min="14577" max="14577" width="4.140625" style="185" customWidth="1"/>
    <col min="14578" max="14578" width="4.85546875" style="185" customWidth="1"/>
    <col min="14579" max="14579" width="5.140625" style="185" customWidth="1"/>
    <col min="14580" max="14581" width="5" style="185" customWidth="1"/>
    <col min="14582" max="14582" width="44.7109375" style="185" customWidth="1"/>
    <col min="14583" max="14583" width="9.85546875" style="185" bestFit="1" customWidth="1"/>
    <col min="14584" max="14584" width="9.140625" style="185"/>
    <col min="14585" max="14586" width="0" style="185" hidden="1" customWidth="1"/>
    <col min="14587" max="14612" width="9.140625" style="185"/>
    <col min="14613" max="14613" width="30.7109375" style="185" customWidth="1"/>
    <col min="14614" max="14830" width="9.140625" style="185"/>
    <col min="14831" max="14831" width="14" style="185" customWidth="1"/>
    <col min="14832" max="14832" width="6" style="185" customWidth="1"/>
    <col min="14833" max="14833" width="4.140625" style="185" customWidth="1"/>
    <col min="14834" max="14834" width="4.85546875" style="185" customWidth="1"/>
    <col min="14835" max="14835" width="5.140625" style="185" customWidth="1"/>
    <col min="14836" max="14837" width="5" style="185" customWidth="1"/>
    <col min="14838" max="14838" width="44.7109375" style="185" customWidth="1"/>
    <col min="14839" max="14839" width="9.85546875" style="185" bestFit="1" customWidth="1"/>
    <col min="14840" max="14840" width="9.140625" style="185"/>
    <col min="14841" max="14842" width="0" style="185" hidden="1" customWidth="1"/>
    <col min="14843" max="14868" width="9.140625" style="185"/>
    <col min="14869" max="14869" width="30.7109375" style="185" customWidth="1"/>
    <col min="14870" max="15086" width="9.140625" style="185"/>
    <col min="15087" max="15087" width="14" style="185" customWidth="1"/>
    <col min="15088" max="15088" width="6" style="185" customWidth="1"/>
    <col min="15089" max="15089" width="4.140625" style="185" customWidth="1"/>
    <col min="15090" max="15090" width="4.85546875" style="185" customWidth="1"/>
    <col min="15091" max="15091" width="5.140625" style="185" customWidth="1"/>
    <col min="15092" max="15093" width="5" style="185" customWidth="1"/>
    <col min="15094" max="15094" width="44.7109375" style="185" customWidth="1"/>
    <col min="15095" max="15095" width="9.85546875" style="185" bestFit="1" customWidth="1"/>
    <col min="15096" max="15096" width="9.140625" style="185"/>
    <col min="15097" max="15098" width="0" style="185" hidden="1" customWidth="1"/>
    <col min="15099" max="15124" width="9.140625" style="185"/>
    <col min="15125" max="15125" width="30.7109375" style="185" customWidth="1"/>
    <col min="15126" max="15342" width="9.140625" style="185"/>
    <col min="15343" max="15343" width="14" style="185" customWidth="1"/>
    <col min="15344" max="15344" width="6" style="185" customWidth="1"/>
    <col min="15345" max="15345" width="4.140625" style="185" customWidth="1"/>
    <col min="15346" max="15346" width="4.85546875" style="185" customWidth="1"/>
    <col min="15347" max="15347" width="5.140625" style="185" customWidth="1"/>
    <col min="15348" max="15349" width="5" style="185" customWidth="1"/>
    <col min="15350" max="15350" width="44.7109375" style="185" customWidth="1"/>
    <col min="15351" max="15351" width="9.85546875" style="185" bestFit="1" customWidth="1"/>
    <col min="15352" max="15352" width="9.140625" style="185"/>
    <col min="15353" max="15354" width="0" style="185" hidden="1" customWidth="1"/>
    <col min="15355" max="15380" width="9.140625" style="185"/>
    <col min="15381" max="15381" width="30.7109375" style="185" customWidth="1"/>
    <col min="15382" max="15598" width="9.140625" style="185"/>
    <col min="15599" max="15599" width="14" style="185" customWidth="1"/>
    <col min="15600" max="15600" width="6" style="185" customWidth="1"/>
    <col min="15601" max="15601" width="4.140625" style="185" customWidth="1"/>
    <col min="15602" max="15602" width="4.85546875" style="185" customWidth="1"/>
    <col min="15603" max="15603" width="5.140625" style="185" customWidth="1"/>
    <col min="15604" max="15605" width="5" style="185" customWidth="1"/>
    <col min="15606" max="15606" width="44.7109375" style="185" customWidth="1"/>
    <col min="15607" max="15607" width="9.85546875" style="185" bestFit="1" customWidth="1"/>
    <col min="15608" max="15608" width="9.140625" style="185"/>
    <col min="15609" max="15610" width="0" style="185" hidden="1" customWidth="1"/>
    <col min="15611" max="15636" width="9.140625" style="185"/>
    <col min="15637" max="15637" width="30.7109375" style="185" customWidth="1"/>
    <col min="15638" max="15854" width="9.140625" style="185"/>
    <col min="15855" max="15855" width="14" style="185" customWidth="1"/>
    <col min="15856" max="15856" width="6" style="185" customWidth="1"/>
    <col min="15857" max="15857" width="4.140625" style="185" customWidth="1"/>
    <col min="15858" max="15858" width="4.85546875" style="185" customWidth="1"/>
    <col min="15859" max="15859" width="5.140625" style="185" customWidth="1"/>
    <col min="15860" max="15861" width="5" style="185" customWidth="1"/>
    <col min="15862" max="15862" width="44.7109375" style="185" customWidth="1"/>
    <col min="15863" max="15863" width="9.85546875" style="185" bestFit="1" customWidth="1"/>
    <col min="15864" max="15864" width="9.140625" style="185"/>
    <col min="15865" max="15866" width="0" style="185" hidden="1" customWidth="1"/>
    <col min="15867" max="15892" width="9.140625" style="185"/>
    <col min="15893" max="15893" width="30.7109375" style="185" customWidth="1"/>
    <col min="15894" max="16110" width="9.140625" style="185"/>
    <col min="16111" max="16111" width="14" style="185" customWidth="1"/>
    <col min="16112" max="16112" width="6" style="185" customWidth="1"/>
    <col min="16113" max="16113" width="4.140625" style="185" customWidth="1"/>
    <col min="16114" max="16114" width="4.85546875" style="185" customWidth="1"/>
    <col min="16115" max="16115" width="5.140625" style="185" customWidth="1"/>
    <col min="16116" max="16117" width="5" style="185" customWidth="1"/>
    <col min="16118" max="16118" width="44.7109375" style="185" customWidth="1"/>
    <col min="16119" max="16119" width="9.85546875" style="185" bestFit="1" customWidth="1"/>
    <col min="16120" max="16120" width="9.140625" style="185"/>
    <col min="16121" max="16122" width="0" style="185" hidden="1" customWidth="1"/>
    <col min="16123" max="16148" width="9.140625" style="185"/>
    <col min="16149" max="16149" width="30.7109375" style="185" customWidth="1"/>
    <col min="16150" max="16384" width="9.140625" style="185"/>
  </cols>
  <sheetData>
    <row r="1" spans="2:20" s="7" customFormat="1" ht="12.75" customHeight="1" x14ac:dyDescent="0.2">
      <c r="B1" s="1"/>
      <c r="C1" s="2" t="s">
        <v>0</v>
      </c>
      <c r="D1" s="2"/>
      <c r="E1" s="2"/>
      <c r="F1" s="2"/>
      <c r="G1" s="2"/>
      <c r="H1" s="2"/>
      <c r="I1" s="2"/>
      <c r="J1" s="3"/>
      <c r="K1" s="3"/>
      <c r="L1" s="3"/>
      <c r="M1" s="4"/>
      <c r="N1" s="5"/>
      <c r="O1" s="5"/>
      <c r="P1" s="5"/>
      <c r="Q1" s="5"/>
      <c r="R1" s="5"/>
      <c r="S1" s="5"/>
      <c r="T1" s="6"/>
    </row>
    <row r="2" spans="2:20" s="7" customFormat="1" x14ac:dyDescent="0.2">
      <c r="B2" s="1"/>
      <c r="C2" s="8" t="s">
        <v>1</v>
      </c>
      <c r="D2" s="1"/>
      <c r="E2" s="1"/>
      <c r="F2" s="1"/>
      <c r="G2" s="1"/>
      <c r="H2" s="1"/>
      <c r="I2" s="1"/>
      <c r="J2" s="1"/>
      <c r="K2" s="1"/>
      <c r="L2" s="1"/>
      <c r="M2" s="9"/>
      <c r="N2" s="1"/>
      <c r="O2" s="1"/>
      <c r="P2" s="1"/>
      <c r="Q2" s="1"/>
      <c r="R2" s="1"/>
      <c r="S2" s="1"/>
      <c r="T2" s="10"/>
    </row>
    <row r="3" spans="2:20" s="7" customFormat="1" x14ac:dyDescent="0.2">
      <c r="B3" s="1"/>
      <c r="C3" s="8" t="s">
        <v>2</v>
      </c>
      <c r="D3" s="1"/>
      <c r="E3" s="1"/>
      <c r="F3" s="1"/>
      <c r="G3" s="1"/>
      <c r="H3" s="1"/>
      <c r="I3" s="1"/>
      <c r="J3" s="8" t="s">
        <v>3</v>
      </c>
      <c r="K3" s="8"/>
      <c r="L3" s="8"/>
      <c r="M3" s="11"/>
      <c r="N3" s="12"/>
      <c r="O3" s="12"/>
      <c r="P3" s="12"/>
      <c r="Q3" s="12"/>
      <c r="R3" s="12"/>
      <c r="S3" s="12"/>
      <c r="T3" s="6"/>
    </row>
    <row r="4" spans="2:20" s="7" customFormat="1" ht="36" hidden="1" customHeight="1" x14ac:dyDescent="0.2">
      <c r="B4" s="1"/>
      <c r="C4" s="13"/>
      <c r="D4" s="13"/>
      <c r="E4" s="13"/>
      <c r="F4" s="13"/>
      <c r="G4" s="13"/>
      <c r="H4" s="13"/>
      <c r="I4" s="1"/>
      <c r="J4" s="14"/>
      <c r="K4" s="14"/>
      <c r="L4" s="14"/>
      <c r="M4" s="15"/>
      <c r="N4" s="14"/>
      <c r="O4" s="8"/>
      <c r="P4" s="8"/>
      <c r="Q4" s="8"/>
      <c r="R4" s="8"/>
      <c r="S4" s="8"/>
      <c r="T4" s="10"/>
    </row>
    <row r="5" spans="2:20" s="7" customFormat="1" ht="36" hidden="1" customHeight="1" x14ac:dyDescent="0.2">
      <c r="B5" s="1"/>
      <c r="C5" s="16"/>
      <c r="D5" s="16"/>
      <c r="E5" s="16"/>
      <c r="F5" s="16"/>
      <c r="G5" s="16"/>
      <c r="H5" s="16"/>
      <c r="I5" s="1"/>
      <c r="J5" s="14"/>
      <c r="K5" s="14"/>
      <c r="L5" s="14"/>
      <c r="M5" s="15"/>
      <c r="N5" s="14"/>
      <c r="O5" s="8"/>
      <c r="P5" s="8"/>
      <c r="Q5" s="8"/>
      <c r="R5" s="8"/>
      <c r="S5" s="8"/>
      <c r="T5" s="10"/>
    </row>
    <row r="6" spans="2:20" s="7" customFormat="1" ht="36" hidden="1" customHeight="1" x14ac:dyDescent="0.2">
      <c r="B6" s="1"/>
      <c r="C6" s="16"/>
      <c r="D6" s="16"/>
      <c r="E6" s="16"/>
      <c r="F6" s="16"/>
      <c r="G6" s="16"/>
      <c r="H6" s="16"/>
      <c r="I6" s="1"/>
      <c r="J6" s="14"/>
      <c r="K6" s="14"/>
      <c r="L6" s="14"/>
      <c r="M6" s="15"/>
      <c r="N6" s="14"/>
      <c r="O6" s="8"/>
      <c r="P6" s="8"/>
      <c r="Q6" s="8"/>
      <c r="R6" s="8"/>
      <c r="S6" s="8"/>
      <c r="T6" s="10"/>
    </row>
    <row r="7" spans="2:20" s="7" customFormat="1" ht="21.75" customHeight="1" x14ac:dyDescent="0.2">
      <c r="B7" s="1"/>
      <c r="C7" s="16"/>
      <c r="D7" s="16"/>
      <c r="E7" s="16"/>
      <c r="F7" s="16"/>
      <c r="G7" s="16"/>
      <c r="H7" s="16"/>
      <c r="I7" s="1"/>
      <c r="J7" s="14"/>
      <c r="K7" s="14"/>
      <c r="L7" s="14"/>
      <c r="M7" s="15"/>
      <c r="N7" s="14"/>
      <c r="O7" s="8"/>
      <c r="P7" s="8"/>
      <c r="Q7" s="8"/>
      <c r="R7" s="8"/>
      <c r="S7" s="8"/>
      <c r="T7" s="10"/>
    </row>
    <row r="8" spans="2:20" s="7" customFormat="1" ht="12" customHeight="1" x14ac:dyDescent="0.2">
      <c r="B8" s="1"/>
      <c r="C8" s="12" t="s">
        <v>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"/>
      <c r="T8" s="10"/>
    </row>
    <row r="9" spans="2:20" s="7" customFormat="1" ht="12" customHeight="1" x14ac:dyDescent="0.2">
      <c r="B9" s="1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4"/>
      <c r="O9" s="14"/>
      <c r="P9" s="14"/>
      <c r="Q9" s="14"/>
      <c r="R9" s="14"/>
      <c r="S9" s="1"/>
      <c r="T9" s="10"/>
    </row>
    <row r="10" spans="2:20" s="7" customFormat="1" ht="12" customHeight="1" x14ac:dyDescent="0.2">
      <c r="B10" s="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4"/>
      <c r="O10" s="14"/>
      <c r="P10" s="14"/>
      <c r="Q10" s="14"/>
      <c r="R10" s="14"/>
      <c r="S10" s="1"/>
      <c r="T10" s="10"/>
    </row>
    <row r="11" spans="2:20" s="7" customFormat="1" ht="12" customHeight="1" x14ac:dyDescent="0.2">
      <c r="B11" s="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4"/>
      <c r="O11" s="14"/>
      <c r="P11" s="14"/>
      <c r="Q11" s="14"/>
      <c r="R11" s="14"/>
      <c r="S11" s="1"/>
      <c r="T11" s="10"/>
    </row>
    <row r="12" spans="2:20" s="7" customFormat="1" ht="12" customHeight="1" x14ac:dyDescent="0.2">
      <c r="B12" s="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4"/>
      <c r="O12" s="14"/>
      <c r="P12" s="14"/>
      <c r="Q12" s="14"/>
      <c r="R12" s="14"/>
      <c r="S12" s="1"/>
      <c r="T12" s="10"/>
    </row>
    <row r="13" spans="2:20" s="7" customFormat="1" ht="12" customHeight="1" x14ac:dyDescent="0.2">
      <c r="B13" s="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4"/>
      <c r="P13" s="14"/>
      <c r="Q13" s="14"/>
      <c r="R13" s="14"/>
      <c r="S13" s="1"/>
      <c r="T13" s="10"/>
    </row>
    <row r="14" spans="2:20" s="7" customFormat="1" ht="13.5" customHeight="1" x14ac:dyDescent="0.2">
      <c r="B14" s="1"/>
      <c r="C14" s="1"/>
      <c r="D14" s="1"/>
      <c r="E14" s="1"/>
      <c r="F14" s="1"/>
      <c r="G14" s="1"/>
      <c r="H14" s="1"/>
      <c r="I14" s="8"/>
      <c r="J14" s="1"/>
      <c r="K14" s="1"/>
      <c r="L14" s="1"/>
      <c r="M14" s="9"/>
      <c r="N14" s="1"/>
      <c r="O14" s="1"/>
      <c r="P14" s="1"/>
      <c r="Q14" s="1"/>
      <c r="R14" s="17"/>
      <c r="S14" s="18" t="s">
        <v>5</v>
      </c>
      <c r="T14" s="10"/>
    </row>
    <row r="15" spans="2:20" s="7" customFormat="1" hidden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  <c r="N15" s="1"/>
      <c r="O15" s="1"/>
      <c r="P15" s="1"/>
      <c r="Q15" s="1"/>
      <c r="R15" s="1"/>
      <c r="S15" s="1" t="s">
        <v>6</v>
      </c>
      <c r="T15" s="10"/>
    </row>
    <row r="16" spans="2:20" s="7" customFormat="1" ht="65.25" customHeight="1" x14ac:dyDescent="0.2">
      <c r="B16" s="19" t="s">
        <v>7</v>
      </c>
      <c r="C16" s="20" t="s">
        <v>8</v>
      </c>
      <c r="D16" s="21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2" t="s">
        <v>15</v>
      </c>
      <c r="K16" s="21" t="s">
        <v>16</v>
      </c>
      <c r="L16" s="21" t="s">
        <v>17</v>
      </c>
      <c r="M16" s="23" t="s">
        <v>18</v>
      </c>
      <c r="N16" s="24" t="s">
        <v>19</v>
      </c>
      <c r="O16" s="24" t="s">
        <v>20</v>
      </c>
      <c r="P16" s="24" t="s">
        <v>21</v>
      </c>
      <c r="Q16" s="24" t="s">
        <v>22</v>
      </c>
      <c r="R16" s="24" t="s">
        <v>23</v>
      </c>
      <c r="S16" s="24" t="s">
        <v>24</v>
      </c>
      <c r="T16" s="10"/>
    </row>
    <row r="17" spans="2:20" s="7" customFormat="1" ht="21" customHeight="1" x14ac:dyDescent="0.2">
      <c r="B17" s="19"/>
      <c r="C17" s="25" t="s">
        <v>25</v>
      </c>
      <c r="D17" s="25"/>
      <c r="E17" s="25"/>
      <c r="F17" s="25"/>
      <c r="G17" s="25"/>
      <c r="H17" s="26"/>
      <c r="I17" s="27" t="s">
        <v>26</v>
      </c>
      <c r="J17" s="28" t="s">
        <v>27</v>
      </c>
      <c r="K17" s="28" t="s">
        <v>28</v>
      </c>
      <c r="L17" s="28"/>
      <c r="M17" s="29">
        <v>3</v>
      </c>
      <c r="N17" s="28">
        <v>3</v>
      </c>
      <c r="O17" s="30">
        <v>4</v>
      </c>
      <c r="P17" s="30">
        <v>5</v>
      </c>
      <c r="Q17" s="30">
        <v>6</v>
      </c>
      <c r="R17" s="30">
        <v>7</v>
      </c>
      <c r="S17" s="30">
        <v>8</v>
      </c>
      <c r="T17" s="10"/>
    </row>
    <row r="18" spans="2:20" s="7" customFormat="1" ht="12.75" customHeight="1" thickBot="1" x14ac:dyDescent="0.25">
      <c r="B18" s="19"/>
      <c r="C18" s="31" t="s">
        <v>29</v>
      </c>
      <c r="D18" s="32">
        <v>10</v>
      </c>
      <c r="E18" s="32"/>
      <c r="F18" s="32"/>
      <c r="G18" s="32"/>
      <c r="H18" s="32"/>
      <c r="I18" s="33" t="s">
        <v>30</v>
      </c>
      <c r="J18" s="34">
        <f>SUM(N18,O18,P18,R18)</f>
        <v>22550</v>
      </c>
      <c r="K18" s="35"/>
      <c r="L18" s="35"/>
      <c r="M18" s="36">
        <f>SUM(M26)+M32</f>
        <v>0</v>
      </c>
      <c r="N18" s="35">
        <f>SUM(N26)+N32</f>
        <v>500</v>
      </c>
      <c r="O18" s="35">
        <f>SUM(O26)+O32</f>
        <v>21150</v>
      </c>
      <c r="P18" s="35">
        <f>SUM(P26)+P32</f>
        <v>527</v>
      </c>
      <c r="Q18" s="35"/>
      <c r="R18" s="35">
        <f>SUM(R26)+R32</f>
        <v>373</v>
      </c>
      <c r="S18" s="35"/>
      <c r="T18" s="10"/>
    </row>
    <row r="19" spans="2:20" s="7" customFormat="1" ht="12.75" customHeight="1" x14ac:dyDescent="0.2">
      <c r="B19" s="19"/>
      <c r="C19" s="37" t="s">
        <v>31</v>
      </c>
      <c r="D19" s="38">
        <v>10</v>
      </c>
      <c r="E19" s="38"/>
      <c r="F19" s="38"/>
      <c r="G19" s="38"/>
      <c r="H19" s="38"/>
      <c r="I19" s="39" t="s">
        <v>32</v>
      </c>
      <c r="J19" s="40">
        <f>SUM(N19,O19,P19,R19)</f>
        <v>22550</v>
      </c>
      <c r="K19" s="41"/>
      <c r="L19" s="41"/>
      <c r="M19" s="42"/>
      <c r="N19" s="41">
        <f>SUM(N20)</f>
        <v>500</v>
      </c>
      <c r="O19" s="41">
        <f>SUM(O20)</f>
        <v>21150</v>
      </c>
      <c r="P19" s="41">
        <f>SUM(P20)</f>
        <v>527</v>
      </c>
      <c r="Q19" s="41"/>
      <c r="R19" s="41">
        <f>SUM(R20)</f>
        <v>373</v>
      </c>
      <c r="S19" s="43"/>
      <c r="T19" s="10"/>
    </row>
    <row r="20" spans="2:20" s="7" customFormat="1" ht="12.75" customHeight="1" x14ac:dyDescent="0.2">
      <c r="B20" s="19"/>
      <c r="C20" s="44">
        <v>2900</v>
      </c>
      <c r="D20" s="45">
        <v>10</v>
      </c>
      <c r="E20" s="45"/>
      <c r="F20" s="45"/>
      <c r="G20" s="45"/>
      <c r="H20" s="45"/>
      <c r="I20" s="46" t="s">
        <v>33</v>
      </c>
      <c r="J20" s="47">
        <f>SUM(N20,O20,P20,R20)</f>
        <v>22550</v>
      </c>
      <c r="K20" s="48"/>
      <c r="L20" s="48"/>
      <c r="M20" s="49"/>
      <c r="N20" s="48">
        <f>SUM(N26,N32)</f>
        <v>500</v>
      </c>
      <c r="O20" s="48">
        <f>SUM(O26,O32)</f>
        <v>21150</v>
      </c>
      <c r="P20" s="48">
        <f>SUM(P26,P32)</f>
        <v>527</v>
      </c>
      <c r="Q20" s="48"/>
      <c r="R20" s="48">
        <f>SUM(R26,R32)</f>
        <v>373</v>
      </c>
      <c r="S20" s="50"/>
      <c r="T20" s="51"/>
    </row>
    <row r="21" spans="2:20" s="7" customFormat="1" ht="12.75" customHeight="1" x14ac:dyDescent="0.2">
      <c r="B21" s="19"/>
      <c r="C21" s="44">
        <v>3300</v>
      </c>
      <c r="D21" s="45">
        <v>10</v>
      </c>
      <c r="E21" s="45"/>
      <c r="F21" s="45"/>
      <c r="G21" s="45"/>
      <c r="H21" s="45"/>
      <c r="I21" s="46" t="s">
        <v>34</v>
      </c>
      <c r="J21" s="47">
        <f>SUM(N21,O21,P21,R21)</f>
        <v>22550</v>
      </c>
      <c r="K21" s="48"/>
      <c r="L21" s="48"/>
      <c r="M21" s="49"/>
      <c r="N21" s="48">
        <f>SUM(N27,N34)</f>
        <v>500</v>
      </c>
      <c r="O21" s="48">
        <f>SUM(O27,O34)</f>
        <v>21150</v>
      </c>
      <c r="P21" s="48">
        <f>SUM(P27,P34)</f>
        <v>527</v>
      </c>
      <c r="Q21" s="48"/>
      <c r="R21" s="48">
        <f>SUM(R27,R34)</f>
        <v>373</v>
      </c>
      <c r="S21" s="50"/>
      <c r="T21" s="10"/>
    </row>
    <row r="22" spans="2:20" s="7" customFormat="1" ht="12.75" hidden="1" customHeight="1" x14ac:dyDescent="0.2">
      <c r="B22" s="19"/>
      <c r="C22" s="44" t="s">
        <v>35</v>
      </c>
      <c r="D22" s="45"/>
      <c r="E22" s="45"/>
      <c r="F22" s="45"/>
      <c r="G22" s="45"/>
      <c r="H22" s="45"/>
      <c r="I22" s="46" t="s">
        <v>36</v>
      </c>
      <c r="J22" s="47"/>
      <c r="K22" s="48"/>
      <c r="L22" s="48"/>
      <c r="M22" s="49"/>
      <c r="N22" s="48"/>
      <c r="O22" s="48"/>
      <c r="P22" s="48"/>
      <c r="Q22" s="48"/>
      <c r="R22" s="52"/>
      <c r="S22" s="53"/>
      <c r="T22" s="10"/>
    </row>
    <row r="23" spans="2:20" s="7" customFormat="1" ht="12.75" hidden="1" customHeight="1" x14ac:dyDescent="0.2">
      <c r="B23" s="19"/>
      <c r="C23" s="44"/>
      <c r="D23" s="45">
        <v>50</v>
      </c>
      <c r="E23" s="45"/>
      <c r="F23" s="45"/>
      <c r="G23" s="45"/>
      <c r="H23" s="45"/>
      <c r="I23" s="46" t="s">
        <v>37</v>
      </c>
      <c r="J23" s="47"/>
      <c r="K23" s="48"/>
      <c r="L23" s="48"/>
      <c r="M23" s="49"/>
      <c r="N23" s="48"/>
      <c r="O23" s="48"/>
      <c r="P23" s="48"/>
      <c r="Q23" s="48"/>
      <c r="R23" s="52"/>
      <c r="S23" s="53"/>
      <c r="T23" s="10"/>
    </row>
    <row r="24" spans="2:20" s="7" customFormat="1" ht="25.5" hidden="1" x14ac:dyDescent="0.2">
      <c r="B24" s="19"/>
      <c r="C24" s="44"/>
      <c r="D24" s="45" t="s">
        <v>38</v>
      </c>
      <c r="E24" s="45"/>
      <c r="F24" s="45"/>
      <c r="G24" s="45"/>
      <c r="H24" s="45"/>
      <c r="I24" s="46" t="s">
        <v>39</v>
      </c>
      <c r="J24" s="47"/>
      <c r="K24" s="48"/>
      <c r="L24" s="48"/>
      <c r="M24" s="49"/>
      <c r="N24" s="48"/>
      <c r="O24" s="48"/>
      <c r="P24" s="48"/>
      <c r="Q24" s="48"/>
      <c r="R24" s="52"/>
      <c r="S24" s="53"/>
      <c r="T24" s="10"/>
    </row>
    <row r="25" spans="2:20" s="7" customFormat="1" ht="12.75" hidden="1" customHeight="1" x14ac:dyDescent="0.2">
      <c r="B25" s="19"/>
      <c r="C25" s="44"/>
      <c r="D25" s="45"/>
      <c r="E25" s="45"/>
      <c r="F25" s="45"/>
      <c r="G25" s="45"/>
      <c r="H25" s="45"/>
      <c r="I25" s="46" t="s">
        <v>40</v>
      </c>
      <c r="J25" s="47"/>
      <c r="K25" s="48"/>
      <c r="L25" s="48"/>
      <c r="M25" s="49"/>
      <c r="N25" s="48"/>
      <c r="O25" s="48"/>
      <c r="P25" s="48"/>
      <c r="Q25" s="48"/>
      <c r="R25" s="52"/>
      <c r="S25" s="53"/>
      <c r="T25" s="10"/>
    </row>
    <row r="26" spans="2:20" s="7" customFormat="1" ht="16.5" customHeight="1" x14ac:dyDescent="0.2">
      <c r="B26" s="19"/>
      <c r="C26" s="44" t="s">
        <v>35</v>
      </c>
      <c r="D26" s="45"/>
      <c r="E26" s="45"/>
      <c r="F26" s="45"/>
      <c r="G26" s="45"/>
      <c r="H26" s="45"/>
      <c r="I26" s="46" t="s">
        <v>36</v>
      </c>
      <c r="J26" s="47">
        <f>SUM(O26,N26,P26,R26)</f>
        <v>1900</v>
      </c>
      <c r="K26" s="48"/>
      <c r="L26" s="48"/>
      <c r="M26" s="49"/>
      <c r="N26" s="48">
        <f>N27</f>
        <v>500</v>
      </c>
      <c r="O26" s="48">
        <f>O27</f>
        <v>500</v>
      </c>
      <c r="P26" s="48">
        <f>P27</f>
        <v>527</v>
      </c>
      <c r="Q26" s="48"/>
      <c r="R26" s="48">
        <f>R27</f>
        <v>373</v>
      </c>
      <c r="S26" s="48"/>
      <c r="T26" s="10"/>
    </row>
    <row r="27" spans="2:20" s="7" customFormat="1" ht="12.75" customHeight="1" x14ac:dyDescent="0.2">
      <c r="B27" s="19"/>
      <c r="C27" s="44"/>
      <c r="D27" s="45" t="s">
        <v>41</v>
      </c>
      <c r="E27" s="45"/>
      <c r="F27" s="45"/>
      <c r="G27" s="45"/>
      <c r="H27" s="45"/>
      <c r="I27" s="46" t="s">
        <v>37</v>
      </c>
      <c r="J27" s="47">
        <f>SUM(O27,N27,P27,R27)</f>
        <v>1900</v>
      </c>
      <c r="K27" s="48"/>
      <c r="L27" s="48"/>
      <c r="M27" s="49"/>
      <c r="N27" s="48">
        <f>N461-N34</f>
        <v>500</v>
      </c>
      <c r="O27" s="48">
        <f>O461-O34</f>
        <v>500</v>
      </c>
      <c r="P27" s="48">
        <f>P461-P34</f>
        <v>527</v>
      </c>
      <c r="Q27" s="48"/>
      <c r="R27" s="48">
        <f>R461-R34</f>
        <v>373</v>
      </c>
      <c r="S27" s="48"/>
      <c r="T27" s="10"/>
    </row>
    <row r="28" spans="2:20" s="7" customFormat="1" ht="25.5" hidden="1" x14ac:dyDescent="0.2">
      <c r="B28" s="19"/>
      <c r="C28" s="44" t="s">
        <v>42</v>
      </c>
      <c r="D28" s="45"/>
      <c r="E28" s="45"/>
      <c r="F28" s="45"/>
      <c r="G28" s="45"/>
      <c r="H28" s="45"/>
      <c r="I28" s="46" t="s">
        <v>43</v>
      </c>
      <c r="J28" s="47"/>
      <c r="K28" s="48"/>
      <c r="L28" s="48"/>
      <c r="M28" s="49"/>
      <c r="N28" s="48"/>
      <c r="O28" s="48"/>
      <c r="P28" s="48"/>
      <c r="Q28" s="48"/>
      <c r="R28" s="52"/>
      <c r="S28" s="53"/>
      <c r="T28" s="10"/>
    </row>
    <row r="29" spans="2:20" s="7" customFormat="1" ht="25.5" hidden="1" x14ac:dyDescent="0.2">
      <c r="B29" s="19"/>
      <c r="C29" s="44"/>
      <c r="D29" s="45" t="s">
        <v>44</v>
      </c>
      <c r="E29" s="45"/>
      <c r="F29" s="45"/>
      <c r="G29" s="45"/>
      <c r="H29" s="45"/>
      <c r="I29" s="46" t="s">
        <v>45</v>
      </c>
      <c r="J29" s="47"/>
      <c r="K29" s="48"/>
      <c r="L29" s="48"/>
      <c r="M29" s="49"/>
      <c r="N29" s="48"/>
      <c r="O29" s="48"/>
      <c r="P29" s="48"/>
      <c r="Q29" s="48"/>
      <c r="R29" s="52"/>
      <c r="S29" s="53"/>
      <c r="T29" s="10"/>
    </row>
    <row r="30" spans="2:20" s="7" customFormat="1" ht="12.75" hidden="1" customHeight="1" x14ac:dyDescent="0.2">
      <c r="B30" s="19"/>
      <c r="C30" s="44" t="s">
        <v>46</v>
      </c>
      <c r="D30" s="45"/>
      <c r="E30" s="45"/>
      <c r="F30" s="45"/>
      <c r="G30" s="45"/>
      <c r="H30" s="45"/>
      <c r="I30" s="46" t="s">
        <v>47</v>
      </c>
      <c r="J30" s="47"/>
      <c r="K30" s="48"/>
      <c r="L30" s="48"/>
      <c r="M30" s="49"/>
      <c r="N30" s="48"/>
      <c r="O30" s="48"/>
      <c r="P30" s="48"/>
      <c r="Q30" s="48"/>
      <c r="R30" s="52"/>
      <c r="S30" s="53"/>
      <c r="T30" s="10"/>
    </row>
    <row r="31" spans="2:20" s="7" customFormat="1" ht="25.5" hidden="1" x14ac:dyDescent="0.2">
      <c r="B31" s="19"/>
      <c r="C31" s="44"/>
      <c r="D31" s="45" t="s">
        <v>48</v>
      </c>
      <c r="E31" s="45"/>
      <c r="F31" s="45"/>
      <c r="G31" s="45"/>
      <c r="H31" s="45"/>
      <c r="I31" s="46" t="s">
        <v>49</v>
      </c>
      <c r="J31" s="47"/>
      <c r="K31" s="48"/>
      <c r="L31" s="48"/>
      <c r="M31" s="49"/>
      <c r="N31" s="48"/>
      <c r="O31" s="54"/>
      <c r="P31" s="54"/>
      <c r="Q31" s="54"/>
      <c r="R31" s="54"/>
      <c r="S31" s="55"/>
      <c r="T31" s="10"/>
    </row>
    <row r="32" spans="2:20" s="7" customFormat="1" ht="12.75" customHeight="1" x14ac:dyDescent="0.2">
      <c r="B32" s="19"/>
      <c r="C32" s="44" t="s">
        <v>50</v>
      </c>
      <c r="D32" s="45"/>
      <c r="E32" s="45"/>
      <c r="F32" s="45"/>
      <c r="G32" s="45"/>
      <c r="H32" s="45"/>
      <c r="I32" s="46" t="s">
        <v>51</v>
      </c>
      <c r="J32" s="47">
        <f>SUM(O32,N32,P32,R32)</f>
        <v>20650</v>
      </c>
      <c r="K32" s="48"/>
      <c r="L32" s="48"/>
      <c r="M32" s="49"/>
      <c r="N32" s="48">
        <f>SUM(N34)</f>
        <v>0</v>
      </c>
      <c r="O32" s="48">
        <f>SUM(O34)</f>
        <v>20650</v>
      </c>
      <c r="P32" s="48">
        <f>SUM(P34)</f>
        <v>0</v>
      </c>
      <c r="Q32" s="48"/>
      <c r="R32" s="48">
        <f>SUM(R34)</f>
        <v>0</v>
      </c>
      <c r="S32" s="50"/>
      <c r="T32" s="10"/>
    </row>
    <row r="33" spans="2:20" s="7" customFormat="1" ht="12.75" customHeight="1" x14ac:dyDescent="0.2">
      <c r="B33" s="19"/>
      <c r="C33" s="44" t="s">
        <v>52</v>
      </c>
      <c r="D33" s="45"/>
      <c r="E33" s="45"/>
      <c r="F33" s="45"/>
      <c r="G33" s="45"/>
      <c r="H33" s="45"/>
      <c r="I33" s="46" t="s">
        <v>53</v>
      </c>
      <c r="J33" s="47">
        <f>SUM(O33,N33,P33,R33)</f>
        <v>20650</v>
      </c>
      <c r="K33" s="48"/>
      <c r="L33" s="48"/>
      <c r="M33" s="49"/>
      <c r="N33" s="48">
        <f>N34</f>
        <v>0</v>
      </c>
      <c r="O33" s="48">
        <f>O34</f>
        <v>20650</v>
      </c>
      <c r="P33" s="48">
        <f>P34</f>
        <v>0</v>
      </c>
      <c r="Q33" s="48"/>
      <c r="R33" s="48">
        <f>R34</f>
        <v>0</v>
      </c>
      <c r="S33" s="50"/>
      <c r="T33" s="10"/>
    </row>
    <row r="34" spans="2:20" s="7" customFormat="1" ht="38.25" customHeight="1" x14ac:dyDescent="0.2">
      <c r="B34" s="19"/>
      <c r="C34" s="44"/>
      <c r="D34" s="45" t="s">
        <v>54</v>
      </c>
      <c r="E34" s="45"/>
      <c r="F34" s="45"/>
      <c r="G34" s="45"/>
      <c r="H34" s="45"/>
      <c r="I34" s="46" t="s">
        <v>55</v>
      </c>
      <c r="J34" s="47">
        <f>SUM(O34,N34,P34,R34)</f>
        <v>20650</v>
      </c>
      <c r="K34" s="48"/>
      <c r="L34" s="48"/>
      <c r="M34" s="49"/>
      <c r="N34" s="48"/>
      <c r="O34" s="48">
        <v>20650</v>
      </c>
      <c r="P34" s="48"/>
      <c r="Q34" s="48"/>
      <c r="R34" s="52"/>
      <c r="S34" s="53"/>
      <c r="T34" s="10"/>
    </row>
    <row r="35" spans="2:20" s="7" customFormat="1" ht="15" customHeight="1" thickBot="1" x14ac:dyDescent="0.25">
      <c r="B35" s="56"/>
      <c r="C35" s="57" t="s">
        <v>56</v>
      </c>
      <c r="D35" s="58"/>
      <c r="E35" s="58"/>
      <c r="F35" s="58"/>
      <c r="G35" s="58"/>
      <c r="H35" s="58"/>
      <c r="I35" s="33" t="s">
        <v>57</v>
      </c>
      <c r="J35" s="34">
        <f t="shared" ref="J35:S38" si="0">SUM(J65,J393,J460)</f>
        <v>111713</v>
      </c>
      <c r="K35" s="35">
        <f t="shared" si="0"/>
        <v>960</v>
      </c>
      <c r="L35" s="35">
        <f t="shared" si="0"/>
        <v>0</v>
      </c>
      <c r="M35" s="36">
        <f>SUM(M65,M393,M460)</f>
        <v>0</v>
      </c>
      <c r="N35" s="35">
        <f t="shared" si="0"/>
        <v>6734</v>
      </c>
      <c r="O35" s="35">
        <f t="shared" si="0"/>
        <v>91668</v>
      </c>
      <c r="P35" s="35">
        <f t="shared" si="0"/>
        <v>7172</v>
      </c>
      <c r="Q35" s="35">
        <f t="shared" si="0"/>
        <v>335</v>
      </c>
      <c r="R35" s="35">
        <f t="shared" si="0"/>
        <v>6139</v>
      </c>
      <c r="S35" s="35">
        <f t="shared" si="0"/>
        <v>625</v>
      </c>
      <c r="T35" s="10"/>
    </row>
    <row r="36" spans="2:20" s="7" customFormat="1" ht="15" customHeight="1" thickBot="1" x14ac:dyDescent="0.25">
      <c r="B36" s="59"/>
      <c r="C36" s="60" t="s">
        <v>56</v>
      </c>
      <c r="D36" s="61"/>
      <c r="E36" s="61"/>
      <c r="F36" s="61"/>
      <c r="G36" s="61"/>
      <c r="H36" s="61"/>
      <c r="I36" s="62" t="s">
        <v>58</v>
      </c>
      <c r="J36" s="63">
        <f t="shared" si="0"/>
        <v>109710</v>
      </c>
      <c r="K36" s="64">
        <f t="shared" si="0"/>
        <v>760</v>
      </c>
      <c r="L36" s="64">
        <f t="shared" si="0"/>
        <v>0</v>
      </c>
      <c r="M36" s="65">
        <f>SUM(M66,M394,M461)</f>
        <v>18575</v>
      </c>
      <c r="N36" s="64">
        <f t="shared" si="0"/>
        <v>6694</v>
      </c>
      <c r="O36" s="64">
        <f t="shared" si="0"/>
        <v>39660</v>
      </c>
      <c r="P36" s="64">
        <f t="shared" si="0"/>
        <v>14154</v>
      </c>
      <c r="Q36" s="64">
        <f t="shared" si="0"/>
        <v>235</v>
      </c>
      <c r="R36" s="64">
        <f t="shared" si="0"/>
        <v>49202</v>
      </c>
      <c r="S36" s="64">
        <f t="shared" si="0"/>
        <v>525</v>
      </c>
      <c r="T36" s="10"/>
    </row>
    <row r="37" spans="2:20" s="7" customFormat="1" ht="12.75" customHeight="1" x14ac:dyDescent="0.2">
      <c r="B37" s="66"/>
      <c r="C37" s="67"/>
      <c r="D37" s="68"/>
      <c r="E37" s="68"/>
      <c r="F37" s="38" t="s">
        <v>59</v>
      </c>
      <c r="G37" s="68"/>
      <c r="H37" s="68"/>
      <c r="I37" s="69" t="s">
        <v>60</v>
      </c>
      <c r="J37" s="40">
        <f t="shared" si="0"/>
        <v>107010</v>
      </c>
      <c r="K37" s="41">
        <f t="shared" si="0"/>
        <v>490</v>
      </c>
      <c r="L37" s="41">
        <f t="shared" si="0"/>
        <v>0</v>
      </c>
      <c r="M37" s="42">
        <f>SUM(M67,M395,M462)</f>
        <v>0</v>
      </c>
      <c r="N37" s="41">
        <f t="shared" si="0"/>
        <v>6734</v>
      </c>
      <c r="O37" s="41">
        <f t="shared" si="0"/>
        <v>87435</v>
      </c>
      <c r="P37" s="41">
        <f t="shared" si="0"/>
        <v>7002</v>
      </c>
      <c r="Q37" s="41">
        <f t="shared" si="0"/>
        <v>165</v>
      </c>
      <c r="R37" s="41">
        <f t="shared" si="0"/>
        <v>5839</v>
      </c>
      <c r="S37" s="41">
        <f t="shared" si="0"/>
        <v>325</v>
      </c>
      <c r="T37" s="10"/>
    </row>
    <row r="38" spans="2:20" s="7" customFormat="1" ht="12.75" customHeight="1" x14ac:dyDescent="0.2">
      <c r="B38" s="19"/>
      <c r="C38" s="67"/>
      <c r="D38" s="68"/>
      <c r="E38" s="68"/>
      <c r="F38" s="38" t="s">
        <v>59</v>
      </c>
      <c r="G38" s="68"/>
      <c r="H38" s="68"/>
      <c r="I38" s="69" t="s">
        <v>61</v>
      </c>
      <c r="J38" s="40">
        <f t="shared" si="0"/>
        <v>107010</v>
      </c>
      <c r="K38" s="41">
        <f t="shared" si="0"/>
        <v>490</v>
      </c>
      <c r="L38" s="41">
        <f t="shared" si="0"/>
        <v>0</v>
      </c>
      <c r="M38" s="42">
        <f>SUM(M68,M396,M463)</f>
        <v>17619</v>
      </c>
      <c r="N38" s="41">
        <f t="shared" si="0"/>
        <v>6694</v>
      </c>
      <c r="O38" s="41">
        <f t="shared" si="0"/>
        <v>39393</v>
      </c>
      <c r="P38" s="41">
        <f t="shared" si="0"/>
        <v>13048</v>
      </c>
      <c r="Q38" s="41">
        <f t="shared" si="0"/>
        <v>165</v>
      </c>
      <c r="R38" s="41">
        <f t="shared" si="0"/>
        <v>47875</v>
      </c>
      <c r="S38" s="41">
        <f t="shared" si="0"/>
        <v>325</v>
      </c>
      <c r="T38" s="10"/>
    </row>
    <row r="39" spans="2:20" s="7" customFormat="1" ht="19.5" customHeight="1" x14ac:dyDescent="0.2">
      <c r="B39" s="19"/>
      <c r="C39" s="70"/>
      <c r="D39" s="71"/>
      <c r="E39" s="71"/>
      <c r="F39" s="45">
        <v>10</v>
      </c>
      <c r="G39" s="71"/>
      <c r="H39" s="71"/>
      <c r="I39" s="72" t="s">
        <v>62</v>
      </c>
      <c r="J39" s="47">
        <f t="shared" ref="J39:S40" si="1">SUM(J100)</f>
        <v>14471</v>
      </c>
      <c r="K39" s="48">
        <f t="shared" si="1"/>
        <v>0</v>
      </c>
      <c r="L39" s="48"/>
      <c r="M39" s="49">
        <f>SUM(M100)</f>
        <v>0</v>
      </c>
      <c r="N39" s="48">
        <f t="shared" si="1"/>
        <v>3860</v>
      </c>
      <c r="O39" s="48">
        <f t="shared" si="1"/>
        <v>3895</v>
      </c>
      <c r="P39" s="48">
        <f t="shared" si="1"/>
        <v>3810</v>
      </c>
      <c r="Q39" s="48">
        <f t="shared" si="1"/>
        <v>0</v>
      </c>
      <c r="R39" s="48">
        <f t="shared" si="1"/>
        <v>2906</v>
      </c>
      <c r="S39" s="48">
        <f t="shared" si="1"/>
        <v>0</v>
      </c>
      <c r="T39" s="10"/>
    </row>
    <row r="40" spans="2:20" s="7" customFormat="1" ht="19.5" customHeight="1" x14ac:dyDescent="0.2">
      <c r="B40" s="19"/>
      <c r="C40" s="70"/>
      <c r="D40" s="71"/>
      <c r="E40" s="71"/>
      <c r="F40" s="45">
        <v>10</v>
      </c>
      <c r="G40" s="71"/>
      <c r="H40" s="71"/>
      <c r="I40" s="72" t="s">
        <v>63</v>
      </c>
      <c r="J40" s="47">
        <f t="shared" si="1"/>
        <v>14471</v>
      </c>
      <c r="K40" s="48">
        <f t="shared" si="1"/>
        <v>0</v>
      </c>
      <c r="L40" s="48"/>
      <c r="M40" s="49">
        <f>SUM(M101)</f>
        <v>13834</v>
      </c>
      <c r="N40" s="48">
        <f t="shared" si="1"/>
        <v>3860</v>
      </c>
      <c r="O40" s="48">
        <f t="shared" si="1"/>
        <v>3895</v>
      </c>
      <c r="P40" s="48">
        <f t="shared" si="1"/>
        <v>3810</v>
      </c>
      <c r="Q40" s="48">
        <f t="shared" si="1"/>
        <v>0</v>
      </c>
      <c r="R40" s="48">
        <f t="shared" si="1"/>
        <v>2906</v>
      </c>
      <c r="S40" s="48">
        <f t="shared" si="1"/>
        <v>0</v>
      </c>
      <c r="T40" s="10"/>
    </row>
    <row r="41" spans="2:20" s="7" customFormat="1" ht="19.5" customHeight="1" x14ac:dyDescent="0.2">
      <c r="B41" s="19"/>
      <c r="C41" s="70"/>
      <c r="D41" s="71"/>
      <c r="E41" s="71"/>
      <c r="F41" s="45">
        <v>20</v>
      </c>
      <c r="G41" s="71"/>
      <c r="H41" s="71"/>
      <c r="I41" s="72" t="s">
        <v>64</v>
      </c>
      <c r="J41" s="47">
        <f t="shared" ref="J41:S42" si="2">SUM(J71,J464)</f>
        <v>25250</v>
      </c>
      <c r="K41" s="48">
        <f t="shared" si="2"/>
        <v>460</v>
      </c>
      <c r="L41" s="48">
        <f t="shared" si="2"/>
        <v>0</v>
      </c>
      <c r="M41" s="49">
        <f>SUM(M71,M464)</f>
        <v>0</v>
      </c>
      <c r="N41" s="48">
        <f t="shared" si="2"/>
        <v>1475</v>
      </c>
      <c r="O41" s="48">
        <f t="shared" si="2"/>
        <v>21764</v>
      </c>
      <c r="P41" s="48">
        <f t="shared" si="2"/>
        <v>1127</v>
      </c>
      <c r="Q41" s="48">
        <f t="shared" si="2"/>
        <v>150</v>
      </c>
      <c r="R41" s="48">
        <f t="shared" si="2"/>
        <v>884</v>
      </c>
      <c r="S41" s="48">
        <f t="shared" si="2"/>
        <v>310</v>
      </c>
      <c r="T41" s="10"/>
    </row>
    <row r="42" spans="2:20" s="7" customFormat="1" ht="19.5" customHeight="1" x14ac:dyDescent="0.2">
      <c r="B42" s="19"/>
      <c r="C42" s="70"/>
      <c r="D42" s="71"/>
      <c r="E42" s="71"/>
      <c r="F42" s="45">
        <v>20</v>
      </c>
      <c r="G42" s="71"/>
      <c r="H42" s="71"/>
      <c r="I42" s="72" t="s">
        <v>65</v>
      </c>
      <c r="J42" s="47">
        <f t="shared" si="2"/>
        <v>25250</v>
      </c>
      <c r="K42" s="48">
        <f t="shared" si="2"/>
        <v>460</v>
      </c>
      <c r="L42" s="48">
        <f t="shared" si="2"/>
        <v>0</v>
      </c>
      <c r="M42" s="49">
        <f>SUM(M72,M465)</f>
        <v>2080</v>
      </c>
      <c r="N42" s="48">
        <f t="shared" si="2"/>
        <v>1435</v>
      </c>
      <c r="O42" s="48">
        <f t="shared" si="2"/>
        <v>21764</v>
      </c>
      <c r="P42" s="48">
        <f t="shared" si="2"/>
        <v>1127</v>
      </c>
      <c r="Q42" s="48">
        <f t="shared" si="2"/>
        <v>150</v>
      </c>
      <c r="R42" s="48">
        <f t="shared" si="2"/>
        <v>924</v>
      </c>
      <c r="S42" s="48">
        <f t="shared" si="2"/>
        <v>310</v>
      </c>
      <c r="T42" s="10"/>
    </row>
    <row r="43" spans="2:20" s="7" customFormat="1" ht="12.75" hidden="1" customHeight="1" x14ac:dyDescent="0.2">
      <c r="B43" s="19"/>
      <c r="C43" s="70"/>
      <c r="D43" s="71"/>
      <c r="E43" s="71"/>
      <c r="F43" s="45">
        <v>30</v>
      </c>
      <c r="G43" s="71"/>
      <c r="H43" s="71"/>
      <c r="I43" s="72" t="s">
        <v>66</v>
      </c>
      <c r="J43" s="47">
        <f t="shared" ref="J43:S44" si="3">SUM(J216)</f>
        <v>0</v>
      </c>
      <c r="K43" s="48">
        <f t="shared" si="3"/>
        <v>0</v>
      </c>
      <c r="L43" s="48"/>
      <c r="M43" s="49">
        <f>SUM(M216)</f>
        <v>0</v>
      </c>
      <c r="N43" s="48">
        <f t="shared" si="3"/>
        <v>0</v>
      </c>
      <c r="O43" s="48">
        <f t="shared" si="3"/>
        <v>0</v>
      </c>
      <c r="P43" s="48">
        <f t="shared" si="3"/>
        <v>0</v>
      </c>
      <c r="Q43" s="48">
        <f t="shared" si="3"/>
        <v>0</v>
      </c>
      <c r="R43" s="48">
        <f t="shared" si="3"/>
        <v>0</v>
      </c>
      <c r="S43" s="48">
        <f t="shared" si="3"/>
        <v>0</v>
      </c>
      <c r="T43" s="10"/>
    </row>
    <row r="44" spans="2:20" s="7" customFormat="1" ht="12.75" hidden="1" customHeight="1" x14ac:dyDescent="0.2">
      <c r="B44" s="19"/>
      <c r="C44" s="70"/>
      <c r="D44" s="71"/>
      <c r="E44" s="71"/>
      <c r="F44" s="45">
        <v>30</v>
      </c>
      <c r="G44" s="71"/>
      <c r="H44" s="71"/>
      <c r="I44" s="72" t="s">
        <v>67</v>
      </c>
      <c r="J44" s="47">
        <f t="shared" si="3"/>
        <v>0</v>
      </c>
      <c r="K44" s="48">
        <f t="shared" si="3"/>
        <v>0</v>
      </c>
      <c r="L44" s="48"/>
      <c r="M44" s="49">
        <f>SUM(M217)</f>
        <v>0</v>
      </c>
      <c r="N44" s="48">
        <f t="shared" si="3"/>
        <v>0</v>
      </c>
      <c r="O44" s="48">
        <f t="shared" si="3"/>
        <v>0</v>
      </c>
      <c r="P44" s="48">
        <f t="shared" si="3"/>
        <v>0</v>
      </c>
      <c r="Q44" s="48">
        <f t="shared" si="3"/>
        <v>0</v>
      </c>
      <c r="R44" s="48">
        <f t="shared" si="3"/>
        <v>0</v>
      </c>
      <c r="S44" s="48">
        <f t="shared" si="3"/>
        <v>0</v>
      </c>
      <c r="T44" s="10"/>
    </row>
    <row r="45" spans="2:20" s="7" customFormat="1" ht="24" hidden="1" customHeight="1" x14ac:dyDescent="0.2">
      <c r="B45" s="19"/>
      <c r="C45" s="70"/>
      <c r="D45" s="71"/>
      <c r="E45" s="71"/>
      <c r="F45" s="45">
        <v>51</v>
      </c>
      <c r="G45" s="71"/>
      <c r="H45" s="71"/>
      <c r="I45" s="72" t="s">
        <v>68</v>
      </c>
      <c r="J45" s="47">
        <f t="shared" ref="J45:S46" si="4">SUM(J222)</f>
        <v>0</v>
      </c>
      <c r="K45" s="48">
        <f t="shared" si="4"/>
        <v>0</v>
      </c>
      <c r="L45" s="48"/>
      <c r="M45" s="49">
        <f>SUM(M222)</f>
        <v>0</v>
      </c>
      <c r="N45" s="48">
        <f t="shared" si="4"/>
        <v>0</v>
      </c>
      <c r="O45" s="48">
        <f t="shared" si="4"/>
        <v>0</v>
      </c>
      <c r="P45" s="48">
        <f t="shared" si="4"/>
        <v>0</v>
      </c>
      <c r="Q45" s="48">
        <f t="shared" si="4"/>
        <v>0</v>
      </c>
      <c r="R45" s="48">
        <f t="shared" si="4"/>
        <v>0</v>
      </c>
      <c r="S45" s="48">
        <f t="shared" si="4"/>
        <v>0</v>
      </c>
      <c r="T45" s="10"/>
    </row>
    <row r="46" spans="2:20" s="7" customFormat="1" ht="24" hidden="1" customHeight="1" x14ac:dyDescent="0.2">
      <c r="B46" s="19"/>
      <c r="C46" s="70"/>
      <c r="D46" s="71"/>
      <c r="E46" s="71"/>
      <c r="F46" s="45">
        <v>51</v>
      </c>
      <c r="G46" s="71"/>
      <c r="H46" s="71"/>
      <c r="I46" s="72" t="s">
        <v>69</v>
      </c>
      <c r="J46" s="47">
        <f t="shared" si="4"/>
        <v>0</v>
      </c>
      <c r="K46" s="48">
        <f t="shared" si="4"/>
        <v>0</v>
      </c>
      <c r="L46" s="48"/>
      <c r="M46" s="49">
        <f>SUM(M223)</f>
        <v>0</v>
      </c>
      <c r="N46" s="48">
        <f t="shared" si="4"/>
        <v>0</v>
      </c>
      <c r="O46" s="48">
        <f t="shared" si="4"/>
        <v>0</v>
      </c>
      <c r="P46" s="48">
        <f t="shared" si="4"/>
        <v>0</v>
      </c>
      <c r="Q46" s="48">
        <f t="shared" si="4"/>
        <v>0</v>
      </c>
      <c r="R46" s="48">
        <f t="shared" si="4"/>
        <v>0</v>
      </c>
      <c r="S46" s="48">
        <f t="shared" si="4"/>
        <v>0</v>
      </c>
      <c r="T46" s="10"/>
    </row>
    <row r="47" spans="2:20" s="7" customFormat="1" ht="12.75" hidden="1" customHeight="1" x14ac:dyDescent="0.2">
      <c r="B47" s="19"/>
      <c r="C47" s="70"/>
      <c r="D47" s="71"/>
      <c r="E47" s="71"/>
      <c r="F47" s="45">
        <v>55</v>
      </c>
      <c r="G47" s="71"/>
      <c r="H47" s="71"/>
      <c r="I47" s="72" t="s">
        <v>70</v>
      </c>
      <c r="J47" s="47">
        <f>SUM(J77,J466)</f>
        <v>0</v>
      </c>
      <c r="K47" s="48">
        <f>SUM(K77,K466)</f>
        <v>0</v>
      </c>
      <c r="L47" s="48"/>
      <c r="M47" s="49">
        <f>SUM(M77,M466)</f>
        <v>0</v>
      </c>
      <c r="N47" s="48">
        <f t="shared" ref="N47:S48" si="5">SUM(N77,N466)</f>
        <v>0</v>
      </c>
      <c r="O47" s="48">
        <f t="shared" si="5"/>
        <v>0</v>
      </c>
      <c r="P47" s="48">
        <f t="shared" si="5"/>
        <v>0</v>
      </c>
      <c r="Q47" s="48">
        <f t="shared" si="5"/>
        <v>0</v>
      </c>
      <c r="R47" s="48">
        <f t="shared" si="5"/>
        <v>0</v>
      </c>
      <c r="S47" s="48">
        <f t="shared" si="5"/>
        <v>0</v>
      </c>
      <c r="T47" s="10"/>
    </row>
    <row r="48" spans="2:20" s="7" customFormat="1" ht="12.75" hidden="1" customHeight="1" x14ac:dyDescent="0.2">
      <c r="B48" s="19"/>
      <c r="C48" s="70"/>
      <c r="D48" s="71"/>
      <c r="E48" s="71"/>
      <c r="F48" s="45">
        <v>55</v>
      </c>
      <c r="G48" s="71"/>
      <c r="H48" s="71"/>
      <c r="I48" s="72" t="s">
        <v>71</v>
      </c>
      <c r="J48" s="47">
        <f>SUM(J78,J467)</f>
        <v>0</v>
      </c>
      <c r="K48" s="48">
        <f>SUM(K78,K467)</f>
        <v>0</v>
      </c>
      <c r="L48" s="48"/>
      <c r="M48" s="49">
        <f>SUM(M78,M467)</f>
        <v>0</v>
      </c>
      <c r="N48" s="48">
        <f t="shared" si="5"/>
        <v>0</v>
      </c>
      <c r="O48" s="48">
        <f t="shared" si="5"/>
        <v>0</v>
      </c>
      <c r="P48" s="48">
        <f t="shared" si="5"/>
        <v>0</v>
      </c>
      <c r="Q48" s="48">
        <f t="shared" si="5"/>
        <v>0</v>
      </c>
      <c r="R48" s="48">
        <f t="shared" si="5"/>
        <v>0</v>
      </c>
      <c r="S48" s="48">
        <f t="shared" si="5"/>
        <v>0</v>
      </c>
      <c r="T48" s="10"/>
    </row>
    <row r="49" spans="2:20" s="7" customFormat="1" ht="23.25" customHeight="1" x14ac:dyDescent="0.2">
      <c r="B49" s="19"/>
      <c r="C49" s="70"/>
      <c r="D49" s="71"/>
      <c r="E49" s="71"/>
      <c r="F49" s="45">
        <v>56</v>
      </c>
      <c r="G49" s="71"/>
      <c r="H49" s="71"/>
      <c r="I49" s="72" t="s">
        <v>72</v>
      </c>
      <c r="J49" s="47">
        <f t="shared" ref="J49:K52" si="6">SUM(J79,J397)</f>
        <v>65785</v>
      </c>
      <c r="K49" s="48">
        <f t="shared" si="6"/>
        <v>0</v>
      </c>
      <c r="L49" s="48"/>
      <c r="M49" s="49">
        <f>SUM(M79,M397)</f>
        <v>0</v>
      </c>
      <c r="N49" s="48">
        <f t="shared" ref="N49:S52" si="7">SUM(N79,N397)</f>
        <v>1225</v>
      </c>
      <c r="O49" s="48">
        <f t="shared" si="7"/>
        <v>60696</v>
      </c>
      <c r="P49" s="48">
        <f t="shared" si="7"/>
        <v>1940</v>
      </c>
      <c r="Q49" s="48">
        <f t="shared" si="7"/>
        <v>0</v>
      </c>
      <c r="R49" s="48">
        <f t="shared" si="7"/>
        <v>1924</v>
      </c>
      <c r="S49" s="48">
        <f t="shared" si="7"/>
        <v>0</v>
      </c>
      <c r="T49" s="10"/>
    </row>
    <row r="50" spans="2:20" s="7" customFormat="1" ht="23.25" customHeight="1" x14ac:dyDescent="0.2">
      <c r="B50" s="19"/>
      <c r="C50" s="70"/>
      <c r="D50" s="71"/>
      <c r="E50" s="71"/>
      <c r="F50" s="45">
        <v>56</v>
      </c>
      <c r="G50" s="71"/>
      <c r="H50" s="71"/>
      <c r="I50" s="72" t="s">
        <v>73</v>
      </c>
      <c r="J50" s="47">
        <f t="shared" si="6"/>
        <v>65785</v>
      </c>
      <c r="K50" s="48">
        <f t="shared" si="6"/>
        <v>0</v>
      </c>
      <c r="L50" s="48"/>
      <c r="M50" s="49">
        <f>SUM(M80,M398)</f>
        <v>1127</v>
      </c>
      <c r="N50" s="48">
        <f t="shared" si="7"/>
        <v>1225</v>
      </c>
      <c r="O50" s="48">
        <f t="shared" si="7"/>
        <v>12654</v>
      </c>
      <c r="P50" s="48">
        <f t="shared" si="7"/>
        <v>7986</v>
      </c>
      <c r="Q50" s="48">
        <f t="shared" si="7"/>
        <v>0</v>
      </c>
      <c r="R50" s="48">
        <f t="shared" si="7"/>
        <v>43920</v>
      </c>
      <c r="S50" s="48">
        <f t="shared" si="7"/>
        <v>0</v>
      </c>
      <c r="T50" s="10"/>
    </row>
    <row r="51" spans="2:20" s="7" customFormat="1" ht="36" customHeight="1" x14ac:dyDescent="0.2">
      <c r="B51" s="19"/>
      <c r="C51" s="70"/>
      <c r="D51" s="71"/>
      <c r="E51" s="71"/>
      <c r="F51" s="45" t="s">
        <v>74</v>
      </c>
      <c r="G51" s="71"/>
      <c r="H51" s="71"/>
      <c r="I51" s="73" t="s">
        <v>75</v>
      </c>
      <c r="J51" s="47">
        <f t="shared" si="6"/>
        <v>1205</v>
      </c>
      <c r="K51" s="48">
        <f t="shared" si="6"/>
        <v>0</v>
      </c>
      <c r="L51" s="48"/>
      <c r="M51" s="49">
        <f>SUM(M81,M399)</f>
        <v>0</v>
      </c>
      <c r="N51" s="48">
        <f t="shared" si="7"/>
        <v>100</v>
      </c>
      <c r="O51" s="48">
        <f t="shared" si="7"/>
        <v>1005</v>
      </c>
      <c r="P51" s="48">
        <f t="shared" si="7"/>
        <v>50</v>
      </c>
      <c r="Q51" s="48">
        <f t="shared" si="7"/>
        <v>0</v>
      </c>
      <c r="R51" s="48">
        <f t="shared" si="7"/>
        <v>50</v>
      </c>
      <c r="S51" s="48">
        <f t="shared" si="7"/>
        <v>0</v>
      </c>
      <c r="T51" s="10"/>
    </row>
    <row r="52" spans="2:20" s="7" customFormat="1" ht="36" customHeight="1" x14ac:dyDescent="0.2">
      <c r="B52" s="19"/>
      <c r="C52" s="70"/>
      <c r="D52" s="71"/>
      <c r="E52" s="71"/>
      <c r="F52" s="45" t="s">
        <v>74</v>
      </c>
      <c r="G52" s="71"/>
      <c r="H52" s="71"/>
      <c r="I52" s="73" t="s">
        <v>76</v>
      </c>
      <c r="J52" s="47">
        <f t="shared" si="6"/>
        <v>1205</v>
      </c>
      <c r="K52" s="48">
        <f t="shared" si="6"/>
        <v>0</v>
      </c>
      <c r="L52" s="48"/>
      <c r="M52" s="49">
        <f>SUM(M82,M400)</f>
        <v>177</v>
      </c>
      <c r="N52" s="48">
        <f t="shared" si="7"/>
        <v>100</v>
      </c>
      <c r="O52" s="48">
        <f t="shared" si="7"/>
        <v>1005</v>
      </c>
      <c r="P52" s="48">
        <f t="shared" si="7"/>
        <v>50</v>
      </c>
      <c r="Q52" s="48">
        <f t="shared" si="7"/>
        <v>0</v>
      </c>
      <c r="R52" s="48">
        <f t="shared" si="7"/>
        <v>50</v>
      </c>
      <c r="S52" s="48">
        <f t="shared" si="7"/>
        <v>0</v>
      </c>
      <c r="T52" s="10"/>
    </row>
    <row r="53" spans="2:20" s="7" customFormat="1" ht="12.75" customHeight="1" x14ac:dyDescent="0.2">
      <c r="B53" s="19"/>
      <c r="C53" s="70"/>
      <c r="D53" s="71"/>
      <c r="E53" s="71"/>
      <c r="F53" s="45">
        <v>59</v>
      </c>
      <c r="G53" s="71"/>
      <c r="H53" s="71"/>
      <c r="I53" s="72" t="s">
        <v>77</v>
      </c>
      <c r="J53" s="47">
        <f t="shared" ref="J53:S54" si="8">SUM(J342)</f>
        <v>299</v>
      </c>
      <c r="K53" s="48">
        <f t="shared" si="8"/>
        <v>30</v>
      </c>
      <c r="L53" s="48"/>
      <c r="M53" s="49">
        <f>SUM(M342)</f>
        <v>0</v>
      </c>
      <c r="N53" s="48">
        <f t="shared" si="8"/>
        <v>74</v>
      </c>
      <c r="O53" s="48">
        <f t="shared" si="8"/>
        <v>75</v>
      </c>
      <c r="P53" s="48">
        <f t="shared" si="8"/>
        <v>75</v>
      </c>
      <c r="Q53" s="48">
        <f t="shared" si="8"/>
        <v>15</v>
      </c>
      <c r="R53" s="48">
        <f t="shared" si="8"/>
        <v>75</v>
      </c>
      <c r="S53" s="48">
        <f t="shared" si="8"/>
        <v>15</v>
      </c>
      <c r="T53" s="10"/>
    </row>
    <row r="54" spans="2:20" s="7" customFormat="1" ht="12.75" customHeight="1" x14ac:dyDescent="0.2">
      <c r="B54" s="19"/>
      <c r="C54" s="70"/>
      <c r="D54" s="71"/>
      <c r="E54" s="71"/>
      <c r="F54" s="45">
        <v>59</v>
      </c>
      <c r="G54" s="71"/>
      <c r="H54" s="71"/>
      <c r="I54" s="72" t="s">
        <v>78</v>
      </c>
      <c r="J54" s="47">
        <f t="shared" si="8"/>
        <v>299</v>
      </c>
      <c r="K54" s="48">
        <f t="shared" si="8"/>
        <v>30</v>
      </c>
      <c r="L54" s="48"/>
      <c r="M54" s="49">
        <f>SUM(M343)</f>
        <v>211</v>
      </c>
      <c r="N54" s="48">
        <f t="shared" si="8"/>
        <v>74</v>
      </c>
      <c r="O54" s="48">
        <f t="shared" si="8"/>
        <v>75</v>
      </c>
      <c r="P54" s="48">
        <f t="shared" si="8"/>
        <v>75</v>
      </c>
      <c r="Q54" s="48">
        <f t="shared" si="8"/>
        <v>15</v>
      </c>
      <c r="R54" s="48">
        <f t="shared" si="8"/>
        <v>75</v>
      </c>
      <c r="S54" s="48">
        <f t="shared" si="8"/>
        <v>15</v>
      </c>
      <c r="T54" s="10"/>
    </row>
    <row r="55" spans="2:20" s="7" customFormat="1" ht="39.75" hidden="1" customHeight="1" x14ac:dyDescent="0.2">
      <c r="B55" s="19"/>
      <c r="C55" s="45"/>
      <c r="D55" s="45"/>
      <c r="E55" s="45"/>
      <c r="F55" s="45" t="s">
        <v>79</v>
      </c>
      <c r="G55" s="45"/>
      <c r="H55" s="45"/>
      <c r="I55" s="74" t="s">
        <v>80</v>
      </c>
      <c r="J55" s="75">
        <f>J85</f>
        <v>0</v>
      </c>
      <c r="K55" s="76">
        <f t="shared" ref="K55:S56" si="9">K85</f>
        <v>0</v>
      </c>
      <c r="L55" s="76"/>
      <c r="M55" s="77">
        <f>M85</f>
        <v>0</v>
      </c>
      <c r="N55" s="76">
        <f t="shared" si="9"/>
        <v>0</v>
      </c>
      <c r="O55" s="76">
        <f t="shared" si="9"/>
        <v>0</v>
      </c>
      <c r="P55" s="76">
        <f t="shared" si="9"/>
        <v>0</v>
      </c>
      <c r="Q55" s="76">
        <f t="shared" si="9"/>
        <v>0</v>
      </c>
      <c r="R55" s="76">
        <f t="shared" si="9"/>
        <v>0</v>
      </c>
      <c r="S55" s="76">
        <f t="shared" si="9"/>
        <v>0</v>
      </c>
      <c r="T55" s="10"/>
    </row>
    <row r="56" spans="2:20" s="7" customFormat="1" ht="36" hidden="1" customHeight="1" x14ac:dyDescent="0.2">
      <c r="B56" s="19"/>
      <c r="C56" s="45"/>
      <c r="D56" s="45"/>
      <c r="E56" s="45"/>
      <c r="F56" s="45" t="s">
        <v>79</v>
      </c>
      <c r="G56" s="45"/>
      <c r="H56" s="45"/>
      <c r="I56" s="74" t="s">
        <v>81</v>
      </c>
      <c r="J56" s="75">
        <f>J86</f>
        <v>0</v>
      </c>
      <c r="K56" s="76">
        <f t="shared" si="9"/>
        <v>0</v>
      </c>
      <c r="L56" s="76"/>
      <c r="M56" s="77">
        <f>M86</f>
        <v>190</v>
      </c>
      <c r="N56" s="76">
        <f t="shared" si="9"/>
        <v>0</v>
      </c>
      <c r="O56" s="76">
        <f t="shared" si="9"/>
        <v>0</v>
      </c>
      <c r="P56" s="76">
        <f t="shared" si="9"/>
        <v>0</v>
      </c>
      <c r="Q56" s="76">
        <f t="shared" si="9"/>
        <v>0</v>
      </c>
      <c r="R56" s="76">
        <f t="shared" si="9"/>
        <v>0</v>
      </c>
      <c r="S56" s="76">
        <f t="shared" si="9"/>
        <v>0</v>
      </c>
      <c r="T56" s="10"/>
    </row>
    <row r="57" spans="2:20" s="7" customFormat="1" ht="16.5" customHeight="1" x14ac:dyDescent="0.2">
      <c r="B57" s="19"/>
      <c r="C57" s="70"/>
      <c r="D57" s="71"/>
      <c r="E57" s="71"/>
      <c r="F57" s="45">
        <v>70</v>
      </c>
      <c r="G57" s="71"/>
      <c r="H57" s="71"/>
      <c r="I57" s="72" t="s">
        <v>82</v>
      </c>
      <c r="J57" s="47">
        <f>SUM(J87,J468)</f>
        <v>4703</v>
      </c>
      <c r="K57" s="48">
        <f>SUM(K87,K468)</f>
        <v>470</v>
      </c>
      <c r="L57" s="48"/>
      <c r="M57" s="49">
        <f>SUM(M87,M468)</f>
        <v>0</v>
      </c>
      <c r="N57" s="48">
        <f t="shared" ref="N57:S58" si="10">SUM(N87,N468)</f>
        <v>0</v>
      </c>
      <c r="O57" s="48">
        <f t="shared" si="10"/>
        <v>4233</v>
      </c>
      <c r="P57" s="48">
        <f t="shared" si="10"/>
        <v>170</v>
      </c>
      <c r="Q57" s="48">
        <f t="shared" si="10"/>
        <v>170</v>
      </c>
      <c r="R57" s="48">
        <f t="shared" si="10"/>
        <v>300</v>
      </c>
      <c r="S57" s="48">
        <f t="shared" si="10"/>
        <v>300</v>
      </c>
      <c r="T57" s="10"/>
    </row>
    <row r="58" spans="2:20" s="7" customFormat="1" ht="16.5" customHeight="1" x14ac:dyDescent="0.2">
      <c r="B58" s="19"/>
      <c r="C58" s="70"/>
      <c r="D58" s="71"/>
      <c r="E58" s="71"/>
      <c r="F58" s="45">
        <v>70</v>
      </c>
      <c r="G58" s="71"/>
      <c r="H58" s="71"/>
      <c r="I58" s="72" t="s">
        <v>83</v>
      </c>
      <c r="J58" s="47">
        <f>SUM(J88,J469)</f>
        <v>2700</v>
      </c>
      <c r="K58" s="48">
        <f>SUM(K88,K469)</f>
        <v>270</v>
      </c>
      <c r="L58" s="48"/>
      <c r="M58" s="49">
        <f>SUM(M88,M469)</f>
        <v>956</v>
      </c>
      <c r="N58" s="48">
        <f t="shared" si="10"/>
        <v>0</v>
      </c>
      <c r="O58" s="48">
        <f t="shared" si="10"/>
        <v>267</v>
      </c>
      <c r="P58" s="48">
        <f t="shared" si="10"/>
        <v>1106</v>
      </c>
      <c r="Q58" s="48">
        <f t="shared" si="10"/>
        <v>70</v>
      </c>
      <c r="R58" s="48">
        <f t="shared" si="10"/>
        <v>1327</v>
      </c>
      <c r="S58" s="48">
        <f t="shared" si="10"/>
        <v>200</v>
      </c>
      <c r="T58" s="10"/>
    </row>
    <row r="59" spans="2:20" s="7" customFormat="1" ht="16.5" customHeight="1" x14ac:dyDescent="0.2">
      <c r="B59" s="19"/>
      <c r="C59" s="70"/>
      <c r="D59" s="71"/>
      <c r="E59" s="71"/>
      <c r="F59" s="45">
        <v>71</v>
      </c>
      <c r="G59" s="71"/>
      <c r="H59" s="71"/>
      <c r="I59" s="72" t="s">
        <v>84</v>
      </c>
      <c r="J59" s="47">
        <f t="shared" ref="J59:S60" si="11">SUM(J57)</f>
        <v>4703</v>
      </c>
      <c r="K59" s="48">
        <f t="shared" si="11"/>
        <v>470</v>
      </c>
      <c r="L59" s="48"/>
      <c r="M59" s="49">
        <f>SUM(M57)</f>
        <v>0</v>
      </c>
      <c r="N59" s="48">
        <f t="shared" si="11"/>
        <v>0</v>
      </c>
      <c r="O59" s="48">
        <f t="shared" si="11"/>
        <v>4233</v>
      </c>
      <c r="P59" s="48">
        <f t="shared" si="11"/>
        <v>170</v>
      </c>
      <c r="Q59" s="48">
        <f t="shared" si="11"/>
        <v>170</v>
      </c>
      <c r="R59" s="48">
        <f t="shared" si="11"/>
        <v>300</v>
      </c>
      <c r="S59" s="48">
        <f t="shared" si="11"/>
        <v>300</v>
      </c>
      <c r="T59" s="10"/>
    </row>
    <row r="60" spans="2:20" s="7" customFormat="1" ht="16.5" customHeight="1" x14ac:dyDescent="0.2">
      <c r="B60" s="19"/>
      <c r="C60" s="70"/>
      <c r="D60" s="71"/>
      <c r="E60" s="71"/>
      <c r="F60" s="45">
        <v>71</v>
      </c>
      <c r="G60" s="71"/>
      <c r="H60" s="71"/>
      <c r="I60" s="72" t="s">
        <v>85</v>
      </c>
      <c r="J60" s="47">
        <f t="shared" si="11"/>
        <v>2700</v>
      </c>
      <c r="K60" s="48">
        <f t="shared" si="11"/>
        <v>270</v>
      </c>
      <c r="L60" s="48"/>
      <c r="M60" s="49">
        <f>SUM(M58)</f>
        <v>956</v>
      </c>
      <c r="N60" s="48">
        <f t="shared" si="11"/>
        <v>0</v>
      </c>
      <c r="O60" s="48">
        <f t="shared" si="11"/>
        <v>267</v>
      </c>
      <c r="P60" s="48">
        <f t="shared" si="11"/>
        <v>1106</v>
      </c>
      <c r="Q60" s="48">
        <f t="shared" si="11"/>
        <v>70</v>
      </c>
      <c r="R60" s="48">
        <f t="shared" si="11"/>
        <v>1327</v>
      </c>
      <c r="S60" s="48">
        <f t="shared" si="11"/>
        <v>200</v>
      </c>
      <c r="T60" s="10"/>
    </row>
    <row r="61" spans="2:20" s="7" customFormat="1" ht="12.75" hidden="1" customHeight="1" x14ac:dyDescent="0.2">
      <c r="B61" s="19"/>
      <c r="C61" s="70"/>
      <c r="D61" s="71"/>
      <c r="E61" s="71"/>
      <c r="F61" s="45">
        <v>81</v>
      </c>
      <c r="G61" s="71"/>
      <c r="H61" s="71"/>
      <c r="I61" s="72" t="s">
        <v>86</v>
      </c>
      <c r="J61" s="47">
        <f t="shared" ref="J61:S62" si="12">SUM(J370)</f>
        <v>0</v>
      </c>
      <c r="K61" s="48">
        <f t="shared" si="12"/>
        <v>0</v>
      </c>
      <c r="L61" s="48"/>
      <c r="M61" s="49">
        <f>SUM(M370)</f>
        <v>0</v>
      </c>
      <c r="N61" s="48">
        <f t="shared" si="12"/>
        <v>0</v>
      </c>
      <c r="O61" s="48">
        <f t="shared" si="12"/>
        <v>0</v>
      </c>
      <c r="P61" s="48">
        <f t="shared" si="12"/>
        <v>0</v>
      </c>
      <c r="Q61" s="48">
        <f t="shared" si="12"/>
        <v>0</v>
      </c>
      <c r="R61" s="48">
        <f t="shared" si="12"/>
        <v>0</v>
      </c>
      <c r="S61" s="48">
        <f t="shared" si="12"/>
        <v>0</v>
      </c>
      <c r="T61" s="10"/>
    </row>
    <row r="62" spans="2:20" s="7" customFormat="1" ht="12.75" hidden="1" customHeight="1" x14ac:dyDescent="0.2">
      <c r="B62" s="19"/>
      <c r="C62" s="70"/>
      <c r="D62" s="71"/>
      <c r="E62" s="71"/>
      <c r="F62" s="45">
        <v>81</v>
      </c>
      <c r="G62" s="71"/>
      <c r="H62" s="71"/>
      <c r="I62" s="72" t="s">
        <v>87</v>
      </c>
      <c r="J62" s="47">
        <f t="shared" si="12"/>
        <v>0</v>
      </c>
      <c r="K62" s="48">
        <f t="shared" si="12"/>
        <v>0</v>
      </c>
      <c r="L62" s="48"/>
      <c r="M62" s="49">
        <f>SUM(M371)</f>
        <v>0</v>
      </c>
      <c r="N62" s="48">
        <f t="shared" si="12"/>
        <v>0</v>
      </c>
      <c r="O62" s="48">
        <f t="shared" si="12"/>
        <v>0</v>
      </c>
      <c r="P62" s="48">
        <f t="shared" si="12"/>
        <v>0</v>
      </c>
      <c r="Q62" s="48">
        <f t="shared" si="12"/>
        <v>0</v>
      </c>
      <c r="R62" s="48">
        <f t="shared" si="12"/>
        <v>0</v>
      </c>
      <c r="S62" s="48">
        <f t="shared" si="12"/>
        <v>0</v>
      </c>
      <c r="T62" s="10"/>
    </row>
    <row r="63" spans="2:20" s="7" customFormat="1" ht="12.75" hidden="1" customHeight="1" x14ac:dyDescent="0.2">
      <c r="B63" s="19"/>
      <c r="C63" s="70"/>
      <c r="D63" s="71"/>
      <c r="E63" s="71"/>
      <c r="F63" s="71"/>
      <c r="G63" s="71"/>
      <c r="H63" s="71"/>
      <c r="I63" s="72"/>
      <c r="J63" s="47"/>
      <c r="K63" s="50"/>
      <c r="L63" s="50"/>
      <c r="M63" s="78"/>
      <c r="N63" s="50"/>
      <c r="O63" s="50"/>
      <c r="P63" s="50"/>
      <c r="Q63" s="50"/>
      <c r="R63" s="50"/>
      <c r="S63" s="50"/>
      <c r="T63" s="10"/>
    </row>
    <row r="64" spans="2:20" s="7" customFormat="1" ht="12.75" hidden="1" customHeight="1" x14ac:dyDescent="0.2">
      <c r="B64" s="19"/>
      <c r="C64" s="79"/>
      <c r="D64" s="80"/>
      <c r="E64" s="80"/>
      <c r="F64" s="80"/>
      <c r="G64" s="80"/>
      <c r="H64" s="80"/>
      <c r="I64" s="46"/>
      <c r="J64" s="81"/>
      <c r="K64" s="53"/>
      <c r="L64" s="53"/>
      <c r="M64" s="82"/>
      <c r="N64" s="53"/>
      <c r="O64" s="53"/>
      <c r="P64" s="53"/>
      <c r="Q64" s="53"/>
      <c r="R64" s="53"/>
      <c r="S64" s="53"/>
      <c r="T64" s="10"/>
    </row>
    <row r="65" spans="2:20" s="84" customFormat="1" ht="15.75" customHeight="1" thickBot="1" x14ac:dyDescent="0.25">
      <c r="B65" s="56"/>
      <c r="C65" s="57" t="s">
        <v>88</v>
      </c>
      <c r="D65" s="83"/>
      <c r="E65" s="83"/>
      <c r="F65" s="83"/>
      <c r="G65" s="83"/>
      <c r="H65" s="83"/>
      <c r="I65" s="33" t="s">
        <v>89</v>
      </c>
      <c r="J65" s="34">
        <f t="shared" ref="J65:S66" si="13">SUM(J94,J376)</f>
        <v>88408</v>
      </c>
      <c r="K65" s="35">
        <f t="shared" si="13"/>
        <v>770</v>
      </c>
      <c r="L65" s="35">
        <f t="shared" si="13"/>
        <v>0</v>
      </c>
      <c r="M65" s="36">
        <f>SUM(M94,M376)</f>
        <v>0</v>
      </c>
      <c r="N65" s="35">
        <f t="shared" si="13"/>
        <v>6234</v>
      </c>
      <c r="O65" s="35">
        <f t="shared" si="13"/>
        <v>69763</v>
      </c>
      <c r="P65" s="35">
        <f t="shared" si="13"/>
        <v>6645</v>
      </c>
      <c r="Q65" s="35">
        <f t="shared" si="13"/>
        <v>285</v>
      </c>
      <c r="R65" s="35">
        <f t="shared" si="13"/>
        <v>5766</v>
      </c>
      <c r="S65" s="35">
        <f t="shared" si="13"/>
        <v>485</v>
      </c>
      <c r="T65" s="6"/>
    </row>
    <row r="66" spans="2:20" s="84" customFormat="1" ht="15" customHeight="1" thickBot="1" x14ac:dyDescent="0.25">
      <c r="B66" s="59"/>
      <c r="C66" s="57" t="s">
        <v>88</v>
      </c>
      <c r="D66" s="85"/>
      <c r="E66" s="85"/>
      <c r="F66" s="85"/>
      <c r="G66" s="85"/>
      <c r="H66" s="85"/>
      <c r="I66" s="62" t="s">
        <v>90</v>
      </c>
      <c r="J66" s="63">
        <f t="shared" si="13"/>
        <v>86405</v>
      </c>
      <c r="K66" s="64">
        <f t="shared" si="13"/>
        <v>570</v>
      </c>
      <c r="L66" s="64">
        <f t="shared" si="13"/>
        <v>0</v>
      </c>
      <c r="M66" s="65">
        <f>SUM(M95,M377)</f>
        <v>18575</v>
      </c>
      <c r="N66" s="64">
        <f t="shared" si="13"/>
        <v>6194</v>
      </c>
      <c r="O66" s="64">
        <f t="shared" si="13"/>
        <v>17755</v>
      </c>
      <c r="P66" s="64">
        <f t="shared" si="13"/>
        <v>13627</v>
      </c>
      <c r="Q66" s="64">
        <f t="shared" si="13"/>
        <v>185</v>
      </c>
      <c r="R66" s="64">
        <f t="shared" si="13"/>
        <v>48829</v>
      </c>
      <c r="S66" s="64">
        <f t="shared" si="13"/>
        <v>385</v>
      </c>
      <c r="T66" s="6"/>
    </row>
    <row r="67" spans="2:20" s="7" customFormat="1" x14ac:dyDescent="0.2">
      <c r="B67" s="66"/>
      <c r="C67" s="67"/>
      <c r="D67" s="68"/>
      <c r="E67" s="68"/>
      <c r="F67" s="38" t="s">
        <v>59</v>
      </c>
      <c r="G67" s="68"/>
      <c r="H67" s="68"/>
      <c r="I67" s="69" t="s">
        <v>60</v>
      </c>
      <c r="J67" s="40">
        <f t="shared" ref="J67:S68" si="14">SUM(J96,J379)</f>
        <v>83705</v>
      </c>
      <c r="K67" s="41">
        <f t="shared" si="14"/>
        <v>300</v>
      </c>
      <c r="L67" s="41">
        <f t="shared" si="14"/>
        <v>0</v>
      </c>
      <c r="M67" s="42">
        <f>SUM(M96,M379)</f>
        <v>0</v>
      </c>
      <c r="N67" s="41">
        <f t="shared" si="14"/>
        <v>6234</v>
      </c>
      <c r="O67" s="41">
        <f t="shared" si="14"/>
        <v>65530</v>
      </c>
      <c r="P67" s="41">
        <f t="shared" si="14"/>
        <v>6475</v>
      </c>
      <c r="Q67" s="41">
        <f t="shared" si="14"/>
        <v>115</v>
      </c>
      <c r="R67" s="41">
        <f t="shared" si="14"/>
        <v>5466</v>
      </c>
      <c r="S67" s="41">
        <f t="shared" si="14"/>
        <v>185</v>
      </c>
      <c r="T67" s="10"/>
    </row>
    <row r="68" spans="2:20" s="7" customFormat="1" x14ac:dyDescent="0.2">
      <c r="B68" s="19"/>
      <c r="C68" s="67"/>
      <c r="D68" s="68"/>
      <c r="E68" s="68"/>
      <c r="F68" s="38" t="s">
        <v>59</v>
      </c>
      <c r="G68" s="68"/>
      <c r="H68" s="68"/>
      <c r="I68" s="69" t="s">
        <v>61</v>
      </c>
      <c r="J68" s="40">
        <f t="shared" si="14"/>
        <v>83705</v>
      </c>
      <c r="K68" s="41">
        <f t="shared" si="14"/>
        <v>300</v>
      </c>
      <c r="L68" s="41">
        <f t="shared" si="14"/>
        <v>0</v>
      </c>
      <c r="M68" s="42">
        <f>SUM(M97,M380)</f>
        <v>17619</v>
      </c>
      <c r="N68" s="41">
        <f t="shared" si="14"/>
        <v>6194</v>
      </c>
      <c r="O68" s="41">
        <f t="shared" si="14"/>
        <v>17488</v>
      </c>
      <c r="P68" s="41">
        <f t="shared" si="14"/>
        <v>12521</v>
      </c>
      <c r="Q68" s="41">
        <f t="shared" si="14"/>
        <v>115</v>
      </c>
      <c r="R68" s="41">
        <f t="shared" si="14"/>
        <v>47502</v>
      </c>
      <c r="S68" s="41">
        <f t="shared" si="14"/>
        <v>185</v>
      </c>
      <c r="T68" s="10"/>
    </row>
    <row r="69" spans="2:20" s="7" customFormat="1" ht="12.75" customHeight="1" x14ac:dyDescent="0.2">
      <c r="B69" s="19"/>
      <c r="C69" s="70"/>
      <c r="D69" s="71"/>
      <c r="E69" s="71"/>
      <c r="F69" s="45">
        <v>10</v>
      </c>
      <c r="G69" s="71"/>
      <c r="H69" s="71"/>
      <c r="I69" s="72" t="s">
        <v>62</v>
      </c>
      <c r="J69" s="47">
        <f t="shared" ref="J69:S70" si="15">SUM(J100)</f>
        <v>14471</v>
      </c>
      <c r="K69" s="48">
        <f t="shared" si="15"/>
        <v>0</v>
      </c>
      <c r="L69" s="48"/>
      <c r="M69" s="49">
        <f>SUM(M100)</f>
        <v>0</v>
      </c>
      <c r="N69" s="48">
        <f t="shared" si="15"/>
        <v>3860</v>
      </c>
      <c r="O69" s="48">
        <f t="shared" si="15"/>
        <v>3895</v>
      </c>
      <c r="P69" s="48">
        <f t="shared" si="15"/>
        <v>3810</v>
      </c>
      <c r="Q69" s="48">
        <f t="shared" si="15"/>
        <v>0</v>
      </c>
      <c r="R69" s="48">
        <f t="shared" si="15"/>
        <v>2906</v>
      </c>
      <c r="S69" s="48">
        <f t="shared" si="15"/>
        <v>0</v>
      </c>
      <c r="T69" s="10"/>
    </row>
    <row r="70" spans="2:20" s="7" customFormat="1" ht="12.75" customHeight="1" x14ac:dyDescent="0.2">
      <c r="B70" s="19"/>
      <c r="C70" s="70"/>
      <c r="D70" s="71"/>
      <c r="E70" s="71"/>
      <c r="F70" s="45">
        <v>10</v>
      </c>
      <c r="G70" s="71"/>
      <c r="H70" s="71"/>
      <c r="I70" s="72" t="s">
        <v>63</v>
      </c>
      <c r="J70" s="47">
        <f t="shared" si="15"/>
        <v>14471</v>
      </c>
      <c r="K70" s="48">
        <f t="shared" si="15"/>
        <v>0</v>
      </c>
      <c r="L70" s="48"/>
      <c r="M70" s="49">
        <f>SUM(M101)</f>
        <v>13834</v>
      </c>
      <c r="N70" s="48">
        <f t="shared" si="15"/>
        <v>3860</v>
      </c>
      <c r="O70" s="48">
        <f t="shared" si="15"/>
        <v>3895</v>
      </c>
      <c r="P70" s="48">
        <f t="shared" si="15"/>
        <v>3810</v>
      </c>
      <c r="Q70" s="48">
        <f t="shared" si="15"/>
        <v>0</v>
      </c>
      <c r="R70" s="48">
        <f t="shared" si="15"/>
        <v>2906</v>
      </c>
      <c r="S70" s="48">
        <f t="shared" si="15"/>
        <v>0</v>
      </c>
      <c r="T70" s="10"/>
    </row>
    <row r="71" spans="2:20" s="7" customFormat="1" ht="12.75" customHeight="1" x14ac:dyDescent="0.2">
      <c r="B71" s="19"/>
      <c r="C71" s="70"/>
      <c r="D71" s="71"/>
      <c r="E71" s="71"/>
      <c r="F71" s="45">
        <v>20</v>
      </c>
      <c r="G71" s="71"/>
      <c r="H71" s="71"/>
      <c r="I71" s="72" t="s">
        <v>64</v>
      </c>
      <c r="J71" s="47">
        <f t="shared" ref="J71:S72" si="16">SUM(J138,J380)</f>
        <v>2700</v>
      </c>
      <c r="K71" s="48">
        <f t="shared" si="16"/>
        <v>270</v>
      </c>
      <c r="L71" s="48">
        <f t="shared" si="16"/>
        <v>0</v>
      </c>
      <c r="M71" s="49">
        <f>SUM(M138,M380)</f>
        <v>0</v>
      </c>
      <c r="N71" s="48">
        <f t="shared" si="16"/>
        <v>975</v>
      </c>
      <c r="O71" s="48">
        <f t="shared" si="16"/>
        <v>614</v>
      </c>
      <c r="P71" s="48">
        <f t="shared" si="16"/>
        <v>600</v>
      </c>
      <c r="Q71" s="48">
        <f t="shared" si="16"/>
        <v>100</v>
      </c>
      <c r="R71" s="48">
        <f t="shared" si="16"/>
        <v>511</v>
      </c>
      <c r="S71" s="48">
        <f t="shared" si="16"/>
        <v>170</v>
      </c>
      <c r="T71" s="10"/>
    </row>
    <row r="72" spans="2:20" s="7" customFormat="1" ht="12.75" customHeight="1" x14ac:dyDescent="0.2">
      <c r="B72" s="19"/>
      <c r="C72" s="70"/>
      <c r="D72" s="71"/>
      <c r="E72" s="71"/>
      <c r="F72" s="45">
        <v>20</v>
      </c>
      <c r="G72" s="71"/>
      <c r="H72" s="71"/>
      <c r="I72" s="72" t="s">
        <v>65</v>
      </c>
      <c r="J72" s="47">
        <f t="shared" si="16"/>
        <v>2700</v>
      </c>
      <c r="K72" s="48">
        <f t="shared" si="16"/>
        <v>270</v>
      </c>
      <c r="L72" s="48">
        <f t="shared" si="16"/>
        <v>0</v>
      </c>
      <c r="M72" s="49">
        <f>SUM(M139,M381)</f>
        <v>2080</v>
      </c>
      <c r="N72" s="48">
        <f t="shared" si="16"/>
        <v>935</v>
      </c>
      <c r="O72" s="48">
        <f t="shared" si="16"/>
        <v>614</v>
      </c>
      <c r="P72" s="48">
        <f t="shared" si="16"/>
        <v>600</v>
      </c>
      <c r="Q72" s="48">
        <f t="shared" si="16"/>
        <v>100</v>
      </c>
      <c r="R72" s="48">
        <f t="shared" si="16"/>
        <v>551</v>
      </c>
      <c r="S72" s="48">
        <f t="shared" si="16"/>
        <v>170</v>
      </c>
      <c r="T72" s="10"/>
    </row>
    <row r="73" spans="2:20" s="7" customFormat="1" ht="12.75" hidden="1" customHeight="1" x14ac:dyDescent="0.2">
      <c r="B73" s="19"/>
      <c r="C73" s="70"/>
      <c r="D73" s="71"/>
      <c r="E73" s="71"/>
      <c r="F73" s="45">
        <v>30</v>
      </c>
      <c r="G73" s="71"/>
      <c r="H73" s="71"/>
      <c r="I73" s="72" t="s">
        <v>66</v>
      </c>
      <c r="J73" s="47">
        <f t="shared" ref="J73:S74" si="17">SUM(J216)</f>
        <v>0</v>
      </c>
      <c r="K73" s="48">
        <f t="shared" si="17"/>
        <v>0</v>
      </c>
      <c r="L73" s="48"/>
      <c r="M73" s="49">
        <f>SUM(M216)</f>
        <v>0</v>
      </c>
      <c r="N73" s="48">
        <f t="shared" si="17"/>
        <v>0</v>
      </c>
      <c r="O73" s="48">
        <f t="shared" si="17"/>
        <v>0</v>
      </c>
      <c r="P73" s="48">
        <f t="shared" si="17"/>
        <v>0</v>
      </c>
      <c r="Q73" s="48">
        <f t="shared" si="17"/>
        <v>0</v>
      </c>
      <c r="R73" s="48">
        <f t="shared" si="17"/>
        <v>0</v>
      </c>
      <c r="S73" s="48">
        <f t="shared" si="17"/>
        <v>0</v>
      </c>
      <c r="T73" s="10"/>
    </row>
    <row r="74" spans="2:20" s="7" customFormat="1" ht="12.75" hidden="1" customHeight="1" x14ac:dyDescent="0.2">
      <c r="B74" s="19"/>
      <c r="C74" s="70"/>
      <c r="D74" s="71"/>
      <c r="E74" s="71"/>
      <c r="F74" s="45">
        <v>30</v>
      </c>
      <c r="G74" s="71"/>
      <c r="H74" s="71"/>
      <c r="I74" s="72" t="s">
        <v>91</v>
      </c>
      <c r="J74" s="47">
        <f t="shared" si="17"/>
        <v>0</v>
      </c>
      <c r="K74" s="48">
        <f t="shared" si="17"/>
        <v>0</v>
      </c>
      <c r="L74" s="48"/>
      <c r="M74" s="49">
        <f>SUM(M217)</f>
        <v>0</v>
      </c>
      <c r="N74" s="48">
        <f t="shared" si="17"/>
        <v>0</v>
      </c>
      <c r="O74" s="48">
        <f t="shared" si="17"/>
        <v>0</v>
      </c>
      <c r="P74" s="48">
        <f t="shared" si="17"/>
        <v>0</v>
      </c>
      <c r="Q74" s="48">
        <f t="shared" si="17"/>
        <v>0</v>
      </c>
      <c r="R74" s="48">
        <f t="shared" si="17"/>
        <v>0</v>
      </c>
      <c r="S74" s="48">
        <f t="shared" si="17"/>
        <v>0</v>
      </c>
      <c r="T74" s="10"/>
    </row>
    <row r="75" spans="2:20" s="7" customFormat="1" ht="23.25" hidden="1" customHeight="1" x14ac:dyDescent="0.2">
      <c r="B75" s="19"/>
      <c r="C75" s="70"/>
      <c r="D75" s="71"/>
      <c r="E75" s="71"/>
      <c r="F75" s="45">
        <v>51</v>
      </c>
      <c r="G75" s="71"/>
      <c r="H75" s="71"/>
      <c r="I75" s="72" t="s">
        <v>68</v>
      </c>
      <c r="J75" s="47">
        <f t="shared" ref="J75:S76" si="18">SUM(J222)</f>
        <v>0</v>
      </c>
      <c r="K75" s="48">
        <f t="shared" si="18"/>
        <v>0</v>
      </c>
      <c r="L75" s="48"/>
      <c r="M75" s="49">
        <f>SUM(M222)</f>
        <v>0</v>
      </c>
      <c r="N75" s="48">
        <f t="shared" si="18"/>
        <v>0</v>
      </c>
      <c r="O75" s="48">
        <f t="shared" si="18"/>
        <v>0</v>
      </c>
      <c r="P75" s="48">
        <f t="shared" si="18"/>
        <v>0</v>
      </c>
      <c r="Q75" s="48">
        <f t="shared" si="18"/>
        <v>0</v>
      </c>
      <c r="R75" s="48">
        <f t="shared" si="18"/>
        <v>0</v>
      </c>
      <c r="S75" s="48">
        <f t="shared" si="18"/>
        <v>0</v>
      </c>
      <c r="T75" s="10"/>
    </row>
    <row r="76" spans="2:20" s="7" customFormat="1" ht="23.25" hidden="1" customHeight="1" x14ac:dyDescent="0.2">
      <c r="B76" s="19"/>
      <c r="C76" s="70"/>
      <c r="D76" s="71"/>
      <c r="E76" s="71"/>
      <c r="F76" s="45">
        <v>51</v>
      </c>
      <c r="G76" s="71"/>
      <c r="H76" s="71"/>
      <c r="I76" s="72" t="s">
        <v>69</v>
      </c>
      <c r="J76" s="47">
        <f t="shared" si="18"/>
        <v>0</v>
      </c>
      <c r="K76" s="48">
        <f t="shared" si="18"/>
        <v>0</v>
      </c>
      <c r="L76" s="48"/>
      <c r="M76" s="49">
        <f>SUM(M223)</f>
        <v>0</v>
      </c>
      <c r="N76" s="48">
        <f t="shared" si="18"/>
        <v>0</v>
      </c>
      <c r="O76" s="48">
        <f t="shared" si="18"/>
        <v>0</v>
      </c>
      <c r="P76" s="48">
        <f t="shared" si="18"/>
        <v>0</v>
      </c>
      <c r="Q76" s="48">
        <f t="shared" si="18"/>
        <v>0</v>
      </c>
      <c r="R76" s="48">
        <f t="shared" si="18"/>
        <v>0</v>
      </c>
      <c r="S76" s="48">
        <f t="shared" si="18"/>
        <v>0</v>
      </c>
      <c r="T76" s="10"/>
    </row>
    <row r="77" spans="2:20" s="7" customFormat="1" ht="12.75" hidden="1" customHeight="1" x14ac:dyDescent="0.2">
      <c r="B77" s="19"/>
      <c r="C77" s="70"/>
      <c r="D77" s="71"/>
      <c r="E77" s="71"/>
      <c r="F77" s="45">
        <v>55</v>
      </c>
      <c r="G77" s="71"/>
      <c r="H77" s="71"/>
      <c r="I77" s="72" t="s">
        <v>70</v>
      </c>
      <c r="J77" s="47">
        <f>SUM(J234,J382)</f>
        <v>0</v>
      </c>
      <c r="K77" s="48">
        <f>SUM(K234,K382)</f>
        <v>0</v>
      </c>
      <c r="L77" s="48"/>
      <c r="M77" s="49">
        <f>SUM(M234,M382)</f>
        <v>0</v>
      </c>
      <c r="N77" s="48">
        <f t="shared" ref="N77:S78" si="19">SUM(N234,N382)</f>
        <v>0</v>
      </c>
      <c r="O77" s="48">
        <f t="shared" si="19"/>
        <v>0</v>
      </c>
      <c r="P77" s="48">
        <f t="shared" si="19"/>
        <v>0</v>
      </c>
      <c r="Q77" s="48">
        <f t="shared" si="19"/>
        <v>0</v>
      </c>
      <c r="R77" s="48">
        <f t="shared" si="19"/>
        <v>0</v>
      </c>
      <c r="S77" s="48">
        <f t="shared" si="19"/>
        <v>0</v>
      </c>
      <c r="T77" s="10"/>
    </row>
    <row r="78" spans="2:20" s="7" customFormat="1" ht="12.75" hidden="1" customHeight="1" x14ac:dyDescent="0.2">
      <c r="B78" s="19"/>
      <c r="C78" s="70"/>
      <c r="D78" s="71"/>
      <c r="E78" s="71"/>
      <c r="F78" s="45">
        <v>55</v>
      </c>
      <c r="G78" s="71"/>
      <c r="H78" s="71"/>
      <c r="I78" s="72" t="s">
        <v>71</v>
      </c>
      <c r="J78" s="47">
        <f>SUM(J235,J383)</f>
        <v>0</v>
      </c>
      <c r="K78" s="48">
        <f>SUM(K235,K383)</f>
        <v>0</v>
      </c>
      <c r="L78" s="48"/>
      <c r="M78" s="49">
        <f>SUM(M235,M383)</f>
        <v>0</v>
      </c>
      <c r="N78" s="48">
        <f t="shared" si="19"/>
        <v>0</v>
      </c>
      <c r="O78" s="48">
        <f t="shared" si="19"/>
        <v>0</v>
      </c>
      <c r="P78" s="48">
        <f t="shared" si="19"/>
        <v>0</v>
      </c>
      <c r="Q78" s="48">
        <f t="shared" si="19"/>
        <v>0</v>
      </c>
      <c r="R78" s="48">
        <f t="shared" si="19"/>
        <v>0</v>
      </c>
      <c r="S78" s="48">
        <f t="shared" si="19"/>
        <v>0</v>
      </c>
      <c r="T78" s="10"/>
    </row>
    <row r="79" spans="2:20" s="7" customFormat="1" ht="23.25" customHeight="1" x14ac:dyDescent="0.2">
      <c r="B79" s="19"/>
      <c r="C79" s="70"/>
      <c r="D79" s="71"/>
      <c r="E79" s="71"/>
      <c r="F79" s="45">
        <v>56</v>
      </c>
      <c r="G79" s="71"/>
      <c r="H79" s="71"/>
      <c r="I79" s="72" t="s">
        <v>72</v>
      </c>
      <c r="J79" s="47">
        <f t="shared" ref="J79:S80" si="20">SUM(J250)</f>
        <v>65785</v>
      </c>
      <c r="K79" s="48">
        <f t="shared" si="20"/>
        <v>0</v>
      </c>
      <c r="L79" s="48"/>
      <c r="M79" s="49">
        <f>SUM(M250)</f>
        <v>0</v>
      </c>
      <c r="N79" s="48">
        <f>SUM(N250)</f>
        <v>1225</v>
      </c>
      <c r="O79" s="48">
        <f t="shared" si="20"/>
        <v>60696</v>
      </c>
      <c r="P79" s="48">
        <f t="shared" si="20"/>
        <v>1940</v>
      </c>
      <c r="Q79" s="48">
        <f t="shared" si="20"/>
        <v>0</v>
      </c>
      <c r="R79" s="48">
        <f>SUM(R250)</f>
        <v>1924</v>
      </c>
      <c r="S79" s="48">
        <f t="shared" si="20"/>
        <v>0</v>
      </c>
      <c r="T79" s="10"/>
    </row>
    <row r="80" spans="2:20" s="7" customFormat="1" ht="23.25" customHeight="1" x14ac:dyDescent="0.2">
      <c r="B80" s="19"/>
      <c r="C80" s="70"/>
      <c r="D80" s="71"/>
      <c r="E80" s="71"/>
      <c r="F80" s="45">
        <v>56</v>
      </c>
      <c r="G80" s="71"/>
      <c r="H80" s="71"/>
      <c r="I80" s="72" t="s">
        <v>73</v>
      </c>
      <c r="J80" s="47">
        <f t="shared" si="20"/>
        <v>65785</v>
      </c>
      <c r="K80" s="48">
        <f t="shared" si="20"/>
        <v>0</v>
      </c>
      <c r="L80" s="48"/>
      <c r="M80" s="49">
        <f>SUM(M251)</f>
        <v>1127</v>
      </c>
      <c r="N80" s="48">
        <f t="shared" si="20"/>
        <v>1225</v>
      </c>
      <c r="O80" s="48">
        <f t="shared" si="20"/>
        <v>12654</v>
      </c>
      <c r="P80" s="48">
        <f t="shared" si="20"/>
        <v>7986</v>
      </c>
      <c r="Q80" s="48">
        <f t="shared" si="20"/>
        <v>0</v>
      </c>
      <c r="R80" s="48">
        <f t="shared" si="20"/>
        <v>43920</v>
      </c>
      <c r="S80" s="48">
        <f t="shared" si="20"/>
        <v>0</v>
      </c>
      <c r="T80" s="10"/>
    </row>
    <row r="81" spans="2:20" s="7" customFormat="1" ht="36" customHeight="1" x14ac:dyDescent="0.2">
      <c r="B81" s="19"/>
      <c r="C81" s="70"/>
      <c r="D81" s="71"/>
      <c r="E81" s="71"/>
      <c r="F81" s="45" t="s">
        <v>74</v>
      </c>
      <c r="G81" s="71"/>
      <c r="H81" s="71"/>
      <c r="I81" s="73" t="s">
        <v>75</v>
      </c>
      <c r="J81" s="47">
        <f t="shared" ref="J81:S82" si="21">SUM(J300,J385)</f>
        <v>450</v>
      </c>
      <c r="K81" s="48">
        <f t="shared" si="21"/>
        <v>0</v>
      </c>
      <c r="L81" s="48"/>
      <c r="M81" s="49">
        <f>SUM(M300,M385)</f>
        <v>0</v>
      </c>
      <c r="N81" s="48">
        <f t="shared" si="21"/>
        <v>100</v>
      </c>
      <c r="O81" s="48">
        <f t="shared" si="21"/>
        <v>250</v>
      </c>
      <c r="P81" s="48">
        <f t="shared" si="21"/>
        <v>50</v>
      </c>
      <c r="Q81" s="48">
        <f t="shared" si="21"/>
        <v>0</v>
      </c>
      <c r="R81" s="48">
        <f t="shared" si="21"/>
        <v>50</v>
      </c>
      <c r="S81" s="48">
        <f t="shared" si="21"/>
        <v>0</v>
      </c>
      <c r="T81" s="10"/>
    </row>
    <row r="82" spans="2:20" s="7" customFormat="1" ht="36" customHeight="1" x14ac:dyDescent="0.2">
      <c r="B82" s="19"/>
      <c r="C82" s="70"/>
      <c r="D82" s="71"/>
      <c r="E82" s="71"/>
      <c r="F82" s="45" t="s">
        <v>74</v>
      </c>
      <c r="G82" s="71"/>
      <c r="H82" s="71"/>
      <c r="I82" s="73" t="s">
        <v>76</v>
      </c>
      <c r="J82" s="47">
        <f t="shared" si="21"/>
        <v>450</v>
      </c>
      <c r="K82" s="48">
        <f t="shared" si="21"/>
        <v>0</v>
      </c>
      <c r="L82" s="48"/>
      <c r="M82" s="49">
        <f>SUM(M301,M386)</f>
        <v>177</v>
      </c>
      <c r="N82" s="48">
        <f t="shared" si="21"/>
        <v>100</v>
      </c>
      <c r="O82" s="48">
        <f t="shared" si="21"/>
        <v>250</v>
      </c>
      <c r="P82" s="48">
        <f t="shared" si="21"/>
        <v>50</v>
      </c>
      <c r="Q82" s="48">
        <f t="shared" si="21"/>
        <v>0</v>
      </c>
      <c r="R82" s="48">
        <f t="shared" si="21"/>
        <v>50</v>
      </c>
      <c r="S82" s="48">
        <f t="shared" si="21"/>
        <v>0</v>
      </c>
      <c r="T82" s="10"/>
    </row>
    <row r="83" spans="2:20" s="7" customFormat="1" ht="12.75" customHeight="1" x14ac:dyDescent="0.2">
      <c r="B83" s="19"/>
      <c r="C83" s="70"/>
      <c r="D83" s="71"/>
      <c r="E83" s="71"/>
      <c r="F83" s="45">
        <v>59</v>
      </c>
      <c r="G83" s="71"/>
      <c r="H83" s="71"/>
      <c r="I83" s="72" t="s">
        <v>77</v>
      </c>
      <c r="J83" s="47">
        <f t="shared" ref="J83:S84" si="22">SUM(J342)</f>
        <v>299</v>
      </c>
      <c r="K83" s="48">
        <f t="shared" si="22"/>
        <v>30</v>
      </c>
      <c r="L83" s="48"/>
      <c r="M83" s="49">
        <f>SUM(M342)</f>
        <v>0</v>
      </c>
      <c r="N83" s="48">
        <f t="shared" si="22"/>
        <v>74</v>
      </c>
      <c r="O83" s="48">
        <f t="shared" si="22"/>
        <v>75</v>
      </c>
      <c r="P83" s="48">
        <f t="shared" si="22"/>
        <v>75</v>
      </c>
      <c r="Q83" s="48">
        <f t="shared" si="22"/>
        <v>15</v>
      </c>
      <c r="R83" s="48">
        <f t="shared" si="22"/>
        <v>75</v>
      </c>
      <c r="S83" s="48">
        <f t="shared" si="22"/>
        <v>15</v>
      </c>
      <c r="T83" s="10"/>
    </row>
    <row r="84" spans="2:20" s="7" customFormat="1" ht="12.75" customHeight="1" x14ac:dyDescent="0.2">
      <c r="B84" s="19"/>
      <c r="C84" s="70"/>
      <c r="D84" s="71"/>
      <c r="E84" s="71"/>
      <c r="F84" s="45">
        <v>59</v>
      </c>
      <c r="G84" s="71"/>
      <c r="H84" s="71"/>
      <c r="I84" s="72" t="s">
        <v>78</v>
      </c>
      <c r="J84" s="47">
        <f t="shared" si="22"/>
        <v>299</v>
      </c>
      <c r="K84" s="48">
        <f t="shared" si="22"/>
        <v>30</v>
      </c>
      <c r="L84" s="48"/>
      <c r="M84" s="49">
        <f>SUM(M343)</f>
        <v>211</v>
      </c>
      <c r="N84" s="48">
        <f t="shared" si="22"/>
        <v>74</v>
      </c>
      <c r="O84" s="48">
        <f t="shared" si="22"/>
        <v>75</v>
      </c>
      <c r="P84" s="48">
        <f t="shared" si="22"/>
        <v>75</v>
      </c>
      <c r="Q84" s="48">
        <f t="shared" si="22"/>
        <v>15</v>
      </c>
      <c r="R84" s="48">
        <f t="shared" si="22"/>
        <v>75</v>
      </c>
      <c r="S84" s="48">
        <f t="shared" si="22"/>
        <v>15</v>
      </c>
      <c r="T84" s="10"/>
    </row>
    <row r="85" spans="2:20" s="7" customFormat="1" ht="39.75" hidden="1" customHeight="1" x14ac:dyDescent="0.2">
      <c r="B85" s="19"/>
      <c r="C85" s="45"/>
      <c r="D85" s="45"/>
      <c r="E85" s="45"/>
      <c r="F85" s="45" t="s">
        <v>79</v>
      </c>
      <c r="G85" s="45"/>
      <c r="H85" s="45"/>
      <c r="I85" s="74" t="s">
        <v>80</v>
      </c>
      <c r="J85" s="75">
        <f t="shared" ref="J85:S86" si="23">J348</f>
        <v>0</v>
      </c>
      <c r="K85" s="76">
        <f t="shared" si="23"/>
        <v>0</v>
      </c>
      <c r="L85" s="76"/>
      <c r="M85" s="77">
        <f>M348</f>
        <v>0</v>
      </c>
      <c r="N85" s="76">
        <f t="shared" si="23"/>
        <v>0</v>
      </c>
      <c r="O85" s="76">
        <f t="shared" si="23"/>
        <v>0</v>
      </c>
      <c r="P85" s="76">
        <f t="shared" si="23"/>
        <v>0</v>
      </c>
      <c r="Q85" s="76">
        <f t="shared" si="23"/>
        <v>0</v>
      </c>
      <c r="R85" s="76">
        <f t="shared" si="23"/>
        <v>0</v>
      </c>
      <c r="S85" s="76">
        <f t="shared" si="23"/>
        <v>0</v>
      </c>
      <c r="T85" s="10"/>
    </row>
    <row r="86" spans="2:20" s="7" customFormat="1" ht="36" hidden="1" customHeight="1" x14ac:dyDescent="0.2">
      <c r="B86" s="19"/>
      <c r="C86" s="45"/>
      <c r="D86" s="45"/>
      <c r="E86" s="45"/>
      <c r="F86" s="45" t="s">
        <v>79</v>
      </c>
      <c r="G86" s="45"/>
      <c r="H86" s="45"/>
      <c r="I86" s="74" t="s">
        <v>81</v>
      </c>
      <c r="J86" s="75">
        <f t="shared" si="23"/>
        <v>0</v>
      </c>
      <c r="K86" s="76">
        <f t="shared" si="23"/>
        <v>0</v>
      </c>
      <c r="L86" s="76"/>
      <c r="M86" s="77">
        <f>M349</f>
        <v>190</v>
      </c>
      <c r="N86" s="76">
        <f t="shared" si="23"/>
        <v>0</v>
      </c>
      <c r="O86" s="76">
        <f t="shared" si="23"/>
        <v>0</v>
      </c>
      <c r="P86" s="76">
        <f t="shared" si="23"/>
        <v>0</v>
      </c>
      <c r="Q86" s="76">
        <f t="shared" si="23"/>
        <v>0</v>
      </c>
      <c r="R86" s="76">
        <f t="shared" si="23"/>
        <v>0</v>
      </c>
      <c r="S86" s="76">
        <f t="shared" si="23"/>
        <v>0</v>
      </c>
      <c r="T86" s="10"/>
    </row>
    <row r="87" spans="2:20" s="7" customFormat="1" ht="12.75" customHeight="1" x14ac:dyDescent="0.2">
      <c r="B87" s="19"/>
      <c r="C87" s="70"/>
      <c r="D87" s="71"/>
      <c r="E87" s="71"/>
      <c r="F87" s="45">
        <v>70</v>
      </c>
      <c r="G87" s="71"/>
      <c r="H87" s="71"/>
      <c r="I87" s="72" t="s">
        <v>92</v>
      </c>
      <c r="J87" s="47">
        <f t="shared" ref="J87:S90" si="24">SUM(J354)</f>
        <v>4703</v>
      </c>
      <c r="K87" s="48">
        <f t="shared" si="24"/>
        <v>470</v>
      </c>
      <c r="L87" s="48"/>
      <c r="M87" s="49">
        <f>SUM(M354)</f>
        <v>0</v>
      </c>
      <c r="N87" s="48">
        <f t="shared" si="24"/>
        <v>0</v>
      </c>
      <c r="O87" s="48">
        <f t="shared" si="24"/>
        <v>4233</v>
      </c>
      <c r="P87" s="48">
        <f t="shared" si="24"/>
        <v>170</v>
      </c>
      <c r="Q87" s="48">
        <f t="shared" si="24"/>
        <v>170</v>
      </c>
      <c r="R87" s="48">
        <f t="shared" si="24"/>
        <v>300</v>
      </c>
      <c r="S87" s="48">
        <f t="shared" si="24"/>
        <v>300</v>
      </c>
      <c r="T87" s="10"/>
    </row>
    <row r="88" spans="2:20" s="7" customFormat="1" ht="12.75" customHeight="1" x14ac:dyDescent="0.2">
      <c r="B88" s="19"/>
      <c r="C88" s="70"/>
      <c r="D88" s="71"/>
      <c r="E88" s="71"/>
      <c r="F88" s="45">
        <v>70</v>
      </c>
      <c r="G88" s="71"/>
      <c r="H88" s="71"/>
      <c r="I88" s="72" t="s">
        <v>93</v>
      </c>
      <c r="J88" s="47">
        <f t="shared" si="24"/>
        <v>2700</v>
      </c>
      <c r="K88" s="48">
        <f t="shared" si="24"/>
        <v>270</v>
      </c>
      <c r="L88" s="48"/>
      <c r="M88" s="49">
        <f>SUM(M355)</f>
        <v>956</v>
      </c>
      <c r="N88" s="48">
        <f t="shared" si="24"/>
        <v>0</v>
      </c>
      <c r="O88" s="48">
        <f t="shared" si="24"/>
        <v>267</v>
      </c>
      <c r="P88" s="48">
        <f t="shared" si="24"/>
        <v>1106</v>
      </c>
      <c r="Q88" s="48">
        <f t="shared" si="24"/>
        <v>70</v>
      </c>
      <c r="R88" s="48">
        <f t="shared" si="24"/>
        <v>1327</v>
      </c>
      <c r="S88" s="48">
        <f t="shared" si="24"/>
        <v>200</v>
      </c>
      <c r="T88" s="10"/>
    </row>
    <row r="89" spans="2:20" s="7" customFormat="1" ht="12.75" customHeight="1" x14ac:dyDescent="0.2">
      <c r="B89" s="19"/>
      <c r="C89" s="70"/>
      <c r="D89" s="71"/>
      <c r="E89" s="71"/>
      <c r="F89" s="45">
        <v>71</v>
      </c>
      <c r="G89" s="71"/>
      <c r="H89" s="71"/>
      <c r="I89" s="72" t="s">
        <v>84</v>
      </c>
      <c r="J89" s="47">
        <f t="shared" si="24"/>
        <v>4703</v>
      </c>
      <c r="K89" s="48">
        <f t="shared" si="24"/>
        <v>470</v>
      </c>
      <c r="L89" s="48"/>
      <c r="M89" s="49">
        <f>SUM(M356)</f>
        <v>0</v>
      </c>
      <c r="N89" s="48">
        <f t="shared" si="24"/>
        <v>0</v>
      </c>
      <c r="O89" s="48">
        <f t="shared" si="24"/>
        <v>4233</v>
      </c>
      <c r="P89" s="48">
        <f t="shared" si="24"/>
        <v>170</v>
      </c>
      <c r="Q89" s="48">
        <f t="shared" si="24"/>
        <v>170</v>
      </c>
      <c r="R89" s="48">
        <f t="shared" si="24"/>
        <v>300</v>
      </c>
      <c r="S89" s="48">
        <f t="shared" si="24"/>
        <v>300</v>
      </c>
      <c r="T89" s="10"/>
    </row>
    <row r="90" spans="2:20" s="7" customFormat="1" ht="12.75" customHeight="1" x14ac:dyDescent="0.2">
      <c r="B90" s="19"/>
      <c r="C90" s="70"/>
      <c r="D90" s="71"/>
      <c r="E90" s="71"/>
      <c r="F90" s="45">
        <v>71</v>
      </c>
      <c r="G90" s="71"/>
      <c r="H90" s="71"/>
      <c r="I90" s="72" t="s">
        <v>85</v>
      </c>
      <c r="J90" s="47">
        <f t="shared" si="24"/>
        <v>2700</v>
      </c>
      <c r="K90" s="48">
        <f t="shared" si="24"/>
        <v>270</v>
      </c>
      <c r="L90" s="48"/>
      <c r="M90" s="49">
        <f>SUM(M357)</f>
        <v>956</v>
      </c>
      <c r="N90" s="48">
        <f t="shared" si="24"/>
        <v>0</v>
      </c>
      <c r="O90" s="48">
        <f t="shared" si="24"/>
        <v>267</v>
      </c>
      <c r="P90" s="48">
        <f t="shared" si="24"/>
        <v>1106</v>
      </c>
      <c r="Q90" s="48">
        <f t="shared" si="24"/>
        <v>70</v>
      </c>
      <c r="R90" s="48">
        <f t="shared" si="24"/>
        <v>1327</v>
      </c>
      <c r="S90" s="48">
        <f t="shared" si="24"/>
        <v>200</v>
      </c>
      <c r="T90" s="10"/>
    </row>
    <row r="91" spans="2:20" s="7" customFormat="1" ht="12.75" hidden="1" customHeight="1" x14ac:dyDescent="0.2">
      <c r="B91" s="19"/>
      <c r="C91" s="70"/>
      <c r="D91" s="71"/>
      <c r="E91" s="71"/>
      <c r="F91" s="45">
        <v>81</v>
      </c>
      <c r="G91" s="71"/>
      <c r="H91" s="71"/>
      <c r="I91" s="72" t="s">
        <v>86</v>
      </c>
      <c r="J91" s="47">
        <f t="shared" ref="J91:S92" si="25">SUM(J370)</f>
        <v>0</v>
      </c>
      <c r="K91" s="48">
        <f t="shared" si="25"/>
        <v>0</v>
      </c>
      <c r="L91" s="48"/>
      <c r="M91" s="49">
        <f>SUM(M370)</f>
        <v>0</v>
      </c>
      <c r="N91" s="48">
        <f t="shared" si="25"/>
        <v>0</v>
      </c>
      <c r="O91" s="48">
        <f t="shared" si="25"/>
        <v>0</v>
      </c>
      <c r="P91" s="48">
        <f t="shared" si="25"/>
        <v>0</v>
      </c>
      <c r="Q91" s="48">
        <f t="shared" si="25"/>
        <v>0</v>
      </c>
      <c r="R91" s="48">
        <f t="shared" si="25"/>
        <v>0</v>
      </c>
      <c r="S91" s="48">
        <f t="shared" si="25"/>
        <v>0</v>
      </c>
      <c r="T91" s="10"/>
    </row>
    <row r="92" spans="2:20" s="7" customFormat="1" ht="12.75" hidden="1" customHeight="1" x14ac:dyDescent="0.2">
      <c r="B92" s="19"/>
      <c r="C92" s="79"/>
      <c r="D92" s="80"/>
      <c r="E92" s="80"/>
      <c r="F92" s="45">
        <v>81</v>
      </c>
      <c r="G92" s="80"/>
      <c r="H92" s="80"/>
      <c r="I92" s="72" t="s">
        <v>87</v>
      </c>
      <c r="J92" s="47">
        <f t="shared" si="25"/>
        <v>0</v>
      </c>
      <c r="K92" s="48">
        <f t="shared" si="25"/>
        <v>0</v>
      </c>
      <c r="L92" s="48"/>
      <c r="M92" s="49">
        <f>SUM(M371)</f>
        <v>0</v>
      </c>
      <c r="N92" s="48">
        <f t="shared" si="25"/>
        <v>0</v>
      </c>
      <c r="O92" s="48">
        <f t="shared" si="25"/>
        <v>0</v>
      </c>
      <c r="P92" s="48">
        <f t="shared" si="25"/>
        <v>0</v>
      </c>
      <c r="Q92" s="48">
        <f t="shared" si="25"/>
        <v>0</v>
      </c>
      <c r="R92" s="48">
        <f t="shared" si="25"/>
        <v>0</v>
      </c>
      <c r="S92" s="48">
        <f t="shared" si="25"/>
        <v>0</v>
      </c>
      <c r="T92" s="10"/>
    </row>
    <row r="93" spans="2:20" s="7" customFormat="1" ht="12.75" hidden="1" customHeight="1" x14ac:dyDescent="0.2">
      <c r="B93" s="19"/>
      <c r="C93" s="79"/>
      <c r="D93" s="80"/>
      <c r="E93" s="80"/>
      <c r="F93" s="86"/>
      <c r="G93" s="80"/>
      <c r="H93" s="80"/>
      <c r="I93" s="46"/>
      <c r="J93" s="81"/>
      <c r="K93" s="53"/>
      <c r="L93" s="53"/>
      <c r="M93" s="87"/>
      <c r="N93" s="88"/>
      <c r="O93" s="88"/>
      <c r="P93" s="88"/>
      <c r="Q93" s="88"/>
      <c r="R93" s="88"/>
      <c r="S93" s="88"/>
      <c r="T93" s="10"/>
    </row>
    <row r="94" spans="2:20" s="7" customFormat="1" ht="13.5" customHeight="1" thickBot="1" x14ac:dyDescent="0.25">
      <c r="B94" s="56"/>
      <c r="C94" s="89" t="s">
        <v>94</v>
      </c>
      <c r="D94" s="90"/>
      <c r="E94" s="90"/>
      <c r="F94" s="90"/>
      <c r="G94" s="90"/>
      <c r="H94" s="90"/>
      <c r="I94" s="91" t="s">
        <v>95</v>
      </c>
      <c r="J94" s="92">
        <f>J96+J354+J370</f>
        <v>88408</v>
      </c>
      <c r="K94" s="93">
        <f>SUM(Q94,S94)</f>
        <v>770</v>
      </c>
      <c r="L94" s="93">
        <f t="shared" ref="L94:P95" si="26">L96+L354+L370</f>
        <v>0</v>
      </c>
      <c r="M94" s="94">
        <f>M96+M354+M370</f>
        <v>0</v>
      </c>
      <c r="N94" s="93">
        <f t="shared" si="26"/>
        <v>6234</v>
      </c>
      <c r="O94" s="93">
        <f t="shared" si="26"/>
        <v>69763</v>
      </c>
      <c r="P94" s="93">
        <f t="shared" si="26"/>
        <v>6645</v>
      </c>
      <c r="Q94" s="93">
        <f>SUM(Q138,Q342,Q356)</f>
        <v>285</v>
      </c>
      <c r="R94" s="93">
        <f>R96+R354+R370</f>
        <v>5766</v>
      </c>
      <c r="S94" s="93">
        <f>SUM(S138,S342,S356)</f>
        <v>485</v>
      </c>
      <c r="T94" s="10"/>
    </row>
    <row r="95" spans="2:20" s="7" customFormat="1" ht="13.5" customHeight="1" thickBot="1" x14ac:dyDescent="0.25">
      <c r="B95" s="59"/>
      <c r="C95" s="95" t="s">
        <v>94</v>
      </c>
      <c r="D95" s="96"/>
      <c r="E95" s="96"/>
      <c r="F95" s="96"/>
      <c r="G95" s="96"/>
      <c r="H95" s="96"/>
      <c r="I95" s="97" t="s">
        <v>96</v>
      </c>
      <c r="J95" s="98">
        <f>J97+J355+J371</f>
        <v>86405</v>
      </c>
      <c r="K95" s="99">
        <f>SUM(Q95,S95)</f>
        <v>570</v>
      </c>
      <c r="L95" s="99">
        <f t="shared" si="26"/>
        <v>0</v>
      </c>
      <c r="M95" s="100">
        <f>M97+M355+M371</f>
        <v>18575</v>
      </c>
      <c r="N95" s="99">
        <f t="shared" si="26"/>
        <v>6194</v>
      </c>
      <c r="O95" s="99">
        <f t="shared" si="26"/>
        <v>17755</v>
      </c>
      <c r="P95" s="99">
        <f t="shared" si="26"/>
        <v>13627</v>
      </c>
      <c r="Q95" s="99">
        <f>SUM(Q139,Q343,Q357)</f>
        <v>185</v>
      </c>
      <c r="R95" s="99">
        <f>R97+R355+R371</f>
        <v>48829</v>
      </c>
      <c r="S95" s="99">
        <f>SUM(S139,S343,S357)</f>
        <v>385</v>
      </c>
      <c r="T95" s="10"/>
    </row>
    <row r="96" spans="2:20" s="7" customFormat="1" ht="12.75" customHeight="1" x14ac:dyDescent="0.2">
      <c r="B96" s="66"/>
      <c r="C96" s="37"/>
      <c r="D96" s="38"/>
      <c r="E96" s="38"/>
      <c r="F96" s="38" t="s">
        <v>59</v>
      </c>
      <c r="G96" s="38"/>
      <c r="H96" s="38"/>
      <c r="I96" s="101" t="s">
        <v>97</v>
      </c>
      <c r="J96" s="102">
        <f t="shared" ref="J96:S97" si="27">J100+J138+J216+J222+J234+J250+J300+J342+J348</f>
        <v>83705</v>
      </c>
      <c r="K96" s="103">
        <f t="shared" si="27"/>
        <v>300</v>
      </c>
      <c r="L96" s="103">
        <f t="shared" si="27"/>
        <v>0</v>
      </c>
      <c r="M96" s="104">
        <f>M100+M138+M216+M222+M234+M250+M300+M342+M348</f>
        <v>0</v>
      </c>
      <c r="N96" s="103">
        <f t="shared" si="27"/>
        <v>6234</v>
      </c>
      <c r="O96" s="103">
        <f t="shared" si="27"/>
        <v>65530</v>
      </c>
      <c r="P96" s="103">
        <f t="shared" si="27"/>
        <v>6475</v>
      </c>
      <c r="Q96" s="103">
        <f t="shared" si="27"/>
        <v>115</v>
      </c>
      <c r="R96" s="103">
        <f t="shared" si="27"/>
        <v>5466</v>
      </c>
      <c r="S96" s="103">
        <f t="shared" si="27"/>
        <v>185</v>
      </c>
      <c r="T96" s="10"/>
    </row>
    <row r="97" spans="2:20" s="7" customFormat="1" ht="12.75" customHeight="1" x14ac:dyDescent="0.2">
      <c r="B97" s="19"/>
      <c r="C97" s="37"/>
      <c r="D97" s="38"/>
      <c r="E97" s="38"/>
      <c r="F97" s="38" t="s">
        <v>59</v>
      </c>
      <c r="G97" s="38"/>
      <c r="H97" s="38"/>
      <c r="I97" s="101" t="s">
        <v>98</v>
      </c>
      <c r="J97" s="102">
        <f t="shared" si="27"/>
        <v>83705</v>
      </c>
      <c r="K97" s="103">
        <f t="shared" si="27"/>
        <v>300</v>
      </c>
      <c r="L97" s="103">
        <f t="shared" si="27"/>
        <v>0</v>
      </c>
      <c r="M97" s="104">
        <f>M101+M139+M217+M223+M235+M251+M301+M343+M349</f>
        <v>17619</v>
      </c>
      <c r="N97" s="103">
        <f t="shared" si="27"/>
        <v>6194</v>
      </c>
      <c r="O97" s="103">
        <f t="shared" si="27"/>
        <v>17488</v>
      </c>
      <c r="P97" s="103">
        <f t="shared" si="27"/>
        <v>12521</v>
      </c>
      <c r="Q97" s="103">
        <f t="shared" si="27"/>
        <v>115</v>
      </c>
      <c r="R97" s="103">
        <f t="shared" si="27"/>
        <v>47502</v>
      </c>
      <c r="S97" s="103">
        <f t="shared" si="27"/>
        <v>185</v>
      </c>
      <c r="T97" s="10"/>
    </row>
    <row r="98" spans="2:20" s="7" customFormat="1" ht="12.75" customHeight="1" x14ac:dyDescent="0.2">
      <c r="B98" s="19"/>
      <c r="C98" s="37"/>
      <c r="D98" s="38" t="s">
        <v>99</v>
      </c>
      <c r="E98" s="38"/>
      <c r="F98" s="38"/>
      <c r="G98" s="38"/>
      <c r="H98" s="38"/>
      <c r="I98" s="74" t="s">
        <v>100</v>
      </c>
      <c r="J98" s="105">
        <f t="shared" ref="J98:R99" si="28">SUM(J96,J354,J370)</f>
        <v>88408</v>
      </c>
      <c r="K98" s="106">
        <f t="shared" si="28"/>
        <v>770</v>
      </c>
      <c r="L98" s="106">
        <f t="shared" si="28"/>
        <v>0</v>
      </c>
      <c r="M98" s="107">
        <f t="shared" si="28"/>
        <v>0</v>
      </c>
      <c r="N98" s="106">
        <f t="shared" si="28"/>
        <v>6234</v>
      </c>
      <c r="O98" s="106">
        <f t="shared" si="28"/>
        <v>69763</v>
      </c>
      <c r="P98" s="106">
        <f t="shared" si="28"/>
        <v>6645</v>
      </c>
      <c r="Q98" s="106">
        <f>SUM(Q96,Q354,Q370)</f>
        <v>285</v>
      </c>
      <c r="R98" s="103">
        <f t="shared" si="28"/>
        <v>5766</v>
      </c>
      <c r="S98" s="76"/>
      <c r="T98" s="10"/>
    </row>
    <row r="99" spans="2:20" s="7" customFormat="1" ht="12.75" customHeight="1" x14ac:dyDescent="0.2">
      <c r="B99" s="19"/>
      <c r="C99" s="37"/>
      <c r="D99" s="38" t="s">
        <v>99</v>
      </c>
      <c r="E99" s="38"/>
      <c r="F99" s="38"/>
      <c r="G99" s="38"/>
      <c r="H99" s="38"/>
      <c r="I99" s="74" t="s">
        <v>101</v>
      </c>
      <c r="J99" s="105">
        <f>SUM(J97,J355,J371)</f>
        <v>86405</v>
      </c>
      <c r="K99" s="106">
        <f t="shared" si="28"/>
        <v>570</v>
      </c>
      <c r="L99" s="106">
        <f t="shared" si="28"/>
        <v>0</v>
      </c>
      <c r="M99" s="107">
        <f t="shared" si="28"/>
        <v>18575</v>
      </c>
      <c r="N99" s="106">
        <f>SUM(N97,N355,N371)</f>
        <v>6194</v>
      </c>
      <c r="O99" s="106">
        <f>SUM(O97,O355,O371)</f>
        <v>17755</v>
      </c>
      <c r="P99" s="106">
        <f>SUM(P97,P355,P371)</f>
        <v>13627</v>
      </c>
      <c r="Q99" s="106">
        <f>SUM(Q97,Q355,Q371)</f>
        <v>185</v>
      </c>
      <c r="R99" s="103">
        <f>SUM(R97,R355,R371)</f>
        <v>48829</v>
      </c>
      <c r="S99" s="76"/>
      <c r="T99" s="10"/>
    </row>
    <row r="100" spans="2:20" s="84" customFormat="1" ht="12.75" customHeight="1" x14ac:dyDescent="0.2">
      <c r="B100" s="108" t="s">
        <v>102</v>
      </c>
      <c r="C100" s="44"/>
      <c r="D100" s="45"/>
      <c r="E100" s="45"/>
      <c r="F100" s="45" t="s">
        <v>103</v>
      </c>
      <c r="G100" s="45"/>
      <c r="H100" s="45"/>
      <c r="I100" s="74" t="s">
        <v>104</v>
      </c>
      <c r="J100" s="75">
        <f>SUM(J102,J120,J124)</f>
        <v>14471</v>
      </c>
      <c r="K100" s="76"/>
      <c r="L100" s="76"/>
      <c r="M100" s="77">
        <f>SUM(M102,M120,M124)</f>
        <v>0</v>
      </c>
      <c r="N100" s="76">
        <f t="shared" ref="N100:P101" si="29">SUM(N102,N120,N124)</f>
        <v>3860</v>
      </c>
      <c r="O100" s="76">
        <f t="shared" si="29"/>
        <v>3895</v>
      </c>
      <c r="P100" s="76">
        <f t="shared" si="29"/>
        <v>3810</v>
      </c>
      <c r="Q100" s="76"/>
      <c r="R100" s="76">
        <f>SUM(R102,R120,R124)</f>
        <v>2906</v>
      </c>
      <c r="S100" s="76"/>
      <c r="T100" s="109"/>
    </row>
    <row r="101" spans="2:20" s="84" customFormat="1" ht="12.75" customHeight="1" x14ac:dyDescent="0.2">
      <c r="B101" s="110"/>
      <c r="C101" s="44"/>
      <c r="D101" s="45"/>
      <c r="E101" s="45"/>
      <c r="F101" s="45" t="s">
        <v>103</v>
      </c>
      <c r="G101" s="45"/>
      <c r="H101" s="45"/>
      <c r="I101" s="74" t="s">
        <v>105</v>
      </c>
      <c r="J101" s="75">
        <f>SUM(J103,J121,J125)</f>
        <v>14471</v>
      </c>
      <c r="K101" s="76"/>
      <c r="L101" s="76"/>
      <c r="M101" s="77">
        <f>SUM(M103,M121,M125)</f>
        <v>13834</v>
      </c>
      <c r="N101" s="76">
        <f t="shared" si="29"/>
        <v>3860</v>
      </c>
      <c r="O101" s="76">
        <f t="shared" si="29"/>
        <v>3895</v>
      </c>
      <c r="P101" s="76">
        <f t="shared" si="29"/>
        <v>3810</v>
      </c>
      <c r="Q101" s="76"/>
      <c r="R101" s="76">
        <f>SUM(R103,R121,R125)</f>
        <v>2906</v>
      </c>
      <c r="S101" s="76"/>
      <c r="T101" s="109"/>
    </row>
    <row r="102" spans="2:20" s="7" customFormat="1" ht="12.75" customHeight="1" x14ac:dyDescent="0.2">
      <c r="B102" s="110"/>
      <c r="C102" s="111"/>
      <c r="D102" s="112"/>
      <c r="E102" s="112"/>
      <c r="F102" s="112"/>
      <c r="G102" s="112" t="s">
        <v>59</v>
      </c>
      <c r="H102" s="112"/>
      <c r="I102" s="113" t="s">
        <v>106</v>
      </c>
      <c r="J102" s="114">
        <f>J104+J106+J108+J110+J112+J114+J118+J116</f>
        <v>14111</v>
      </c>
      <c r="K102" s="115"/>
      <c r="L102" s="115"/>
      <c r="M102" s="116">
        <f>M104+M106+M108+M110+M112+M114+M116+M118</f>
        <v>0</v>
      </c>
      <c r="N102" s="115">
        <f t="shared" ref="N102:P103" si="30">N104+N106+N108+N110+N112+N114+N116+N118</f>
        <v>3770</v>
      </c>
      <c r="O102" s="115">
        <f t="shared" si="30"/>
        <v>3770</v>
      </c>
      <c r="P102" s="115">
        <f t="shared" si="30"/>
        <v>3720</v>
      </c>
      <c r="Q102" s="115"/>
      <c r="R102" s="115">
        <f>R104+R106+R108+R110+R112+R114+R116+R118</f>
        <v>2851</v>
      </c>
      <c r="S102" s="115"/>
      <c r="T102" s="10"/>
    </row>
    <row r="103" spans="2:20" s="7" customFormat="1" ht="12.75" customHeight="1" x14ac:dyDescent="0.2">
      <c r="B103" s="110"/>
      <c r="C103" s="111"/>
      <c r="D103" s="112"/>
      <c r="E103" s="112"/>
      <c r="F103" s="112"/>
      <c r="G103" s="112" t="s">
        <v>59</v>
      </c>
      <c r="H103" s="112"/>
      <c r="I103" s="113" t="s">
        <v>107</v>
      </c>
      <c r="J103" s="114">
        <f>J105+J107+J109+J111+J113+J115+J119+J117</f>
        <v>14111</v>
      </c>
      <c r="K103" s="115"/>
      <c r="L103" s="115"/>
      <c r="M103" s="116">
        <f>M105+M107+M109+M111+M113+M115+M117+M119</f>
        <v>13508</v>
      </c>
      <c r="N103" s="115">
        <f t="shared" si="30"/>
        <v>3770</v>
      </c>
      <c r="O103" s="115">
        <f t="shared" si="30"/>
        <v>3770</v>
      </c>
      <c r="P103" s="115">
        <f t="shared" si="30"/>
        <v>3720</v>
      </c>
      <c r="Q103" s="115"/>
      <c r="R103" s="115">
        <f>R105+R107+R109+R111+R113+R115+R117+R119</f>
        <v>2851</v>
      </c>
      <c r="S103" s="115"/>
      <c r="T103" s="10"/>
    </row>
    <row r="104" spans="2:20" s="7" customFormat="1" ht="12.75" customHeight="1" x14ac:dyDescent="0.2">
      <c r="B104" s="110"/>
      <c r="C104" s="111"/>
      <c r="D104" s="112"/>
      <c r="E104" s="112"/>
      <c r="F104" s="112"/>
      <c r="G104" s="112"/>
      <c r="H104" s="112" t="s">
        <v>59</v>
      </c>
      <c r="I104" s="113" t="s">
        <v>108</v>
      </c>
      <c r="J104" s="114">
        <f t="shared" ref="J104:J118" si="31">N104+O104+P104+R104</f>
        <v>13181</v>
      </c>
      <c r="K104" s="115"/>
      <c r="L104" s="115"/>
      <c r="M104" s="116"/>
      <c r="N104" s="115">
        <v>3500</v>
      </c>
      <c r="O104" s="115">
        <v>3500</v>
      </c>
      <c r="P104" s="115">
        <v>3500</v>
      </c>
      <c r="Q104" s="115"/>
      <c r="R104" s="115">
        <v>2681</v>
      </c>
      <c r="S104" s="115"/>
      <c r="T104" s="10"/>
    </row>
    <row r="105" spans="2:20" s="7" customFormat="1" ht="12.75" customHeight="1" x14ac:dyDescent="0.2">
      <c r="B105" s="110"/>
      <c r="C105" s="111"/>
      <c r="D105" s="112"/>
      <c r="E105" s="112"/>
      <c r="F105" s="112"/>
      <c r="G105" s="112"/>
      <c r="H105" s="112" t="s">
        <v>59</v>
      </c>
      <c r="I105" s="113" t="s">
        <v>109</v>
      </c>
      <c r="J105" s="114">
        <f>N105+O105+P105+R105</f>
        <v>13181</v>
      </c>
      <c r="K105" s="115"/>
      <c r="L105" s="115"/>
      <c r="M105" s="116">
        <v>12415</v>
      </c>
      <c r="N105" s="115">
        <v>3500</v>
      </c>
      <c r="O105" s="115">
        <v>3500</v>
      </c>
      <c r="P105" s="115">
        <v>3500</v>
      </c>
      <c r="Q105" s="115"/>
      <c r="R105" s="115">
        <v>2681</v>
      </c>
      <c r="S105" s="115"/>
      <c r="T105" s="10"/>
    </row>
    <row r="106" spans="2:20" s="7" customFormat="1" ht="12.75" customHeight="1" x14ac:dyDescent="0.2">
      <c r="B106" s="110"/>
      <c r="C106" s="111"/>
      <c r="D106" s="112"/>
      <c r="E106" s="112"/>
      <c r="F106" s="112"/>
      <c r="G106" s="112"/>
      <c r="H106" s="112" t="s">
        <v>110</v>
      </c>
      <c r="I106" s="113" t="s">
        <v>111</v>
      </c>
      <c r="J106" s="114">
        <f t="shared" si="31"/>
        <v>650</v>
      </c>
      <c r="K106" s="115"/>
      <c r="L106" s="115"/>
      <c r="M106" s="116"/>
      <c r="N106" s="115">
        <v>200</v>
      </c>
      <c r="O106" s="115">
        <v>200</v>
      </c>
      <c r="P106" s="115">
        <v>150</v>
      </c>
      <c r="Q106" s="115"/>
      <c r="R106" s="115">
        <v>100</v>
      </c>
      <c r="S106" s="115"/>
      <c r="T106" s="10"/>
    </row>
    <row r="107" spans="2:20" s="7" customFormat="1" ht="12.75" customHeight="1" x14ac:dyDescent="0.2">
      <c r="B107" s="110"/>
      <c r="C107" s="111"/>
      <c r="D107" s="112"/>
      <c r="E107" s="112"/>
      <c r="F107" s="112"/>
      <c r="G107" s="112"/>
      <c r="H107" s="112" t="s">
        <v>110</v>
      </c>
      <c r="I107" s="113" t="s">
        <v>112</v>
      </c>
      <c r="J107" s="114">
        <f>N107+O107+P107+R107</f>
        <v>650</v>
      </c>
      <c r="K107" s="115"/>
      <c r="L107" s="115"/>
      <c r="M107" s="116">
        <v>779</v>
      </c>
      <c r="N107" s="115">
        <v>200</v>
      </c>
      <c r="O107" s="115">
        <v>200</v>
      </c>
      <c r="P107" s="115">
        <v>150</v>
      </c>
      <c r="Q107" s="115"/>
      <c r="R107" s="115">
        <v>100</v>
      </c>
      <c r="S107" s="115"/>
      <c r="T107" s="10"/>
    </row>
    <row r="108" spans="2:20" s="7" customFormat="1" ht="12.75" customHeight="1" x14ac:dyDescent="0.2">
      <c r="B108" s="110"/>
      <c r="C108" s="111"/>
      <c r="D108" s="112"/>
      <c r="E108" s="112"/>
      <c r="F108" s="112"/>
      <c r="G108" s="112"/>
      <c r="H108" s="112" t="s">
        <v>113</v>
      </c>
      <c r="I108" s="113" t="s">
        <v>114</v>
      </c>
      <c r="J108" s="114">
        <f t="shared" si="31"/>
        <v>0</v>
      </c>
      <c r="K108" s="115"/>
      <c r="L108" s="115"/>
      <c r="M108" s="116"/>
      <c r="N108" s="115"/>
      <c r="O108" s="115"/>
      <c r="P108" s="115"/>
      <c r="Q108" s="115"/>
      <c r="R108" s="115"/>
      <c r="S108" s="115"/>
      <c r="T108" s="10"/>
    </row>
    <row r="109" spans="2:20" s="7" customFormat="1" ht="12.75" customHeight="1" x14ac:dyDescent="0.2">
      <c r="B109" s="110"/>
      <c r="C109" s="111"/>
      <c r="D109" s="112"/>
      <c r="E109" s="112"/>
      <c r="F109" s="112"/>
      <c r="G109" s="112"/>
      <c r="H109" s="112" t="s">
        <v>113</v>
      </c>
      <c r="I109" s="113" t="s">
        <v>115</v>
      </c>
      <c r="J109" s="114">
        <f>N109+O109+P109+R109</f>
        <v>0</v>
      </c>
      <c r="K109" s="115"/>
      <c r="L109" s="115"/>
      <c r="M109" s="116"/>
      <c r="N109" s="115"/>
      <c r="O109" s="115"/>
      <c r="P109" s="115"/>
      <c r="Q109" s="115"/>
      <c r="R109" s="115"/>
      <c r="S109" s="115"/>
      <c r="T109" s="10"/>
    </row>
    <row r="110" spans="2:20" s="7" customFormat="1" ht="29.25" hidden="1" customHeight="1" x14ac:dyDescent="0.2">
      <c r="B110" s="110"/>
      <c r="C110" s="111"/>
      <c r="D110" s="112"/>
      <c r="E110" s="112"/>
      <c r="F110" s="112"/>
      <c r="G110" s="112"/>
      <c r="H110" s="112" t="s">
        <v>116</v>
      </c>
      <c r="I110" s="113" t="s">
        <v>117</v>
      </c>
      <c r="J110" s="114">
        <f t="shared" si="31"/>
        <v>0</v>
      </c>
      <c r="K110" s="115"/>
      <c r="L110" s="115"/>
      <c r="M110" s="116"/>
      <c r="N110" s="115"/>
      <c r="O110" s="115"/>
      <c r="P110" s="115"/>
      <c r="Q110" s="115"/>
      <c r="R110" s="115"/>
      <c r="S110" s="115"/>
      <c r="T110" s="10"/>
    </row>
    <row r="111" spans="2:20" s="7" customFormat="1" ht="29.25" hidden="1" customHeight="1" x14ac:dyDescent="0.2">
      <c r="B111" s="110"/>
      <c r="C111" s="111"/>
      <c r="D111" s="112"/>
      <c r="E111" s="112"/>
      <c r="F111" s="112"/>
      <c r="G111" s="112"/>
      <c r="H111" s="112" t="s">
        <v>116</v>
      </c>
      <c r="I111" s="113" t="s">
        <v>118</v>
      </c>
      <c r="J111" s="114">
        <f>N111+O111+P111+R111</f>
        <v>0</v>
      </c>
      <c r="K111" s="115"/>
      <c r="L111" s="115"/>
      <c r="M111" s="116"/>
      <c r="N111" s="115"/>
      <c r="O111" s="115"/>
      <c r="P111" s="115"/>
      <c r="Q111" s="115"/>
      <c r="R111" s="115"/>
      <c r="S111" s="115"/>
      <c r="T111" s="10"/>
    </row>
    <row r="112" spans="2:20" s="7" customFormat="1" ht="12.75" customHeight="1" x14ac:dyDescent="0.2">
      <c r="B112" s="110"/>
      <c r="C112" s="111"/>
      <c r="D112" s="112"/>
      <c r="E112" s="112"/>
      <c r="F112" s="112"/>
      <c r="G112" s="112"/>
      <c r="H112" s="112" t="s">
        <v>119</v>
      </c>
      <c r="I112" s="113" t="s">
        <v>120</v>
      </c>
      <c r="J112" s="114">
        <f t="shared" si="31"/>
        <v>40</v>
      </c>
      <c r="K112" s="115"/>
      <c r="L112" s="115"/>
      <c r="M112" s="116"/>
      <c r="N112" s="115">
        <v>10</v>
      </c>
      <c r="O112" s="115">
        <v>10</v>
      </c>
      <c r="P112" s="115">
        <v>10</v>
      </c>
      <c r="Q112" s="115"/>
      <c r="R112" s="115">
        <v>10</v>
      </c>
      <c r="S112" s="115"/>
      <c r="T112" s="10"/>
    </row>
    <row r="113" spans="2:20" s="7" customFormat="1" ht="12.75" customHeight="1" x14ac:dyDescent="0.2">
      <c r="B113" s="110"/>
      <c r="C113" s="111"/>
      <c r="D113" s="112"/>
      <c r="E113" s="112"/>
      <c r="F113" s="112"/>
      <c r="G113" s="112"/>
      <c r="H113" s="112" t="s">
        <v>119</v>
      </c>
      <c r="I113" s="113" t="s">
        <v>121</v>
      </c>
      <c r="J113" s="114">
        <f>N113+O113+P113+R113</f>
        <v>40</v>
      </c>
      <c r="K113" s="115"/>
      <c r="L113" s="115"/>
      <c r="M113" s="116">
        <v>25</v>
      </c>
      <c r="N113" s="115">
        <v>10</v>
      </c>
      <c r="O113" s="115">
        <v>10</v>
      </c>
      <c r="P113" s="115">
        <v>10</v>
      </c>
      <c r="Q113" s="115"/>
      <c r="R113" s="115">
        <v>10</v>
      </c>
      <c r="S113" s="115"/>
      <c r="T113" s="10"/>
    </row>
    <row r="114" spans="2:20" s="7" customFormat="1" ht="12.75" customHeight="1" x14ac:dyDescent="0.2">
      <c r="B114" s="110"/>
      <c r="C114" s="111"/>
      <c r="D114" s="112"/>
      <c r="E114" s="112"/>
      <c r="F114" s="112"/>
      <c r="G114" s="112"/>
      <c r="H114" s="112" t="s">
        <v>122</v>
      </c>
      <c r="I114" s="113" t="s">
        <v>123</v>
      </c>
      <c r="J114" s="114">
        <f t="shared" si="31"/>
        <v>0</v>
      </c>
      <c r="K114" s="115"/>
      <c r="L114" s="115"/>
      <c r="M114" s="116"/>
      <c r="N114" s="115"/>
      <c r="O114" s="115"/>
      <c r="P114" s="115"/>
      <c r="Q114" s="115"/>
      <c r="R114" s="115"/>
      <c r="S114" s="115"/>
      <c r="T114" s="10"/>
    </row>
    <row r="115" spans="2:20" s="7" customFormat="1" ht="12.75" customHeight="1" x14ac:dyDescent="0.2">
      <c r="B115" s="110"/>
      <c r="C115" s="111"/>
      <c r="D115" s="112"/>
      <c r="E115" s="112"/>
      <c r="F115" s="112"/>
      <c r="G115" s="112"/>
      <c r="H115" s="112" t="s">
        <v>122</v>
      </c>
      <c r="I115" s="113" t="s">
        <v>124</v>
      </c>
      <c r="J115" s="114">
        <f>N115+O115+P115+R115</f>
        <v>0</v>
      </c>
      <c r="K115" s="115"/>
      <c r="L115" s="115"/>
      <c r="M115" s="116"/>
      <c r="N115" s="115"/>
      <c r="O115" s="115"/>
      <c r="P115" s="115"/>
      <c r="Q115" s="115"/>
      <c r="R115" s="115"/>
      <c r="S115" s="115"/>
      <c r="T115" s="10"/>
    </row>
    <row r="116" spans="2:20" s="7" customFormat="1" ht="12.75" customHeight="1" x14ac:dyDescent="0.2">
      <c r="B116" s="110"/>
      <c r="C116" s="111"/>
      <c r="D116" s="112"/>
      <c r="E116" s="112"/>
      <c r="F116" s="112"/>
      <c r="G116" s="112"/>
      <c r="H116" s="112" t="s">
        <v>125</v>
      </c>
      <c r="I116" s="113" t="s">
        <v>126</v>
      </c>
      <c r="J116" s="114">
        <f>N116+O116+P116+R116</f>
        <v>240</v>
      </c>
      <c r="K116" s="115"/>
      <c r="L116" s="115"/>
      <c r="M116" s="116"/>
      <c r="N116" s="115">
        <v>60</v>
      </c>
      <c r="O116" s="115">
        <v>60</v>
      </c>
      <c r="P116" s="115">
        <v>60</v>
      </c>
      <c r="Q116" s="115"/>
      <c r="R116" s="115">
        <v>60</v>
      </c>
      <c r="S116" s="115"/>
      <c r="T116" s="10"/>
    </row>
    <row r="117" spans="2:20" s="7" customFormat="1" ht="12.75" customHeight="1" x14ac:dyDescent="0.2">
      <c r="B117" s="110"/>
      <c r="C117" s="111"/>
      <c r="D117" s="112"/>
      <c r="E117" s="112"/>
      <c r="F117" s="112"/>
      <c r="G117" s="112"/>
      <c r="H117" s="112" t="s">
        <v>125</v>
      </c>
      <c r="I117" s="113" t="s">
        <v>127</v>
      </c>
      <c r="J117" s="114">
        <f>N117+O117+P117+R117</f>
        <v>240</v>
      </c>
      <c r="K117" s="115"/>
      <c r="L117" s="115"/>
      <c r="M117" s="116">
        <v>289</v>
      </c>
      <c r="N117" s="115">
        <v>60</v>
      </c>
      <c r="O117" s="115">
        <v>60</v>
      </c>
      <c r="P117" s="115">
        <v>60</v>
      </c>
      <c r="Q117" s="115"/>
      <c r="R117" s="115">
        <v>60</v>
      </c>
      <c r="S117" s="115"/>
      <c r="T117" s="10"/>
    </row>
    <row r="118" spans="2:20" s="7" customFormat="1" ht="12.75" customHeight="1" x14ac:dyDescent="0.2">
      <c r="B118" s="110"/>
      <c r="C118" s="111"/>
      <c r="D118" s="112"/>
      <c r="E118" s="112"/>
      <c r="F118" s="112"/>
      <c r="G118" s="112"/>
      <c r="H118" s="112" t="s">
        <v>128</v>
      </c>
      <c r="I118" s="113" t="s">
        <v>129</v>
      </c>
      <c r="J118" s="114">
        <f t="shared" si="31"/>
        <v>0</v>
      </c>
      <c r="K118" s="115"/>
      <c r="L118" s="115"/>
      <c r="M118" s="116"/>
      <c r="N118" s="115"/>
      <c r="O118" s="115"/>
      <c r="P118" s="115"/>
      <c r="Q118" s="115"/>
      <c r="R118" s="115"/>
      <c r="S118" s="115"/>
      <c r="T118" s="10"/>
    </row>
    <row r="119" spans="2:20" s="7" customFormat="1" ht="12.75" customHeight="1" x14ac:dyDescent="0.2">
      <c r="B119" s="110"/>
      <c r="C119" s="111"/>
      <c r="D119" s="112"/>
      <c r="E119" s="112"/>
      <c r="F119" s="112"/>
      <c r="G119" s="112"/>
      <c r="H119" s="112" t="s">
        <v>128</v>
      </c>
      <c r="I119" s="113" t="s">
        <v>130</v>
      </c>
      <c r="J119" s="114">
        <f>N119+O119+P119+R119</f>
        <v>0</v>
      </c>
      <c r="K119" s="115"/>
      <c r="L119" s="115"/>
      <c r="M119" s="116"/>
      <c r="N119" s="115"/>
      <c r="O119" s="115"/>
      <c r="P119" s="115"/>
      <c r="Q119" s="115"/>
      <c r="R119" s="115"/>
      <c r="S119" s="115"/>
      <c r="T119" s="10"/>
    </row>
    <row r="120" spans="2:20" s="7" customFormat="1" ht="12.75" customHeight="1" x14ac:dyDescent="0.2">
      <c r="B120" s="110"/>
      <c r="C120" s="111"/>
      <c r="D120" s="112"/>
      <c r="E120" s="112"/>
      <c r="F120" s="112"/>
      <c r="G120" s="112" t="s">
        <v>131</v>
      </c>
      <c r="H120" s="112"/>
      <c r="I120" s="113" t="s">
        <v>132</v>
      </c>
      <c r="J120" s="114">
        <f>N120+O120+P120+R120</f>
        <v>35</v>
      </c>
      <c r="K120" s="115">
        <f>SUM(Q120,S120)</f>
        <v>0</v>
      </c>
      <c r="L120" s="115"/>
      <c r="M120" s="116">
        <f>SUM(M122)</f>
        <v>0</v>
      </c>
      <c r="N120" s="115">
        <f t="shared" ref="N120:P121" si="32">SUM(N122)</f>
        <v>0</v>
      </c>
      <c r="O120" s="115">
        <f t="shared" si="32"/>
        <v>35</v>
      </c>
      <c r="P120" s="115">
        <f t="shared" si="32"/>
        <v>0</v>
      </c>
      <c r="Q120" s="115"/>
      <c r="R120" s="115">
        <f>SUM(R122)</f>
        <v>0</v>
      </c>
      <c r="S120" s="115"/>
      <c r="T120" s="10"/>
    </row>
    <row r="121" spans="2:20" s="7" customFormat="1" ht="12.75" customHeight="1" x14ac:dyDescent="0.2">
      <c r="B121" s="110"/>
      <c r="C121" s="111"/>
      <c r="D121" s="112"/>
      <c r="E121" s="112"/>
      <c r="F121" s="112"/>
      <c r="G121" s="112" t="s">
        <v>131</v>
      </c>
      <c r="H121" s="112"/>
      <c r="I121" s="113" t="s">
        <v>133</v>
      </c>
      <c r="J121" s="114">
        <f>N121+O121+P121+R121</f>
        <v>35</v>
      </c>
      <c r="K121" s="115">
        <f>SUM(Q121,S121)</f>
        <v>0</v>
      </c>
      <c r="L121" s="115"/>
      <c r="M121" s="116">
        <f>SUM(M123)</f>
        <v>32</v>
      </c>
      <c r="N121" s="115">
        <f t="shared" si="32"/>
        <v>0</v>
      </c>
      <c r="O121" s="115">
        <f t="shared" si="32"/>
        <v>35</v>
      </c>
      <c r="P121" s="115">
        <f t="shared" si="32"/>
        <v>0</v>
      </c>
      <c r="Q121" s="115"/>
      <c r="R121" s="115">
        <f>SUM(R123)</f>
        <v>0</v>
      </c>
      <c r="S121" s="115"/>
      <c r="T121" s="10"/>
    </row>
    <row r="122" spans="2:20" s="7" customFormat="1" ht="12.75" customHeight="1" x14ac:dyDescent="0.2">
      <c r="B122" s="110"/>
      <c r="C122" s="111"/>
      <c r="D122" s="112"/>
      <c r="E122" s="112"/>
      <c r="F122" s="112"/>
      <c r="G122" s="112"/>
      <c r="H122" s="112" t="s">
        <v>113</v>
      </c>
      <c r="I122" s="113" t="s">
        <v>134</v>
      </c>
      <c r="J122" s="114">
        <f>N122+O122+P122+R122</f>
        <v>35</v>
      </c>
      <c r="K122" s="115"/>
      <c r="L122" s="115"/>
      <c r="M122" s="116"/>
      <c r="N122" s="115"/>
      <c r="O122" s="115">
        <v>35</v>
      </c>
      <c r="P122" s="115"/>
      <c r="Q122" s="115"/>
      <c r="R122" s="115"/>
      <c r="S122" s="115"/>
      <c r="T122" s="10"/>
    </row>
    <row r="123" spans="2:20" s="7" customFormat="1" ht="12.75" customHeight="1" x14ac:dyDescent="0.2">
      <c r="B123" s="110"/>
      <c r="C123" s="111"/>
      <c r="D123" s="112"/>
      <c r="E123" s="112"/>
      <c r="F123" s="112"/>
      <c r="G123" s="112"/>
      <c r="H123" s="112" t="s">
        <v>113</v>
      </c>
      <c r="I123" s="113" t="s">
        <v>135</v>
      </c>
      <c r="J123" s="114">
        <f>N123+O123+P123+R123</f>
        <v>35</v>
      </c>
      <c r="K123" s="115"/>
      <c r="L123" s="115"/>
      <c r="M123" s="116">
        <v>32</v>
      </c>
      <c r="N123" s="115"/>
      <c r="O123" s="115">
        <v>35</v>
      </c>
      <c r="P123" s="115"/>
      <c r="Q123" s="115"/>
      <c r="R123" s="115"/>
      <c r="S123" s="115"/>
      <c r="T123" s="10"/>
    </row>
    <row r="124" spans="2:20" s="7" customFormat="1" ht="12.75" customHeight="1" x14ac:dyDescent="0.2">
      <c r="B124" s="110"/>
      <c r="C124" s="111"/>
      <c r="D124" s="112"/>
      <c r="E124" s="112"/>
      <c r="F124" s="112"/>
      <c r="G124" s="112" t="s">
        <v>99</v>
      </c>
      <c r="H124" s="112"/>
      <c r="I124" s="113" t="s">
        <v>136</v>
      </c>
      <c r="J124" s="114">
        <f>J126+J128+J130+J132+J134+J136</f>
        <v>325</v>
      </c>
      <c r="K124" s="115"/>
      <c r="L124" s="115"/>
      <c r="M124" s="116">
        <f>M126+M128+M130+M132+M134+M136</f>
        <v>0</v>
      </c>
      <c r="N124" s="115">
        <f t="shared" ref="M124:Q125" si="33">N126+N128+N130+N132+N134+N136</f>
        <v>90</v>
      </c>
      <c r="O124" s="115">
        <f t="shared" si="33"/>
        <v>90</v>
      </c>
      <c r="P124" s="115">
        <f t="shared" si="33"/>
        <v>90</v>
      </c>
      <c r="Q124" s="115"/>
      <c r="R124" s="115">
        <f>R126+R128+R130+R132+R134+R136</f>
        <v>55</v>
      </c>
      <c r="S124" s="115"/>
      <c r="T124" s="10"/>
    </row>
    <row r="125" spans="2:20" s="7" customFormat="1" ht="12.75" customHeight="1" x14ac:dyDescent="0.2">
      <c r="B125" s="110"/>
      <c r="C125" s="111"/>
      <c r="D125" s="112"/>
      <c r="E125" s="112"/>
      <c r="F125" s="112"/>
      <c r="G125" s="112" t="s">
        <v>99</v>
      </c>
      <c r="H125" s="112"/>
      <c r="I125" s="113" t="s">
        <v>137</v>
      </c>
      <c r="J125" s="114">
        <f>J127+J129+J131+J133+J135+J137</f>
        <v>325</v>
      </c>
      <c r="K125" s="115"/>
      <c r="L125" s="115"/>
      <c r="M125" s="117">
        <f t="shared" si="33"/>
        <v>294</v>
      </c>
      <c r="N125" s="115">
        <f t="shared" si="33"/>
        <v>90</v>
      </c>
      <c r="O125" s="115">
        <f t="shared" si="33"/>
        <v>90</v>
      </c>
      <c r="P125" s="115">
        <f t="shared" si="33"/>
        <v>90</v>
      </c>
      <c r="Q125" s="115"/>
      <c r="R125" s="115">
        <f>R127+R129+R131+R133+R135+R137</f>
        <v>55</v>
      </c>
      <c r="S125" s="115"/>
      <c r="T125" s="10"/>
    </row>
    <row r="126" spans="2:20" s="7" customFormat="1" ht="29.25" hidden="1" customHeight="1" x14ac:dyDescent="0.2">
      <c r="B126" s="110"/>
      <c r="C126" s="111"/>
      <c r="D126" s="112"/>
      <c r="E126" s="112"/>
      <c r="F126" s="112"/>
      <c r="G126" s="112"/>
      <c r="H126" s="112" t="s">
        <v>59</v>
      </c>
      <c r="I126" s="113" t="s">
        <v>138</v>
      </c>
      <c r="J126" s="114">
        <f t="shared" ref="J126:J135" si="34">N126+O126+P126+R126</f>
        <v>0</v>
      </c>
      <c r="K126" s="115"/>
      <c r="L126" s="115"/>
      <c r="M126" s="78"/>
      <c r="N126" s="50"/>
      <c r="O126" s="50"/>
      <c r="P126" s="50"/>
      <c r="Q126" s="50"/>
      <c r="R126" s="50"/>
      <c r="S126" s="50"/>
      <c r="T126" s="10"/>
    </row>
    <row r="127" spans="2:20" s="7" customFormat="1" ht="24.75" hidden="1" customHeight="1" x14ac:dyDescent="0.2">
      <c r="B127" s="110"/>
      <c r="C127" s="111"/>
      <c r="D127" s="112"/>
      <c r="E127" s="112"/>
      <c r="F127" s="112"/>
      <c r="G127" s="112"/>
      <c r="H127" s="112" t="s">
        <v>59</v>
      </c>
      <c r="I127" s="113" t="s">
        <v>139</v>
      </c>
      <c r="J127" s="114">
        <f t="shared" si="34"/>
        <v>0</v>
      </c>
      <c r="K127" s="115"/>
      <c r="L127" s="115"/>
      <c r="M127" s="78"/>
      <c r="N127" s="50"/>
      <c r="O127" s="50"/>
      <c r="P127" s="50"/>
      <c r="Q127" s="50"/>
      <c r="R127" s="50"/>
      <c r="S127" s="50"/>
      <c r="T127" s="10"/>
    </row>
    <row r="128" spans="2:20" s="7" customFormat="1" ht="30.75" hidden="1" customHeight="1" x14ac:dyDescent="0.2">
      <c r="B128" s="110"/>
      <c r="C128" s="111"/>
      <c r="D128" s="112"/>
      <c r="E128" s="112"/>
      <c r="F128" s="112"/>
      <c r="G128" s="112"/>
      <c r="H128" s="112" t="s">
        <v>131</v>
      </c>
      <c r="I128" s="113" t="s">
        <v>140</v>
      </c>
      <c r="J128" s="114">
        <f t="shared" si="34"/>
        <v>0</v>
      </c>
      <c r="K128" s="115"/>
      <c r="L128" s="115"/>
      <c r="M128" s="78"/>
      <c r="N128" s="50"/>
      <c r="O128" s="50"/>
      <c r="P128" s="50"/>
      <c r="Q128" s="50"/>
      <c r="R128" s="50"/>
      <c r="S128" s="50"/>
      <c r="T128" s="10"/>
    </row>
    <row r="129" spans="2:20" s="7" customFormat="1" ht="12.75" hidden="1" customHeight="1" x14ac:dyDescent="0.2">
      <c r="B129" s="110"/>
      <c r="C129" s="111"/>
      <c r="D129" s="112"/>
      <c r="E129" s="112"/>
      <c r="F129" s="112"/>
      <c r="G129" s="112"/>
      <c r="H129" s="112" t="s">
        <v>131</v>
      </c>
      <c r="I129" s="113" t="s">
        <v>141</v>
      </c>
      <c r="J129" s="114">
        <f t="shared" si="34"/>
        <v>0</v>
      </c>
      <c r="K129" s="115"/>
      <c r="L129" s="115"/>
      <c r="M129" s="78"/>
      <c r="N129" s="50"/>
      <c r="O129" s="50"/>
      <c r="P129" s="50"/>
      <c r="Q129" s="50"/>
      <c r="R129" s="50"/>
      <c r="S129" s="50"/>
      <c r="T129" s="10"/>
    </row>
    <row r="130" spans="2:20" s="7" customFormat="1" ht="24" hidden="1" customHeight="1" x14ac:dyDescent="0.2">
      <c r="B130" s="110"/>
      <c r="C130" s="111"/>
      <c r="D130" s="112"/>
      <c r="E130" s="112"/>
      <c r="F130" s="112"/>
      <c r="G130" s="112"/>
      <c r="H130" s="112" t="s">
        <v>99</v>
      </c>
      <c r="I130" s="113" t="s">
        <v>142</v>
      </c>
      <c r="J130" s="114">
        <f t="shared" si="34"/>
        <v>0</v>
      </c>
      <c r="K130" s="115"/>
      <c r="L130" s="115"/>
      <c r="M130" s="78"/>
      <c r="N130" s="50"/>
      <c r="O130" s="50"/>
      <c r="P130" s="50"/>
      <c r="Q130" s="50"/>
      <c r="R130" s="50"/>
      <c r="S130" s="50"/>
      <c r="T130" s="10"/>
    </row>
    <row r="131" spans="2:20" s="7" customFormat="1" ht="23.25" hidden="1" customHeight="1" x14ac:dyDescent="0.2">
      <c r="B131" s="110"/>
      <c r="C131" s="111"/>
      <c r="D131" s="112"/>
      <c r="E131" s="112"/>
      <c r="F131" s="112"/>
      <c r="G131" s="112"/>
      <c r="H131" s="112" t="s">
        <v>99</v>
      </c>
      <c r="I131" s="113" t="s">
        <v>143</v>
      </c>
      <c r="J131" s="114">
        <f t="shared" si="34"/>
        <v>0</v>
      </c>
      <c r="K131" s="115"/>
      <c r="L131" s="115"/>
      <c r="M131" s="78"/>
      <c r="N131" s="50"/>
      <c r="O131" s="50"/>
      <c r="P131" s="50"/>
      <c r="Q131" s="50"/>
      <c r="R131" s="50"/>
      <c r="S131" s="50"/>
      <c r="T131" s="10"/>
    </row>
    <row r="132" spans="2:20" s="7" customFormat="1" ht="22.5" hidden="1" customHeight="1" x14ac:dyDescent="0.2">
      <c r="B132" s="110"/>
      <c r="C132" s="111"/>
      <c r="D132" s="112"/>
      <c r="E132" s="112"/>
      <c r="F132" s="112"/>
      <c r="G132" s="112"/>
      <c r="H132" s="112" t="s">
        <v>144</v>
      </c>
      <c r="I132" s="113" t="s">
        <v>145</v>
      </c>
      <c r="J132" s="114">
        <f t="shared" si="34"/>
        <v>0</v>
      </c>
      <c r="K132" s="115"/>
      <c r="L132" s="115"/>
      <c r="M132" s="78"/>
      <c r="N132" s="50"/>
      <c r="O132" s="50"/>
      <c r="P132" s="50"/>
      <c r="Q132" s="50"/>
      <c r="R132" s="50"/>
      <c r="S132" s="50"/>
      <c r="T132" s="10"/>
    </row>
    <row r="133" spans="2:20" s="7" customFormat="1" ht="22.5" hidden="1" customHeight="1" x14ac:dyDescent="0.2">
      <c r="B133" s="110"/>
      <c r="C133" s="111"/>
      <c r="D133" s="112"/>
      <c r="E133" s="112"/>
      <c r="F133" s="112"/>
      <c r="G133" s="112"/>
      <c r="H133" s="112" t="s">
        <v>144</v>
      </c>
      <c r="I133" s="113" t="s">
        <v>146</v>
      </c>
      <c r="J133" s="114">
        <f t="shared" si="34"/>
        <v>0</v>
      </c>
      <c r="K133" s="115"/>
      <c r="L133" s="115"/>
      <c r="M133" s="78"/>
      <c r="N133" s="50"/>
      <c r="O133" s="50"/>
      <c r="P133" s="50"/>
      <c r="Q133" s="50"/>
      <c r="R133" s="50"/>
      <c r="S133" s="50"/>
      <c r="T133" s="10"/>
    </row>
    <row r="134" spans="2:20" s="7" customFormat="1" ht="22.5" hidden="1" customHeight="1" x14ac:dyDescent="0.2">
      <c r="B134" s="110"/>
      <c r="C134" s="111"/>
      <c r="D134" s="112"/>
      <c r="E134" s="112"/>
      <c r="F134" s="112"/>
      <c r="G134" s="112"/>
      <c r="H134" s="112" t="s">
        <v>113</v>
      </c>
      <c r="I134" s="118" t="s">
        <v>147</v>
      </c>
      <c r="J134" s="114">
        <f t="shared" si="34"/>
        <v>0</v>
      </c>
      <c r="K134" s="115"/>
      <c r="L134" s="115"/>
      <c r="M134" s="78"/>
      <c r="N134" s="50"/>
      <c r="O134" s="50"/>
      <c r="P134" s="50"/>
      <c r="Q134" s="50"/>
      <c r="R134" s="50"/>
      <c r="S134" s="50"/>
      <c r="T134" s="10"/>
    </row>
    <row r="135" spans="2:20" s="7" customFormat="1" ht="25.5" hidden="1" customHeight="1" x14ac:dyDescent="0.2">
      <c r="B135" s="110"/>
      <c r="C135" s="111"/>
      <c r="D135" s="112"/>
      <c r="E135" s="112"/>
      <c r="F135" s="112"/>
      <c r="G135" s="112"/>
      <c r="H135" s="112" t="s">
        <v>113</v>
      </c>
      <c r="I135" s="118" t="s">
        <v>148</v>
      </c>
      <c r="J135" s="114">
        <f t="shared" si="34"/>
        <v>0</v>
      </c>
      <c r="K135" s="115"/>
      <c r="L135" s="115"/>
      <c r="M135" s="78"/>
      <c r="N135" s="50"/>
      <c r="O135" s="50"/>
      <c r="P135" s="50"/>
      <c r="Q135" s="50"/>
      <c r="R135" s="50"/>
      <c r="S135" s="50"/>
      <c r="T135" s="10"/>
    </row>
    <row r="136" spans="2:20" s="7" customFormat="1" ht="25.5" customHeight="1" x14ac:dyDescent="0.2">
      <c r="B136" s="110"/>
      <c r="C136" s="111"/>
      <c r="D136" s="112"/>
      <c r="E136" s="112"/>
      <c r="F136" s="112"/>
      <c r="G136" s="112"/>
      <c r="H136" s="112" t="s">
        <v>149</v>
      </c>
      <c r="I136" s="118" t="s">
        <v>150</v>
      </c>
      <c r="J136" s="114">
        <f>SUM(N136:R136)</f>
        <v>325</v>
      </c>
      <c r="K136" s="115"/>
      <c r="L136" s="115"/>
      <c r="M136" s="78"/>
      <c r="N136" s="50">
        <v>90</v>
      </c>
      <c r="O136" s="50">
        <v>90</v>
      </c>
      <c r="P136" s="50">
        <v>90</v>
      </c>
      <c r="Q136" s="50"/>
      <c r="R136" s="50">
        <v>55</v>
      </c>
      <c r="S136" s="50"/>
      <c r="T136" s="10"/>
    </row>
    <row r="137" spans="2:20" s="7" customFormat="1" ht="28.5" customHeight="1" x14ac:dyDescent="0.2">
      <c r="B137" s="119"/>
      <c r="C137" s="111"/>
      <c r="D137" s="112"/>
      <c r="E137" s="112"/>
      <c r="F137" s="112"/>
      <c r="G137" s="112"/>
      <c r="H137" s="112" t="s">
        <v>149</v>
      </c>
      <c r="I137" s="118" t="s">
        <v>151</v>
      </c>
      <c r="J137" s="114">
        <f>SUM(N137:R137)</f>
        <v>325</v>
      </c>
      <c r="K137" s="115"/>
      <c r="L137" s="115"/>
      <c r="M137" s="78">
        <v>294</v>
      </c>
      <c r="N137" s="50">
        <v>90</v>
      </c>
      <c r="O137" s="50">
        <v>90</v>
      </c>
      <c r="P137" s="50">
        <v>90</v>
      </c>
      <c r="Q137" s="50"/>
      <c r="R137" s="50">
        <v>55</v>
      </c>
      <c r="S137" s="50"/>
      <c r="T137" s="10"/>
    </row>
    <row r="138" spans="2:20" s="84" customFormat="1" ht="12.75" customHeight="1" x14ac:dyDescent="0.2">
      <c r="B138" s="120" t="s">
        <v>152</v>
      </c>
      <c r="C138" s="44"/>
      <c r="D138" s="45"/>
      <c r="E138" s="45"/>
      <c r="F138" s="45" t="s">
        <v>153</v>
      </c>
      <c r="G138" s="45"/>
      <c r="H138" s="45"/>
      <c r="I138" s="74" t="s">
        <v>154</v>
      </c>
      <c r="J138" s="75">
        <f>J140+J162+J164+J168+J172+J178+J184+J186+J188+J190+J192+J194+J196+J198</f>
        <v>2700</v>
      </c>
      <c r="K138" s="76">
        <f>SUM(Q138,S138)</f>
        <v>270</v>
      </c>
      <c r="L138" s="76"/>
      <c r="M138" s="77">
        <f>M140+M162+M164+M168+M172+M178+M184+M186+M188+M190+M192+M194+M196+M198</f>
        <v>0</v>
      </c>
      <c r="N138" s="76">
        <f t="shared" ref="N138:S139" si="35">N140+N162+N164+N168+N172+N178+N184+N186+N188+N190+N192+N194+N196+N198</f>
        <v>975</v>
      </c>
      <c r="O138" s="76">
        <f t="shared" si="35"/>
        <v>614</v>
      </c>
      <c r="P138" s="76">
        <f t="shared" si="35"/>
        <v>600</v>
      </c>
      <c r="Q138" s="76">
        <f t="shared" si="35"/>
        <v>100</v>
      </c>
      <c r="R138" s="76">
        <f t="shared" si="35"/>
        <v>511</v>
      </c>
      <c r="S138" s="76">
        <f t="shared" si="35"/>
        <v>170</v>
      </c>
      <c r="T138" s="109"/>
    </row>
    <row r="139" spans="2:20" s="84" customFormat="1" ht="12.75" customHeight="1" x14ac:dyDescent="0.2">
      <c r="B139" s="110"/>
      <c r="C139" s="44"/>
      <c r="D139" s="45"/>
      <c r="E139" s="45"/>
      <c r="F139" s="45" t="s">
        <v>153</v>
      </c>
      <c r="G139" s="45"/>
      <c r="H139" s="45"/>
      <c r="I139" s="74" t="s">
        <v>155</v>
      </c>
      <c r="J139" s="75">
        <f>J141+J163+J165+J169+J173+J179+J185+J187+J189+J191+J193+J195+J197+J199</f>
        <v>2700</v>
      </c>
      <c r="K139" s="76">
        <f>SUM(Q139,S139)</f>
        <v>270</v>
      </c>
      <c r="L139" s="76"/>
      <c r="M139" s="77">
        <f>M141+M163+M165+M169+M173+M179+M185+M187+M189+M191+M193+M195+M197+M199</f>
        <v>2080</v>
      </c>
      <c r="N139" s="76">
        <f t="shared" si="35"/>
        <v>935</v>
      </c>
      <c r="O139" s="76">
        <f t="shared" si="35"/>
        <v>614</v>
      </c>
      <c r="P139" s="76">
        <f t="shared" si="35"/>
        <v>600</v>
      </c>
      <c r="Q139" s="76">
        <f t="shared" si="35"/>
        <v>100</v>
      </c>
      <c r="R139" s="76">
        <f t="shared" si="35"/>
        <v>551</v>
      </c>
      <c r="S139" s="76">
        <f t="shared" si="35"/>
        <v>170</v>
      </c>
      <c r="T139" s="109"/>
    </row>
    <row r="140" spans="2:20" s="7" customFormat="1" ht="12.75" customHeight="1" x14ac:dyDescent="0.2">
      <c r="B140" s="110"/>
      <c r="C140" s="111"/>
      <c r="D140" s="112"/>
      <c r="E140" s="112"/>
      <c r="F140" s="112"/>
      <c r="G140" s="112" t="s">
        <v>59</v>
      </c>
      <c r="H140" s="112"/>
      <c r="I140" s="113" t="s">
        <v>64</v>
      </c>
      <c r="J140" s="114">
        <f>J142+J144+J146+J148+J150+J152+J154+J156+J158+J160</f>
        <v>2104</v>
      </c>
      <c r="K140" s="115">
        <f>K142+K144+K146+K148+K150+K152+K154+K156+K158+K160</f>
        <v>250</v>
      </c>
      <c r="L140" s="115"/>
      <c r="M140" s="116">
        <f>M142+M144+M146+M148+M150+M152+M154+M156+M158+M160</f>
        <v>0</v>
      </c>
      <c r="N140" s="115">
        <f t="shared" ref="N140:S141" si="36">N142+N144+N146+N148+N150+N152+N154+N156+N158+N160</f>
        <v>667</v>
      </c>
      <c r="O140" s="115">
        <f t="shared" si="36"/>
        <v>505</v>
      </c>
      <c r="P140" s="115">
        <f t="shared" si="36"/>
        <v>509</v>
      </c>
      <c r="Q140" s="115">
        <f t="shared" si="36"/>
        <v>80</v>
      </c>
      <c r="R140" s="115">
        <f t="shared" si="36"/>
        <v>423</v>
      </c>
      <c r="S140" s="115">
        <f t="shared" si="36"/>
        <v>170</v>
      </c>
      <c r="T140" s="10"/>
    </row>
    <row r="141" spans="2:20" s="7" customFormat="1" ht="12.75" customHeight="1" x14ac:dyDescent="0.2">
      <c r="B141" s="110"/>
      <c r="C141" s="111"/>
      <c r="D141" s="112"/>
      <c r="E141" s="112"/>
      <c r="F141" s="112"/>
      <c r="G141" s="112" t="s">
        <v>59</v>
      </c>
      <c r="H141" s="112"/>
      <c r="I141" s="113" t="s">
        <v>65</v>
      </c>
      <c r="J141" s="114">
        <f>J143+J145+J147+J149+J151+J153+J155+J157+J159+J161</f>
        <v>2104</v>
      </c>
      <c r="K141" s="115">
        <f>K143+K145+K147+K149+K151+K153+K155+K157+K159+K161</f>
        <v>250</v>
      </c>
      <c r="L141" s="115"/>
      <c r="M141" s="116">
        <f>M143+M145+M147+M149+M151+M153+M155+M157+M159+M161</f>
        <v>1789</v>
      </c>
      <c r="N141" s="115">
        <f t="shared" si="36"/>
        <v>627</v>
      </c>
      <c r="O141" s="115">
        <f t="shared" si="36"/>
        <v>505</v>
      </c>
      <c r="P141" s="115">
        <f t="shared" si="36"/>
        <v>509</v>
      </c>
      <c r="Q141" s="115">
        <f t="shared" si="36"/>
        <v>80</v>
      </c>
      <c r="R141" s="115">
        <f t="shared" si="36"/>
        <v>463</v>
      </c>
      <c r="S141" s="115">
        <f t="shared" si="36"/>
        <v>170</v>
      </c>
      <c r="T141" s="10"/>
    </row>
    <row r="142" spans="2:20" s="7" customFormat="1" ht="12.75" customHeight="1" x14ac:dyDescent="0.2">
      <c r="B142" s="110"/>
      <c r="C142" s="111"/>
      <c r="D142" s="112"/>
      <c r="E142" s="112"/>
      <c r="F142" s="112"/>
      <c r="G142" s="112"/>
      <c r="H142" s="112" t="s">
        <v>59</v>
      </c>
      <c r="I142" s="113" t="s">
        <v>156</v>
      </c>
      <c r="J142" s="114">
        <f t="shared" ref="J142:J162" si="37">N142+O142+P142+R142</f>
        <v>75</v>
      </c>
      <c r="K142" s="115">
        <f>Q142+S142</f>
        <v>0</v>
      </c>
      <c r="L142" s="115"/>
      <c r="M142" s="116"/>
      <c r="N142" s="115">
        <v>45</v>
      </c>
      <c r="O142" s="115">
        <v>10</v>
      </c>
      <c r="P142" s="115">
        <v>10</v>
      </c>
      <c r="Q142" s="115"/>
      <c r="R142" s="115">
        <v>10</v>
      </c>
      <c r="S142" s="115"/>
      <c r="T142" s="10"/>
    </row>
    <row r="143" spans="2:20" s="7" customFormat="1" ht="12.75" customHeight="1" x14ac:dyDescent="0.2">
      <c r="B143" s="110"/>
      <c r="C143" s="111"/>
      <c r="D143" s="112"/>
      <c r="E143" s="112"/>
      <c r="F143" s="112"/>
      <c r="G143" s="112"/>
      <c r="H143" s="112" t="s">
        <v>59</v>
      </c>
      <c r="I143" s="113" t="s">
        <v>157</v>
      </c>
      <c r="J143" s="114">
        <f>N143+O143+P143+R143</f>
        <v>75</v>
      </c>
      <c r="K143" s="115">
        <f t="shared" ref="K143:K206" si="38">Q143+S143</f>
        <v>0</v>
      </c>
      <c r="L143" s="115"/>
      <c r="M143" s="116">
        <v>54</v>
      </c>
      <c r="N143" s="115">
        <v>45</v>
      </c>
      <c r="O143" s="115">
        <v>10</v>
      </c>
      <c r="P143" s="115">
        <v>10</v>
      </c>
      <c r="Q143" s="115"/>
      <c r="R143" s="115">
        <v>10</v>
      </c>
      <c r="S143" s="115"/>
      <c r="T143" s="10"/>
    </row>
    <row r="144" spans="2:20" s="7" customFormat="1" ht="12.75" customHeight="1" x14ac:dyDescent="0.2">
      <c r="B144" s="110"/>
      <c r="C144" s="111"/>
      <c r="D144" s="112"/>
      <c r="E144" s="112"/>
      <c r="F144" s="112"/>
      <c r="G144" s="112"/>
      <c r="H144" s="112" t="s">
        <v>131</v>
      </c>
      <c r="I144" s="113" t="s">
        <v>158</v>
      </c>
      <c r="J144" s="114">
        <f t="shared" si="37"/>
        <v>6</v>
      </c>
      <c r="K144" s="115">
        <f t="shared" si="38"/>
        <v>0</v>
      </c>
      <c r="L144" s="115"/>
      <c r="M144" s="116"/>
      <c r="N144" s="115">
        <v>1</v>
      </c>
      <c r="O144" s="115">
        <v>2</v>
      </c>
      <c r="P144" s="115">
        <v>2</v>
      </c>
      <c r="Q144" s="115"/>
      <c r="R144" s="115">
        <v>1</v>
      </c>
      <c r="S144" s="115"/>
      <c r="T144" s="10"/>
    </row>
    <row r="145" spans="2:20" s="7" customFormat="1" ht="12.75" customHeight="1" x14ac:dyDescent="0.2">
      <c r="B145" s="110"/>
      <c r="C145" s="111"/>
      <c r="D145" s="112"/>
      <c r="E145" s="112"/>
      <c r="F145" s="112"/>
      <c r="G145" s="112"/>
      <c r="H145" s="112" t="s">
        <v>131</v>
      </c>
      <c r="I145" s="113" t="s">
        <v>159</v>
      </c>
      <c r="J145" s="114">
        <f>N145+O145+P145+R145</f>
        <v>6</v>
      </c>
      <c r="K145" s="115">
        <f t="shared" si="38"/>
        <v>0</v>
      </c>
      <c r="L145" s="115"/>
      <c r="M145" s="116"/>
      <c r="N145" s="115">
        <v>1</v>
      </c>
      <c r="O145" s="115">
        <v>2</v>
      </c>
      <c r="P145" s="115">
        <v>2</v>
      </c>
      <c r="Q145" s="115"/>
      <c r="R145" s="115">
        <v>1</v>
      </c>
      <c r="S145" s="115"/>
      <c r="T145" s="10"/>
    </row>
    <row r="146" spans="2:20" s="7" customFormat="1" ht="23.25" customHeight="1" x14ac:dyDescent="0.2">
      <c r="B146" s="110"/>
      <c r="C146" s="111"/>
      <c r="D146" s="112"/>
      <c r="E146" s="112"/>
      <c r="F146" s="112"/>
      <c r="G146" s="112"/>
      <c r="H146" s="112" t="s">
        <v>99</v>
      </c>
      <c r="I146" s="113" t="s">
        <v>160</v>
      </c>
      <c r="J146" s="114">
        <f t="shared" si="37"/>
        <v>610</v>
      </c>
      <c r="K146" s="115">
        <f t="shared" si="38"/>
        <v>130</v>
      </c>
      <c r="L146" s="115"/>
      <c r="M146" s="116"/>
      <c r="N146" s="115">
        <v>180</v>
      </c>
      <c r="O146" s="115">
        <v>120</v>
      </c>
      <c r="P146" s="115">
        <v>130</v>
      </c>
      <c r="Q146" s="115">
        <v>30</v>
      </c>
      <c r="R146" s="115">
        <v>180</v>
      </c>
      <c r="S146" s="115">
        <v>100</v>
      </c>
      <c r="T146" s="10"/>
    </row>
    <row r="147" spans="2:20" s="7" customFormat="1" ht="13.5" customHeight="1" x14ac:dyDescent="0.2">
      <c r="B147" s="110"/>
      <c r="C147" s="111"/>
      <c r="D147" s="112"/>
      <c r="E147" s="112"/>
      <c r="F147" s="112"/>
      <c r="G147" s="112"/>
      <c r="H147" s="112" t="s">
        <v>99</v>
      </c>
      <c r="I147" s="113" t="s">
        <v>161</v>
      </c>
      <c r="J147" s="114">
        <f>N147+O147+P147+R147</f>
        <v>610</v>
      </c>
      <c r="K147" s="115">
        <f t="shared" si="38"/>
        <v>130</v>
      </c>
      <c r="L147" s="115"/>
      <c r="M147" s="116">
        <v>414</v>
      </c>
      <c r="N147" s="115">
        <v>180</v>
      </c>
      <c r="O147" s="115">
        <v>120</v>
      </c>
      <c r="P147" s="115">
        <v>130</v>
      </c>
      <c r="Q147" s="115">
        <v>30</v>
      </c>
      <c r="R147" s="115">
        <v>180</v>
      </c>
      <c r="S147" s="115">
        <v>100</v>
      </c>
      <c r="T147" s="10"/>
    </row>
    <row r="148" spans="2:20" s="7" customFormat="1" ht="12.75" customHeight="1" x14ac:dyDescent="0.2">
      <c r="B148" s="110"/>
      <c r="C148" s="111"/>
      <c r="D148" s="112"/>
      <c r="E148" s="112"/>
      <c r="F148" s="112"/>
      <c r="G148" s="112"/>
      <c r="H148" s="112" t="s">
        <v>144</v>
      </c>
      <c r="I148" s="113" t="s">
        <v>162</v>
      </c>
      <c r="J148" s="114">
        <f t="shared" si="37"/>
        <v>20</v>
      </c>
      <c r="K148" s="115">
        <f t="shared" si="38"/>
        <v>0</v>
      </c>
      <c r="L148" s="115"/>
      <c r="M148" s="116"/>
      <c r="N148" s="115">
        <v>7</v>
      </c>
      <c r="O148" s="115">
        <v>6</v>
      </c>
      <c r="P148" s="115">
        <v>4</v>
      </c>
      <c r="Q148" s="115"/>
      <c r="R148" s="115">
        <v>3</v>
      </c>
      <c r="S148" s="115"/>
      <c r="T148" s="10"/>
    </row>
    <row r="149" spans="2:20" s="7" customFormat="1" ht="12.75" customHeight="1" x14ac:dyDescent="0.2">
      <c r="B149" s="110"/>
      <c r="C149" s="111"/>
      <c r="D149" s="112"/>
      <c r="E149" s="112"/>
      <c r="F149" s="112"/>
      <c r="G149" s="112"/>
      <c r="H149" s="112" t="s">
        <v>144</v>
      </c>
      <c r="I149" s="113" t="s">
        <v>163</v>
      </c>
      <c r="J149" s="114">
        <f>N149+O149+P149+R149</f>
        <v>20</v>
      </c>
      <c r="K149" s="115">
        <f t="shared" si="38"/>
        <v>0</v>
      </c>
      <c r="L149" s="115"/>
      <c r="M149" s="116">
        <v>18</v>
      </c>
      <c r="N149" s="115">
        <v>7</v>
      </c>
      <c r="O149" s="115">
        <v>6</v>
      </c>
      <c r="P149" s="115">
        <v>4</v>
      </c>
      <c r="Q149" s="115"/>
      <c r="R149" s="115">
        <v>3</v>
      </c>
      <c r="S149" s="115"/>
      <c r="T149" s="10"/>
    </row>
    <row r="150" spans="2:20" s="7" customFormat="1" ht="12.75" customHeight="1" x14ac:dyDescent="0.2">
      <c r="B150" s="110"/>
      <c r="C150" s="111"/>
      <c r="D150" s="112"/>
      <c r="E150" s="112"/>
      <c r="F150" s="112"/>
      <c r="G150" s="112"/>
      <c r="H150" s="112" t="s">
        <v>110</v>
      </c>
      <c r="I150" s="113" t="s">
        <v>164</v>
      </c>
      <c r="J150" s="114">
        <f t="shared" si="37"/>
        <v>503</v>
      </c>
      <c r="K150" s="115">
        <f t="shared" si="38"/>
        <v>120</v>
      </c>
      <c r="L150" s="115"/>
      <c r="M150" s="116"/>
      <c r="N150" s="115">
        <v>100</v>
      </c>
      <c r="O150" s="115">
        <v>150</v>
      </c>
      <c r="P150" s="115">
        <v>150</v>
      </c>
      <c r="Q150" s="115">
        <v>50</v>
      </c>
      <c r="R150" s="115">
        <v>103</v>
      </c>
      <c r="S150" s="115">
        <v>70</v>
      </c>
      <c r="T150" s="10"/>
    </row>
    <row r="151" spans="2:20" s="7" customFormat="1" ht="12.75" customHeight="1" x14ac:dyDescent="0.2">
      <c r="B151" s="110"/>
      <c r="C151" s="111"/>
      <c r="D151" s="112"/>
      <c r="E151" s="112"/>
      <c r="F151" s="112"/>
      <c r="G151" s="112"/>
      <c r="H151" s="112" t="s">
        <v>110</v>
      </c>
      <c r="I151" s="113" t="s">
        <v>165</v>
      </c>
      <c r="J151" s="114">
        <f>N151+O151+P151+R151</f>
        <v>503</v>
      </c>
      <c r="K151" s="115">
        <f t="shared" si="38"/>
        <v>120</v>
      </c>
      <c r="L151" s="115"/>
      <c r="M151" s="116">
        <v>420</v>
      </c>
      <c r="N151" s="115">
        <v>100</v>
      </c>
      <c r="O151" s="115">
        <v>150</v>
      </c>
      <c r="P151" s="115">
        <v>150</v>
      </c>
      <c r="Q151" s="115">
        <v>50</v>
      </c>
      <c r="R151" s="115">
        <v>103</v>
      </c>
      <c r="S151" s="115">
        <v>70</v>
      </c>
      <c r="T151" s="10"/>
    </row>
    <row r="152" spans="2:20" s="7" customFormat="1" ht="12.75" customHeight="1" x14ac:dyDescent="0.2">
      <c r="B152" s="110"/>
      <c r="C152" s="111"/>
      <c r="D152" s="112"/>
      <c r="E152" s="112"/>
      <c r="F152" s="112"/>
      <c r="G152" s="112"/>
      <c r="H152" s="112" t="s">
        <v>113</v>
      </c>
      <c r="I152" s="113" t="s">
        <v>166</v>
      </c>
      <c r="J152" s="114">
        <f t="shared" si="37"/>
        <v>11</v>
      </c>
      <c r="K152" s="115">
        <f t="shared" si="38"/>
        <v>0</v>
      </c>
      <c r="L152" s="115"/>
      <c r="M152" s="116"/>
      <c r="N152" s="115">
        <v>4</v>
      </c>
      <c r="O152" s="115">
        <v>2</v>
      </c>
      <c r="P152" s="115">
        <v>3</v>
      </c>
      <c r="Q152" s="115"/>
      <c r="R152" s="115">
        <v>2</v>
      </c>
      <c r="S152" s="115"/>
      <c r="T152" s="10"/>
    </row>
    <row r="153" spans="2:20" s="7" customFormat="1" ht="12.75" customHeight="1" x14ac:dyDescent="0.2">
      <c r="B153" s="110"/>
      <c r="C153" s="111"/>
      <c r="D153" s="112"/>
      <c r="E153" s="112"/>
      <c r="F153" s="112"/>
      <c r="G153" s="112"/>
      <c r="H153" s="112" t="s">
        <v>113</v>
      </c>
      <c r="I153" s="113" t="s">
        <v>167</v>
      </c>
      <c r="J153" s="114">
        <f>N153+O153+P153+R153</f>
        <v>11</v>
      </c>
      <c r="K153" s="115">
        <f t="shared" si="38"/>
        <v>0</v>
      </c>
      <c r="L153" s="115"/>
      <c r="M153" s="116">
        <v>1</v>
      </c>
      <c r="N153" s="115">
        <v>4</v>
      </c>
      <c r="O153" s="115">
        <v>2</v>
      </c>
      <c r="P153" s="115">
        <v>3</v>
      </c>
      <c r="Q153" s="115"/>
      <c r="R153" s="115">
        <v>2</v>
      </c>
      <c r="S153" s="115"/>
      <c r="T153" s="10"/>
    </row>
    <row r="154" spans="2:20" s="7" customFormat="1" ht="12.75" hidden="1" customHeight="1" x14ac:dyDescent="0.2">
      <c r="B154" s="110"/>
      <c r="C154" s="111"/>
      <c r="D154" s="112"/>
      <c r="E154" s="112"/>
      <c r="F154" s="112"/>
      <c r="G154" s="112"/>
      <c r="H154" s="112" t="s">
        <v>149</v>
      </c>
      <c r="I154" s="113" t="s">
        <v>168</v>
      </c>
      <c r="J154" s="114">
        <f t="shared" si="37"/>
        <v>0</v>
      </c>
      <c r="K154" s="115">
        <f t="shared" si="38"/>
        <v>0</v>
      </c>
      <c r="L154" s="115"/>
      <c r="M154" s="116"/>
      <c r="N154" s="115"/>
      <c r="O154" s="115"/>
      <c r="P154" s="115"/>
      <c r="Q154" s="115"/>
      <c r="R154" s="115"/>
      <c r="S154" s="115"/>
      <c r="T154" s="10"/>
    </row>
    <row r="155" spans="2:20" s="7" customFormat="1" ht="12.75" hidden="1" customHeight="1" x14ac:dyDescent="0.2">
      <c r="B155" s="110"/>
      <c r="C155" s="111"/>
      <c r="D155" s="112"/>
      <c r="E155" s="112"/>
      <c r="F155" s="112"/>
      <c r="G155" s="112"/>
      <c r="H155" s="112" t="s">
        <v>149</v>
      </c>
      <c r="I155" s="113" t="s">
        <v>169</v>
      </c>
      <c r="J155" s="114">
        <f>N155+O155+P155+R155</f>
        <v>0</v>
      </c>
      <c r="K155" s="115">
        <f t="shared" si="38"/>
        <v>0</v>
      </c>
      <c r="L155" s="115"/>
      <c r="M155" s="116"/>
      <c r="N155" s="115"/>
      <c r="O155" s="115"/>
      <c r="P155" s="115"/>
      <c r="Q155" s="115"/>
      <c r="R155" s="115"/>
      <c r="S155" s="115"/>
      <c r="T155" s="10"/>
    </row>
    <row r="156" spans="2:20" s="7" customFormat="1" ht="25.5" x14ac:dyDescent="0.2">
      <c r="B156" s="110"/>
      <c r="C156" s="111"/>
      <c r="D156" s="112"/>
      <c r="E156" s="112"/>
      <c r="F156" s="112"/>
      <c r="G156" s="112"/>
      <c r="H156" s="112" t="s">
        <v>38</v>
      </c>
      <c r="I156" s="113" t="s">
        <v>170</v>
      </c>
      <c r="J156" s="114">
        <f t="shared" si="37"/>
        <v>90</v>
      </c>
      <c r="K156" s="115">
        <f t="shared" si="38"/>
        <v>0</v>
      </c>
      <c r="L156" s="115"/>
      <c r="M156" s="116"/>
      <c r="N156" s="115">
        <v>30</v>
      </c>
      <c r="O156" s="115">
        <v>20</v>
      </c>
      <c r="P156" s="115">
        <v>20</v>
      </c>
      <c r="Q156" s="115"/>
      <c r="R156" s="115">
        <v>20</v>
      </c>
      <c r="S156" s="115"/>
      <c r="T156" s="10"/>
    </row>
    <row r="157" spans="2:20" s="7" customFormat="1" ht="24.75" customHeight="1" x14ac:dyDescent="0.2">
      <c r="B157" s="110"/>
      <c r="C157" s="111"/>
      <c r="D157" s="112"/>
      <c r="E157" s="112"/>
      <c r="F157" s="112"/>
      <c r="G157" s="112"/>
      <c r="H157" s="112" t="s">
        <v>38</v>
      </c>
      <c r="I157" s="113" t="s">
        <v>171</v>
      </c>
      <c r="J157" s="114">
        <f>N157+O157+P157+R157</f>
        <v>90</v>
      </c>
      <c r="K157" s="115">
        <f t="shared" si="38"/>
        <v>0</v>
      </c>
      <c r="L157" s="115"/>
      <c r="M157" s="116">
        <v>149</v>
      </c>
      <c r="N157" s="115">
        <v>30</v>
      </c>
      <c r="O157" s="115">
        <v>20</v>
      </c>
      <c r="P157" s="115">
        <v>20</v>
      </c>
      <c r="Q157" s="115"/>
      <c r="R157" s="115">
        <v>20</v>
      </c>
      <c r="S157" s="115"/>
      <c r="T157" s="10"/>
    </row>
    <row r="158" spans="2:20" s="7" customFormat="1" ht="25.5" x14ac:dyDescent="0.2">
      <c r="B158" s="110"/>
      <c r="C158" s="111"/>
      <c r="D158" s="112"/>
      <c r="E158" s="112"/>
      <c r="F158" s="112"/>
      <c r="G158" s="112"/>
      <c r="H158" s="112" t="s">
        <v>172</v>
      </c>
      <c r="I158" s="113" t="s">
        <v>173</v>
      </c>
      <c r="J158" s="114">
        <f t="shared" si="37"/>
        <v>200</v>
      </c>
      <c r="K158" s="115">
        <f t="shared" si="38"/>
        <v>0</v>
      </c>
      <c r="L158" s="115"/>
      <c r="M158" s="116"/>
      <c r="N158" s="115">
        <v>100</v>
      </c>
      <c r="O158" s="115">
        <v>40</v>
      </c>
      <c r="P158" s="115">
        <v>40</v>
      </c>
      <c r="Q158" s="115"/>
      <c r="R158" s="115">
        <v>20</v>
      </c>
      <c r="S158" s="115"/>
      <c r="T158" s="10"/>
    </row>
    <row r="159" spans="2:20" s="7" customFormat="1" ht="24.75" customHeight="1" x14ac:dyDescent="0.2">
      <c r="B159" s="110"/>
      <c r="C159" s="111"/>
      <c r="D159" s="112"/>
      <c r="E159" s="112"/>
      <c r="F159" s="112"/>
      <c r="G159" s="112"/>
      <c r="H159" s="112" t="s">
        <v>172</v>
      </c>
      <c r="I159" s="113" t="s">
        <v>174</v>
      </c>
      <c r="J159" s="114">
        <f>N159+O159+P159+R159</f>
        <v>200</v>
      </c>
      <c r="K159" s="115">
        <f t="shared" si="38"/>
        <v>0</v>
      </c>
      <c r="L159" s="115"/>
      <c r="M159" s="116">
        <v>162</v>
      </c>
      <c r="N159" s="115">
        <v>60</v>
      </c>
      <c r="O159" s="115">
        <v>40</v>
      </c>
      <c r="P159" s="115">
        <v>40</v>
      </c>
      <c r="Q159" s="115"/>
      <c r="R159" s="115">
        <v>60</v>
      </c>
      <c r="S159" s="115"/>
      <c r="T159" s="10"/>
    </row>
    <row r="160" spans="2:20" s="7" customFormat="1" ht="22.5" customHeight="1" x14ac:dyDescent="0.2">
      <c r="B160" s="110"/>
      <c r="C160" s="111"/>
      <c r="D160" s="112"/>
      <c r="E160" s="112"/>
      <c r="F160" s="112"/>
      <c r="G160" s="112"/>
      <c r="H160" s="112" t="s">
        <v>128</v>
      </c>
      <c r="I160" s="113" t="s">
        <v>175</v>
      </c>
      <c r="J160" s="114">
        <f t="shared" si="37"/>
        <v>589</v>
      </c>
      <c r="K160" s="115">
        <f t="shared" si="38"/>
        <v>0</v>
      </c>
      <c r="L160" s="115"/>
      <c r="M160" s="116"/>
      <c r="N160" s="115">
        <v>200</v>
      </c>
      <c r="O160" s="115">
        <v>155</v>
      </c>
      <c r="P160" s="115">
        <v>150</v>
      </c>
      <c r="Q160" s="115"/>
      <c r="R160" s="115">
        <v>84</v>
      </c>
      <c r="S160" s="115"/>
      <c r="T160" s="10"/>
    </row>
    <row r="161" spans="2:20" s="7" customFormat="1" ht="22.5" customHeight="1" x14ac:dyDescent="0.2">
      <c r="B161" s="110"/>
      <c r="C161" s="111"/>
      <c r="D161" s="112"/>
      <c r="E161" s="112"/>
      <c r="F161" s="112"/>
      <c r="G161" s="112"/>
      <c r="H161" s="112" t="s">
        <v>128</v>
      </c>
      <c r="I161" s="113" t="s">
        <v>176</v>
      </c>
      <c r="J161" s="114">
        <f>N161+O161+P161+R161</f>
        <v>589</v>
      </c>
      <c r="K161" s="115">
        <f t="shared" si="38"/>
        <v>0</v>
      </c>
      <c r="L161" s="115"/>
      <c r="M161" s="116">
        <v>571</v>
      </c>
      <c r="N161" s="115">
        <v>200</v>
      </c>
      <c r="O161" s="115">
        <v>155</v>
      </c>
      <c r="P161" s="115">
        <v>150</v>
      </c>
      <c r="Q161" s="115"/>
      <c r="R161" s="115">
        <v>84</v>
      </c>
      <c r="S161" s="115"/>
      <c r="T161" s="10"/>
    </row>
    <row r="162" spans="2:20" s="7" customFormat="1" ht="12.75" customHeight="1" x14ac:dyDescent="0.2">
      <c r="B162" s="110"/>
      <c r="C162" s="111"/>
      <c r="D162" s="112"/>
      <c r="E162" s="112"/>
      <c r="F162" s="112"/>
      <c r="G162" s="112" t="s">
        <v>131</v>
      </c>
      <c r="H162" s="112"/>
      <c r="I162" s="113" t="s">
        <v>177</v>
      </c>
      <c r="J162" s="114">
        <f t="shared" si="37"/>
        <v>200</v>
      </c>
      <c r="K162" s="115">
        <f t="shared" si="38"/>
        <v>20</v>
      </c>
      <c r="L162" s="115"/>
      <c r="M162" s="116"/>
      <c r="N162" s="115">
        <v>80</v>
      </c>
      <c r="O162" s="115">
        <v>50</v>
      </c>
      <c r="P162" s="115">
        <v>50</v>
      </c>
      <c r="Q162" s="115">
        <v>20</v>
      </c>
      <c r="R162" s="115">
        <v>20</v>
      </c>
      <c r="S162" s="115"/>
      <c r="T162" s="10"/>
    </row>
    <row r="163" spans="2:20" s="7" customFormat="1" ht="12.75" customHeight="1" x14ac:dyDescent="0.2">
      <c r="B163" s="110"/>
      <c r="C163" s="111"/>
      <c r="D163" s="112"/>
      <c r="E163" s="112"/>
      <c r="F163" s="112"/>
      <c r="G163" s="112" t="s">
        <v>131</v>
      </c>
      <c r="H163" s="112"/>
      <c r="I163" s="113" t="s">
        <v>178</v>
      </c>
      <c r="J163" s="114">
        <f>N163+O163+P163+R163</f>
        <v>200</v>
      </c>
      <c r="K163" s="115">
        <f t="shared" si="38"/>
        <v>20</v>
      </c>
      <c r="L163" s="115"/>
      <c r="M163" s="116">
        <v>158</v>
      </c>
      <c r="N163" s="115">
        <v>80</v>
      </c>
      <c r="O163" s="115">
        <v>50</v>
      </c>
      <c r="P163" s="115">
        <v>50</v>
      </c>
      <c r="Q163" s="115">
        <v>20</v>
      </c>
      <c r="R163" s="115">
        <v>20</v>
      </c>
      <c r="S163" s="115"/>
      <c r="T163" s="10"/>
    </row>
    <row r="164" spans="2:20" s="7" customFormat="1" x14ac:dyDescent="0.2">
      <c r="B164" s="110"/>
      <c r="C164" s="111"/>
      <c r="D164" s="112"/>
      <c r="E164" s="112"/>
      <c r="F164" s="112"/>
      <c r="G164" s="112" t="s">
        <v>99</v>
      </c>
      <c r="H164" s="112"/>
      <c r="I164" s="113" t="s">
        <v>179</v>
      </c>
      <c r="J164" s="113">
        <f>J166</f>
        <v>56</v>
      </c>
      <c r="K164" s="121">
        <f>K166</f>
        <v>0</v>
      </c>
      <c r="L164" s="115"/>
      <c r="M164" s="122">
        <f>M166</f>
        <v>0</v>
      </c>
      <c r="N164" s="121">
        <f t="shared" ref="N164:S165" si="39">N166</f>
        <v>14</v>
      </c>
      <c r="O164" s="121">
        <f t="shared" si="39"/>
        <v>14</v>
      </c>
      <c r="P164" s="121">
        <f t="shared" si="39"/>
        <v>14</v>
      </c>
      <c r="Q164" s="121">
        <f t="shared" si="39"/>
        <v>0</v>
      </c>
      <c r="R164" s="121">
        <f t="shared" si="39"/>
        <v>14</v>
      </c>
      <c r="S164" s="121">
        <f t="shared" si="39"/>
        <v>0</v>
      </c>
      <c r="T164" s="10"/>
    </row>
    <row r="165" spans="2:20" s="7" customFormat="1" x14ac:dyDescent="0.2">
      <c r="B165" s="110"/>
      <c r="C165" s="111"/>
      <c r="D165" s="112"/>
      <c r="E165" s="112"/>
      <c r="F165" s="112"/>
      <c r="G165" s="112" t="s">
        <v>99</v>
      </c>
      <c r="H165" s="112"/>
      <c r="I165" s="113" t="s">
        <v>180</v>
      </c>
      <c r="J165" s="113">
        <f>J167</f>
        <v>56</v>
      </c>
      <c r="K165" s="121">
        <f>K167</f>
        <v>0</v>
      </c>
      <c r="L165" s="115"/>
      <c r="M165" s="122">
        <f>M167</f>
        <v>39</v>
      </c>
      <c r="N165" s="121">
        <f t="shared" si="39"/>
        <v>14</v>
      </c>
      <c r="O165" s="121">
        <f t="shared" si="39"/>
        <v>14</v>
      </c>
      <c r="P165" s="121">
        <f>P167</f>
        <v>14</v>
      </c>
      <c r="Q165" s="121">
        <f t="shared" si="39"/>
        <v>0</v>
      </c>
      <c r="R165" s="121">
        <f t="shared" si="39"/>
        <v>14</v>
      </c>
      <c r="S165" s="121">
        <f t="shared" si="39"/>
        <v>0</v>
      </c>
      <c r="T165" s="10"/>
    </row>
    <row r="166" spans="2:20" s="7" customFormat="1" ht="12.75" customHeight="1" x14ac:dyDescent="0.2">
      <c r="B166" s="110"/>
      <c r="C166" s="111"/>
      <c r="D166" s="112"/>
      <c r="E166" s="112"/>
      <c r="F166" s="112"/>
      <c r="G166" s="112"/>
      <c r="H166" s="112" t="s">
        <v>59</v>
      </c>
      <c r="I166" s="113" t="s">
        <v>181</v>
      </c>
      <c r="J166" s="114">
        <f>N166+O166+P166+R166</f>
        <v>56</v>
      </c>
      <c r="K166" s="115">
        <f t="shared" si="38"/>
        <v>0</v>
      </c>
      <c r="L166" s="115"/>
      <c r="M166" s="116"/>
      <c r="N166" s="115">
        <v>14</v>
      </c>
      <c r="O166" s="115">
        <v>14</v>
      </c>
      <c r="P166" s="115">
        <v>14</v>
      </c>
      <c r="Q166" s="115"/>
      <c r="R166" s="115">
        <v>14</v>
      </c>
      <c r="S166" s="115"/>
      <c r="T166" s="10"/>
    </row>
    <row r="167" spans="2:20" s="7" customFormat="1" ht="12.75" customHeight="1" x14ac:dyDescent="0.2">
      <c r="B167" s="110"/>
      <c r="C167" s="111"/>
      <c r="D167" s="112"/>
      <c r="E167" s="112"/>
      <c r="F167" s="112"/>
      <c r="G167" s="112"/>
      <c r="H167" s="112" t="s">
        <v>59</v>
      </c>
      <c r="I167" s="113" t="s">
        <v>182</v>
      </c>
      <c r="J167" s="114">
        <f>N167+O167+P167+R167</f>
        <v>56</v>
      </c>
      <c r="K167" s="115">
        <f t="shared" si="38"/>
        <v>0</v>
      </c>
      <c r="L167" s="115"/>
      <c r="M167" s="116">
        <v>39</v>
      </c>
      <c r="N167" s="115">
        <v>14</v>
      </c>
      <c r="O167" s="115">
        <v>14</v>
      </c>
      <c r="P167" s="115">
        <v>14</v>
      </c>
      <c r="Q167" s="115"/>
      <c r="R167" s="115">
        <v>14</v>
      </c>
      <c r="S167" s="115"/>
      <c r="T167" s="10"/>
    </row>
    <row r="168" spans="2:20" s="7" customFormat="1" ht="25.5" hidden="1" customHeight="1" x14ac:dyDescent="0.2">
      <c r="B168" s="110"/>
      <c r="C168" s="111"/>
      <c r="D168" s="112"/>
      <c r="E168" s="112"/>
      <c r="F168" s="112"/>
      <c r="G168" s="112" t="s">
        <v>144</v>
      </c>
      <c r="H168" s="112"/>
      <c r="I168" s="113" t="s">
        <v>183</v>
      </c>
      <c r="J168" s="113">
        <f>J170</f>
        <v>0</v>
      </c>
      <c r="K168" s="115">
        <f t="shared" si="38"/>
        <v>0</v>
      </c>
      <c r="L168" s="115"/>
      <c r="M168" s="122">
        <f>M170</f>
        <v>0</v>
      </c>
      <c r="N168" s="121">
        <f t="shared" ref="N168:P169" si="40">N170</f>
        <v>0</v>
      </c>
      <c r="O168" s="121">
        <f t="shared" si="40"/>
        <v>0</v>
      </c>
      <c r="P168" s="121">
        <f t="shared" si="40"/>
        <v>0</v>
      </c>
      <c r="Q168" s="121"/>
      <c r="R168" s="121">
        <f>R170</f>
        <v>0</v>
      </c>
      <c r="S168" s="121"/>
      <c r="T168" s="10"/>
    </row>
    <row r="169" spans="2:20" s="7" customFormat="1" ht="12.75" hidden="1" customHeight="1" x14ac:dyDescent="0.2">
      <c r="B169" s="110"/>
      <c r="C169" s="111"/>
      <c r="D169" s="112"/>
      <c r="E169" s="112"/>
      <c r="F169" s="112"/>
      <c r="G169" s="112" t="s">
        <v>144</v>
      </c>
      <c r="H169" s="112"/>
      <c r="I169" s="113" t="s">
        <v>184</v>
      </c>
      <c r="J169" s="113">
        <f>J171</f>
        <v>0</v>
      </c>
      <c r="K169" s="115">
        <f t="shared" si="38"/>
        <v>0</v>
      </c>
      <c r="L169" s="115"/>
      <c r="M169" s="122">
        <f>M171</f>
        <v>0</v>
      </c>
      <c r="N169" s="121">
        <f t="shared" si="40"/>
        <v>0</v>
      </c>
      <c r="O169" s="121">
        <f t="shared" si="40"/>
        <v>0</v>
      </c>
      <c r="P169" s="121">
        <f t="shared" si="40"/>
        <v>0</v>
      </c>
      <c r="Q169" s="121"/>
      <c r="R169" s="121">
        <f>R171</f>
        <v>0</v>
      </c>
      <c r="S169" s="121"/>
      <c r="T169" s="10"/>
    </row>
    <row r="170" spans="2:20" s="7" customFormat="1" ht="12.75" hidden="1" customHeight="1" x14ac:dyDescent="0.2">
      <c r="B170" s="110"/>
      <c r="C170" s="111"/>
      <c r="D170" s="112"/>
      <c r="E170" s="112"/>
      <c r="F170" s="112"/>
      <c r="G170" s="112"/>
      <c r="H170" s="112" t="s">
        <v>99</v>
      </c>
      <c r="I170" s="113" t="s">
        <v>185</v>
      </c>
      <c r="J170" s="114">
        <f>N170+O170+P170+R170</f>
        <v>0</v>
      </c>
      <c r="K170" s="115">
        <f t="shared" si="38"/>
        <v>0</v>
      </c>
      <c r="L170" s="115"/>
      <c r="M170" s="116"/>
      <c r="N170" s="115"/>
      <c r="O170" s="115"/>
      <c r="P170" s="115"/>
      <c r="Q170" s="115"/>
      <c r="R170" s="115"/>
      <c r="S170" s="115"/>
      <c r="T170" s="10"/>
    </row>
    <row r="171" spans="2:20" s="7" customFormat="1" ht="12.75" hidden="1" customHeight="1" x14ac:dyDescent="0.2">
      <c r="B171" s="110"/>
      <c r="C171" s="111"/>
      <c r="D171" s="112"/>
      <c r="E171" s="112"/>
      <c r="F171" s="112"/>
      <c r="G171" s="112"/>
      <c r="H171" s="112" t="s">
        <v>99</v>
      </c>
      <c r="I171" s="113" t="s">
        <v>186</v>
      </c>
      <c r="J171" s="114">
        <f>N171+O171+P171+R171</f>
        <v>0</v>
      </c>
      <c r="K171" s="115">
        <f t="shared" si="38"/>
        <v>0</v>
      </c>
      <c r="L171" s="115"/>
      <c r="M171" s="116"/>
      <c r="N171" s="115"/>
      <c r="O171" s="115"/>
      <c r="P171" s="115"/>
      <c r="Q171" s="115"/>
      <c r="R171" s="115"/>
      <c r="S171" s="115"/>
      <c r="T171" s="10"/>
    </row>
    <row r="172" spans="2:20" s="7" customFormat="1" ht="25.5" x14ac:dyDescent="0.2">
      <c r="B172" s="110"/>
      <c r="C172" s="111"/>
      <c r="D172" s="112"/>
      <c r="E172" s="112"/>
      <c r="F172" s="112"/>
      <c r="G172" s="112" t="s">
        <v>110</v>
      </c>
      <c r="H172" s="112"/>
      <c r="I172" s="113" t="s">
        <v>187</v>
      </c>
      <c r="J172" s="114">
        <f>J174+J176</f>
        <v>9</v>
      </c>
      <c r="K172" s="115">
        <f>K174+K176</f>
        <v>0</v>
      </c>
      <c r="L172" s="115"/>
      <c r="M172" s="116">
        <f>M174+M176</f>
        <v>0</v>
      </c>
      <c r="N172" s="115">
        <f t="shared" ref="N172:S173" si="41">N174+N176</f>
        <v>4</v>
      </c>
      <c r="O172" s="115">
        <f t="shared" si="41"/>
        <v>1</v>
      </c>
      <c r="P172" s="115">
        <f t="shared" si="41"/>
        <v>1</v>
      </c>
      <c r="Q172" s="115">
        <f t="shared" si="41"/>
        <v>0</v>
      </c>
      <c r="R172" s="115">
        <f t="shared" si="41"/>
        <v>3</v>
      </c>
      <c r="S172" s="115">
        <f t="shared" si="41"/>
        <v>0</v>
      </c>
      <c r="T172" s="10"/>
    </row>
    <row r="173" spans="2:20" s="7" customFormat="1" ht="22.5" customHeight="1" x14ac:dyDescent="0.2">
      <c r="B173" s="110"/>
      <c r="C173" s="111"/>
      <c r="D173" s="112"/>
      <c r="E173" s="112"/>
      <c r="F173" s="112"/>
      <c r="G173" s="112" t="s">
        <v>110</v>
      </c>
      <c r="H173" s="112"/>
      <c r="I173" s="113" t="s">
        <v>188</v>
      </c>
      <c r="J173" s="114">
        <f>J175+J177</f>
        <v>9</v>
      </c>
      <c r="K173" s="115">
        <f>K175+K177</f>
        <v>0</v>
      </c>
      <c r="L173" s="115"/>
      <c r="M173" s="116">
        <f>M175+M177</f>
        <v>1</v>
      </c>
      <c r="N173" s="115">
        <f t="shared" si="41"/>
        <v>4</v>
      </c>
      <c r="O173" s="115">
        <f t="shared" si="41"/>
        <v>1</v>
      </c>
      <c r="P173" s="115">
        <f t="shared" si="41"/>
        <v>1</v>
      </c>
      <c r="Q173" s="115">
        <f t="shared" si="41"/>
        <v>0</v>
      </c>
      <c r="R173" s="115">
        <f t="shared" si="41"/>
        <v>3</v>
      </c>
      <c r="S173" s="115">
        <f t="shared" si="41"/>
        <v>0</v>
      </c>
      <c r="T173" s="10"/>
    </row>
    <row r="174" spans="2:20" s="7" customFormat="1" ht="12.75" hidden="1" customHeight="1" x14ac:dyDescent="0.2">
      <c r="B174" s="110"/>
      <c r="C174" s="111"/>
      <c r="D174" s="112"/>
      <c r="E174" s="112"/>
      <c r="F174" s="112"/>
      <c r="G174" s="112"/>
      <c r="H174" s="112" t="s">
        <v>59</v>
      </c>
      <c r="I174" s="113" t="s">
        <v>189</v>
      </c>
      <c r="J174" s="114">
        <f>N174+O174+P174+R174</f>
        <v>0</v>
      </c>
      <c r="K174" s="115">
        <f t="shared" si="38"/>
        <v>0</v>
      </c>
      <c r="L174" s="115"/>
      <c r="M174" s="116"/>
      <c r="N174" s="115"/>
      <c r="O174" s="115"/>
      <c r="P174" s="115"/>
      <c r="Q174" s="115"/>
      <c r="R174" s="115"/>
      <c r="S174" s="115"/>
      <c r="T174" s="10"/>
    </row>
    <row r="175" spans="2:20" s="7" customFormat="1" ht="12.75" hidden="1" customHeight="1" x14ac:dyDescent="0.2">
      <c r="B175" s="110"/>
      <c r="C175" s="111"/>
      <c r="D175" s="112"/>
      <c r="E175" s="112"/>
      <c r="F175" s="112"/>
      <c r="G175" s="112"/>
      <c r="H175" s="112" t="s">
        <v>59</v>
      </c>
      <c r="I175" s="113" t="s">
        <v>190</v>
      </c>
      <c r="J175" s="114">
        <f>N175+O175+P175+R175</f>
        <v>0</v>
      </c>
      <c r="K175" s="115">
        <f t="shared" si="38"/>
        <v>0</v>
      </c>
      <c r="L175" s="115"/>
      <c r="M175" s="116"/>
      <c r="N175" s="115"/>
      <c r="O175" s="115"/>
      <c r="P175" s="115"/>
      <c r="Q175" s="115"/>
      <c r="R175" s="115"/>
      <c r="S175" s="115"/>
      <c r="T175" s="10"/>
    </row>
    <row r="176" spans="2:20" s="7" customFormat="1" ht="12.75" customHeight="1" x14ac:dyDescent="0.2">
      <c r="B176" s="110"/>
      <c r="C176" s="111"/>
      <c r="D176" s="112"/>
      <c r="E176" s="112"/>
      <c r="F176" s="112"/>
      <c r="G176" s="112"/>
      <c r="H176" s="112" t="s">
        <v>128</v>
      </c>
      <c r="I176" s="113" t="s">
        <v>191</v>
      </c>
      <c r="J176" s="114">
        <f>N176+O176+P176+R176</f>
        <v>9</v>
      </c>
      <c r="K176" s="115">
        <f t="shared" si="38"/>
        <v>0</v>
      </c>
      <c r="L176" s="115"/>
      <c r="M176" s="116"/>
      <c r="N176" s="115">
        <v>4</v>
      </c>
      <c r="O176" s="115">
        <v>1</v>
      </c>
      <c r="P176" s="115">
        <v>1</v>
      </c>
      <c r="Q176" s="115"/>
      <c r="R176" s="115">
        <v>3</v>
      </c>
      <c r="S176" s="115"/>
      <c r="T176" s="10"/>
    </row>
    <row r="177" spans="2:20" s="7" customFormat="1" ht="12.75" customHeight="1" x14ac:dyDescent="0.2">
      <c r="B177" s="110"/>
      <c r="C177" s="111"/>
      <c r="D177" s="112"/>
      <c r="E177" s="112"/>
      <c r="F177" s="112"/>
      <c r="G177" s="112"/>
      <c r="H177" s="112" t="s">
        <v>128</v>
      </c>
      <c r="I177" s="113" t="s">
        <v>192</v>
      </c>
      <c r="J177" s="114">
        <f>N177+O177+P177+R177</f>
        <v>9</v>
      </c>
      <c r="K177" s="115">
        <f t="shared" si="38"/>
        <v>0</v>
      </c>
      <c r="L177" s="115"/>
      <c r="M177" s="116">
        <v>1</v>
      </c>
      <c r="N177" s="115">
        <v>4</v>
      </c>
      <c r="O177" s="115">
        <v>1</v>
      </c>
      <c r="P177" s="115">
        <v>1</v>
      </c>
      <c r="Q177" s="115"/>
      <c r="R177" s="115">
        <v>3</v>
      </c>
      <c r="S177" s="115"/>
      <c r="T177" s="10"/>
    </row>
    <row r="178" spans="2:20" s="7" customFormat="1" ht="12.75" customHeight="1" x14ac:dyDescent="0.2">
      <c r="B178" s="110"/>
      <c r="C178" s="111"/>
      <c r="D178" s="112"/>
      <c r="E178" s="112"/>
      <c r="F178" s="112"/>
      <c r="G178" s="112" t="s">
        <v>113</v>
      </c>
      <c r="H178" s="112"/>
      <c r="I178" s="113" t="s">
        <v>193</v>
      </c>
      <c r="J178" s="114">
        <f>J180+J182</f>
        <v>83</v>
      </c>
      <c r="K178" s="115">
        <f>K180+K182</f>
        <v>0</v>
      </c>
      <c r="L178" s="115"/>
      <c r="M178" s="116">
        <f>M180+M182</f>
        <v>0</v>
      </c>
      <c r="N178" s="115">
        <f t="shared" ref="N178:S179" si="42">N180+N182</f>
        <v>14</v>
      </c>
      <c r="O178" s="115">
        <f t="shared" si="42"/>
        <v>25</v>
      </c>
      <c r="P178" s="115">
        <f t="shared" si="42"/>
        <v>13</v>
      </c>
      <c r="Q178" s="115">
        <f t="shared" si="42"/>
        <v>0</v>
      </c>
      <c r="R178" s="115">
        <f t="shared" si="42"/>
        <v>31</v>
      </c>
      <c r="S178" s="115">
        <f t="shared" si="42"/>
        <v>0</v>
      </c>
      <c r="T178" s="10"/>
    </row>
    <row r="179" spans="2:20" s="7" customFormat="1" ht="12.75" customHeight="1" x14ac:dyDescent="0.2">
      <c r="B179" s="110"/>
      <c r="C179" s="111"/>
      <c r="D179" s="112"/>
      <c r="E179" s="112"/>
      <c r="F179" s="112"/>
      <c r="G179" s="112" t="s">
        <v>113</v>
      </c>
      <c r="H179" s="112"/>
      <c r="I179" s="113" t="s">
        <v>194</v>
      </c>
      <c r="J179" s="114">
        <f>J181+J183</f>
        <v>83</v>
      </c>
      <c r="K179" s="115">
        <f>K181+K183</f>
        <v>0</v>
      </c>
      <c r="L179" s="115"/>
      <c r="M179" s="116">
        <f>M181+M183</f>
        <v>30</v>
      </c>
      <c r="N179" s="115">
        <f t="shared" si="42"/>
        <v>14</v>
      </c>
      <c r="O179" s="115">
        <f t="shared" si="42"/>
        <v>25</v>
      </c>
      <c r="P179" s="115">
        <f t="shared" si="42"/>
        <v>13</v>
      </c>
      <c r="Q179" s="115">
        <f t="shared" si="42"/>
        <v>0</v>
      </c>
      <c r="R179" s="115">
        <f t="shared" si="42"/>
        <v>31</v>
      </c>
      <c r="S179" s="115">
        <f t="shared" si="42"/>
        <v>0</v>
      </c>
      <c r="T179" s="10"/>
    </row>
    <row r="180" spans="2:20" s="7" customFormat="1" ht="25.5" x14ac:dyDescent="0.2">
      <c r="B180" s="110"/>
      <c r="C180" s="111"/>
      <c r="D180" s="112"/>
      <c r="E180" s="112"/>
      <c r="F180" s="112"/>
      <c r="G180" s="112"/>
      <c r="H180" s="112" t="s">
        <v>59</v>
      </c>
      <c r="I180" s="113" t="s">
        <v>195</v>
      </c>
      <c r="J180" s="114">
        <f t="shared" ref="J180:J196" si="43">N180+O180+P180+R180</f>
        <v>33</v>
      </c>
      <c r="K180" s="115">
        <f t="shared" si="38"/>
        <v>0</v>
      </c>
      <c r="L180" s="115"/>
      <c r="M180" s="116"/>
      <c r="N180" s="115">
        <v>8</v>
      </c>
      <c r="O180" s="115">
        <v>9</v>
      </c>
      <c r="P180" s="115">
        <v>8</v>
      </c>
      <c r="Q180" s="115"/>
      <c r="R180" s="115">
        <v>8</v>
      </c>
      <c r="S180" s="115"/>
      <c r="T180" s="10"/>
    </row>
    <row r="181" spans="2:20" s="7" customFormat="1" ht="27.75" customHeight="1" x14ac:dyDescent="0.2">
      <c r="B181" s="110"/>
      <c r="C181" s="111"/>
      <c r="D181" s="112"/>
      <c r="E181" s="112"/>
      <c r="F181" s="112"/>
      <c r="G181" s="112"/>
      <c r="H181" s="112" t="s">
        <v>59</v>
      </c>
      <c r="I181" s="113" t="s">
        <v>196</v>
      </c>
      <c r="J181" s="114">
        <f>N181+O181+P181+R181</f>
        <v>33</v>
      </c>
      <c r="K181" s="115">
        <f t="shared" si="38"/>
        <v>0</v>
      </c>
      <c r="L181" s="115"/>
      <c r="M181" s="116">
        <v>12</v>
      </c>
      <c r="N181" s="115">
        <v>8</v>
      </c>
      <c r="O181" s="115">
        <v>9</v>
      </c>
      <c r="P181" s="115">
        <v>8</v>
      </c>
      <c r="Q181" s="115"/>
      <c r="R181" s="115">
        <v>8</v>
      </c>
      <c r="S181" s="115"/>
      <c r="T181" s="10"/>
    </row>
    <row r="182" spans="2:20" s="7" customFormat="1" ht="12.75" customHeight="1" x14ac:dyDescent="0.2">
      <c r="B182" s="110"/>
      <c r="C182" s="111"/>
      <c r="D182" s="112"/>
      <c r="E182" s="112"/>
      <c r="F182" s="112"/>
      <c r="G182" s="112"/>
      <c r="H182" s="112" t="s">
        <v>131</v>
      </c>
      <c r="I182" s="113" t="s">
        <v>197</v>
      </c>
      <c r="J182" s="114">
        <f t="shared" si="43"/>
        <v>50</v>
      </c>
      <c r="K182" s="115">
        <f t="shared" si="38"/>
        <v>0</v>
      </c>
      <c r="L182" s="115"/>
      <c r="M182" s="116"/>
      <c r="N182" s="115">
        <v>6</v>
      </c>
      <c r="O182" s="115">
        <v>16</v>
      </c>
      <c r="P182" s="115">
        <v>5</v>
      </c>
      <c r="Q182" s="115"/>
      <c r="R182" s="115">
        <v>23</v>
      </c>
      <c r="S182" s="115"/>
      <c r="T182" s="10"/>
    </row>
    <row r="183" spans="2:20" s="7" customFormat="1" ht="12.75" customHeight="1" x14ac:dyDescent="0.2">
      <c r="B183" s="110"/>
      <c r="C183" s="111"/>
      <c r="D183" s="112"/>
      <c r="E183" s="112"/>
      <c r="F183" s="112"/>
      <c r="G183" s="112"/>
      <c r="H183" s="112" t="s">
        <v>131</v>
      </c>
      <c r="I183" s="113" t="s">
        <v>198</v>
      </c>
      <c r="J183" s="114">
        <f>N183+O183+P183+R183</f>
        <v>50</v>
      </c>
      <c r="K183" s="115">
        <f t="shared" si="38"/>
        <v>0</v>
      </c>
      <c r="L183" s="115"/>
      <c r="M183" s="116">
        <v>18</v>
      </c>
      <c r="N183" s="115">
        <v>6</v>
      </c>
      <c r="O183" s="115">
        <v>16</v>
      </c>
      <c r="P183" s="115">
        <v>5</v>
      </c>
      <c r="Q183" s="115"/>
      <c r="R183" s="115">
        <v>23</v>
      </c>
      <c r="S183" s="115"/>
      <c r="T183" s="10"/>
    </row>
    <row r="184" spans="2:20" s="7" customFormat="1" ht="12.75" hidden="1" customHeight="1" x14ac:dyDescent="0.2">
      <c r="B184" s="110"/>
      <c r="C184" s="111"/>
      <c r="D184" s="112"/>
      <c r="E184" s="112"/>
      <c r="F184" s="112"/>
      <c r="G184" s="112" t="s">
        <v>172</v>
      </c>
      <c r="H184" s="112"/>
      <c r="I184" s="113" t="s">
        <v>199</v>
      </c>
      <c r="J184" s="114">
        <f t="shared" si="43"/>
        <v>0</v>
      </c>
      <c r="K184" s="115">
        <f t="shared" si="38"/>
        <v>0</v>
      </c>
      <c r="L184" s="115"/>
      <c r="M184" s="116"/>
      <c r="N184" s="115"/>
      <c r="O184" s="115"/>
      <c r="P184" s="115"/>
      <c r="Q184" s="115"/>
      <c r="R184" s="115"/>
      <c r="S184" s="115"/>
      <c r="T184" s="10"/>
    </row>
    <row r="185" spans="2:20" s="7" customFormat="1" ht="12.75" hidden="1" customHeight="1" x14ac:dyDescent="0.2">
      <c r="B185" s="110"/>
      <c r="C185" s="111"/>
      <c r="D185" s="112"/>
      <c r="E185" s="112"/>
      <c r="F185" s="112"/>
      <c r="G185" s="112" t="s">
        <v>172</v>
      </c>
      <c r="H185" s="112"/>
      <c r="I185" s="113" t="s">
        <v>200</v>
      </c>
      <c r="J185" s="114">
        <f>N185+O185+P185+R185</f>
        <v>0</v>
      </c>
      <c r="K185" s="115">
        <f t="shared" si="38"/>
        <v>0</v>
      </c>
      <c r="L185" s="115"/>
      <c r="M185" s="116"/>
      <c r="N185" s="115"/>
      <c r="O185" s="115"/>
      <c r="P185" s="115"/>
      <c r="Q185" s="115"/>
      <c r="R185" s="115"/>
      <c r="S185" s="115"/>
      <c r="T185" s="10"/>
    </row>
    <row r="186" spans="2:20" s="7" customFormat="1" ht="25.5" hidden="1" customHeight="1" x14ac:dyDescent="0.2">
      <c r="B186" s="110"/>
      <c r="C186" s="111"/>
      <c r="D186" s="112"/>
      <c r="E186" s="112"/>
      <c r="F186" s="112"/>
      <c r="G186" s="112" t="s">
        <v>201</v>
      </c>
      <c r="H186" s="112"/>
      <c r="I186" s="113" t="s">
        <v>202</v>
      </c>
      <c r="J186" s="114">
        <f t="shared" si="43"/>
        <v>0</v>
      </c>
      <c r="K186" s="115">
        <f t="shared" si="38"/>
        <v>0</v>
      </c>
      <c r="L186" s="115"/>
      <c r="M186" s="116"/>
      <c r="N186" s="115"/>
      <c r="O186" s="115"/>
      <c r="P186" s="115"/>
      <c r="Q186" s="115"/>
      <c r="R186" s="115"/>
      <c r="S186" s="115"/>
      <c r="T186" s="10"/>
    </row>
    <row r="187" spans="2:20" s="7" customFormat="1" ht="25.5" hidden="1" customHeight="1" x14ac:dyDescent="0.2">
      <c r="B187" s="110"/>
      <c r="C187" s="111"/>
      <c r="D187" s="112"/>
      <c r="E187" s="112"/>
      <c r="F187" s="112"/>
      <c r="G187" s="112" t="s">
        <v>201</v>
      </c>
      <c r="H187" s="112"/>
      <c r="I187" s="113" t="s">
        <v>203</v>
      </c>
      <c r="J187" s="114">
        <f>N187+O187+P187+R187</f>
        <v>0</v>
      </c>
      <c r="K187" s="115">
        <f t="shared" si="38"/>
        <v>0</v>
      </c>
      <c r="L187" s="115"/>
      <c r="M187" s="116"/>
      <c r="N187" s="115"/>
      <c r="O187" s="115"/>
      <c r="P187" s="115"/>
      <c r="Q187" s="115"/>
      <c r="R187" s="115"/>
      <c r="S187" s="115"/>
      <c r="T187" s="10"/>
    </row>
    <row r="188" spans="2:20" s="7" customFormat="1" ht="12.75" hidden="1" customHeight="1" x14ac:dyDescent="0.2">
      <c r="B188" s="110"/>
      <c r="C188" s="111"/>
      <c r="D188" s="112"/>
      <c r="E188" s="112"/>
      <c r="F188" s="112"/>
      <c r="G188" s="112" t="s">
        <v>116</v>
      </c>
      <c r="H188" s="112"/>
      <c r="I188" s="113" t="s">
        <v>204</v>
      </c>
      <c r="J188" s="114">
        <f t="shared" si="43"/>
        <v>0</v>
      </c>
      <c r="K188" s="115">
        <f t="shared" si="38"/>
        <v>0</v>
      </c>
      <c r="L188" s="115"/>
      <c r="M188" s="116"/>
      <c r="N188" s="115"/>
      <c r="O188" s="115"/>
      <c r="P188" s="115"/>
      <c r="Q188" s="115"/>
      <c r="R188" s="115"/>
      <c r="S188" s="115"/>
      <c r="T188" s="10"/>
    </row>
    <row r="189" spans="2:20" s="7" customFormat="1" ht="12.75" hidden="1" customHeight="1" x14ac:dyDescent="0.2">
      <c r="B189" s="110"/>
      <c r="C189" s="111"/>
      <c r="D189" s="112"/>
      <c r="E189" s="112"/>
      <c r="F189" s="112"/>
      <c r="G189" s="112" t="s">
        <v>116</v>
      </c>
      <c r="H189" s="112"/>
      <c r="I189" s="113" t="s">
        <v>205</v>
      </c>
      <c r="J189" s="114">
        <f>N189+O189+P189+R189</f>
        <v>0</v>
      </c>
      <c r="K189" s="115">
        <f t="shared" si="38"/>
        <v>0</v>
      </c>
      <c r="L189" s="115"/>
      <c r="M189" s="116"/>
      <c r="N189" s="115"/>
      <c r="O189" s="115"/>
      <c r="P189" s="115"/>
      <c r="Q189" s="115"/>
      <c r="R189" s="115"/>
      <c r="S189" s="115"/>
      <c r="T189" s="10"/>
    </row>
    <row r="190" spans="2:20" s="7" customFormat="1" ht="12.75" customHeight="1" x14ac:dyDescent="0.2">
      <c r="B190" s="110"/>
      <c r="C190" s="111"/>
      <c r="D190" s="112"/>
      <c r="E190" s="112"/>
      <c r="F190" s="112"/>
      <c r="G190" s="112" t="s">
        <v>119</v>
      </c>
      <c r="H190" s="112"/>
      <c r="I190" s="113" t="s">
        <v>206</v>
      </c>
      <c r="J190" s="114">
        <f t="shared" si="43"/>
        <v>2</v>
      </c>
      <c r="K190" s="115">
        <f t="shared" si="38"/>
        <v>0</v>
      </c>
      <c r="L190" s="115"/>
      <c r="M190" s="116"/>
      <c r="N190" s="115"/>
      <c r="O190" s="115">
        <v>1</v>
      </c>
      <c r="P190" s="115">
        <v>1</v>
      </c>
      <c r="Q190" s="115"/>
      <c r="R190" s="115"/>
      <c r="S190" s="115"/>
      <c r="T190" s="10"/>
    </row>
    <row r="191" spans="2:20" s="7" customFormat="1" ht="12.75" customHeight="1" x14ac:dyDescent="0.2">
      <c r="B191" s="110"/>
      <c r="C191" s="111"/>
      <c r="D191" s="112"/>
      <c r="E191" s="112"/>
      <c r="F191" s="112"/>
      <c r="G191" s="112" t="s">
        <v>119</v>
      </c>
      <c r="H191" s="112"/>
      <c r="I191" s="113" t="s">
        <v>207</v>
      </c>
      <c r="J191" s="114">
        <f>N191+O191+P191+R191</f>
        <v>2</v>
      </c>
      <c r="K191" s="115">
        <f t="shared" si="38"/>
        <v>0</v>
      </c>
      <c r="L191" s="115"/>
      <c r="M191" s="116">
        <v>1</v>
      </c>
      <c r="N191" s="115"/>
      <c r="O191" s="115">
        <v>1</v>
      </c>
      <c r="P191" s="115">
        <v>1</v>
      </c>
      <c r="Q191" s="115"/>
      <c r="R191" s="115"/>
      <c r="S191" s="115"/>
      <c r="T191" s="10"/>
    </row>
    <row r="192" spans="2:20" s="7" customFormat="1" ht="12.75" customHeight="1" x14ac:dyDescent="0.2">
      <c r="B192" s="110"/>
      <c r="C192" s="111"/>
      <c r="D192" s="112"/>
      <c r="E192" s="112"/>
      <c r="F192" s="112"/>
      <c r="G192" s="112" t="s">
        <v>122</v>
      </c>
      <c r="H192" s="112"/>
      <c r="I192" s="113" t="s">
        <v>208</v>
      </c>
      <c r="J192" s="114">
        <f t="shared" si="43"/>
        <v>14</v>
      </c>
      <c r="K192" s="115">
        <f t="shared" si="38"/>
        <v>0</v>
      </c>
      <c r="L192" s="115"/>
      <c r="M192" s="116"/>
      <c r="N192" s="115">
        <v>10</v>
      </c>
      <c r="O192" s="115">
        <v>4</v>
      </c>
      <c r="P192" s="115"/>
      <c r="Q192" s="115"/>
      <c r="R192" s="115"/>
      <c r="S192" s="115"/>
      <c r="T192" s="10"/>
    </row>
    <row r="193" spans="2:20" s="7" customFormat="1" ht="12.75" customHeight="1" x14ac:dyDescent="0.2">
      <c r="B193" s="110"/>
      <c r="C193" s="111"/>
      <c r="D193" s="112"/>
      <c r="E193" s="112"/>
      <c r="F193" s="112"/>
      <c r="G193" s="112" t="s">
        <v>122</v>
      </c>
      <c r="H193" s="112"/>
      <c r="I193" s="113" t="s">
        <v>209</v>
      </c>
      <c r="J193" s="114">
        <f>N193+O193+P193+R193</f>
        <v>14</v>
      </c>
      <c r="K193" s="115">
        <f t="shared" si="38"/>
        <v>0</v>
      </c>
      <c r="L193" s="115"/>
      <c r="M193" s="116">
        <v>2</v>
      </c>
      <c r="N193" s="115">
        <v>10</v>
      </c>
      <c r="O193" s="115">
        <v>4</v>
      </c>
      <c r="P193" s="115"/>
      <c r="Q193" s="115"/>
      <c r="R193" s="115"/>
      <c r="S193" s="115"/>
      <c r="T193" s="10"/>
    </row>
    <row r="194" spans="2:20" s="7" customFormat="1" ht="25.5" hidden="1" customHeight="1" x14ac:dyDescent="0.2">
      <c r="B194" s="110"/>
      <c r="C194" s="111"/>
      <c r="D194" s="112"/>
      <c r="E194" s="112"/>
      <c r="F194" s="112"/>
      <c r="G194" s="112" t="s">
        <v>210</v>
      </c>
      <c r="H194" s="112"/>
      <c r="I194" s="113" t="s">
        <v>211</v>
      </c>
      <c r="J194" s="114">
        <f t="shared" si="43"/>
        <v>0</v>
      </c>
      <c r="K194" s="115">
        <f t="shared" si="38"/>
        <v>0</v>
      </c>
      <c r="L194" s="115"/>
      <c r="M194" s="116"/>
      <c r="N194" s="115"/>
      <c r="O194" s="115"/>
      <c r="P194" s="115"/>
      <c r="Q194" s="115"/>
      <c r="R194" s="115"/>
      <c r="S194" s="115"/>
      <c r="T194" s="10"/>
    </row>
    <row r="195" spans="2:20" s="7" customFormat="1" ht="27" hidden="1" customHeight="1" x14ac:dyDescent="0.2">
      <c r="B195" s="110"/>
      <c r="C195" s="111"/>
      <c r="D195" s="112"/>
      <c r="E195" s="112"/>
      <c r="F195" s="112"/>
      <c r="G195" s="112" t="s">
        <v>210</v>
      </c>
      <c r="H195" s="112"/>
      <c r="I195" s="113" t="s">
        <v>212</v>
      </c>
      <c r="J195" s="114">
        <f>N195+O195+P195+R195</f>
        <v>0</v>
      </c>
      <c r="K195" s="115">
        <f t="shared" si="38"/>
        <v>0</v>
      </c>
      <c r="L195" s="115"/>
      <c r="M195" s="116"/>
      <c r="N195" s="115"/>
      <c r="O195" s="115"/>
      <c r="P195" s="115"/>
      <c r="Q195" s="115"/>
      <c r="R195" s="115"/>
      <c r="S195" s="115"/>
      <c r="T195" s="10"/>
    </row>
    <row r="196" spans="2:20" s="7" customFormat="1" ht="12.75" customHeight="1" x14ac:dyDescent="0.2">
      <c r="B196" s="110"/>
      <c r="C196" s="111"/>
      <c r="D196" s="112"/>
      <c r="E196" s="112"/>
      <c r="F196" s="112"/>
      <c r="G196" s="112" t="s">
        <v>213</v>
      </c>
      <c r="H196" s="112"/>
      <c r="I196" s="113" t="s">
        <v>214</v>
      </c>
      <c r="J196" s="114">
        <f t="shared" si="43"/>
        <v>20</v>
      </c>
      <c r="K196" s="115">
        <f t="shared" si="38"/>
        <v>0</v>
      </c>
      <c r="L196" s="115"/>
      <c r="M196" s="116"/>
      <c r="N196" s="115">
        <v>20</v>
      </c>
      <c r="O196" s="115"/>
      <c r="P196" s="115"/>
      <c r="Q196" s="115"/>
      <c r="R196" s="115"/>
      <c r="S196" s="115"/>
      <c r="T196" s="10"/>
    </row>
    <row r="197" spans="2:20" s="7" customFormat="1" ht="12.75" customHeight="1" x14ac:dyDescent="0.2">
      <c r="B197" s="110"/>
      <c r="C197" s="111"/>
      <c r="D197" s="112"/>
      <c r="E197" s="112"/>
      <c r="F197" s="112"/>
      <c r="G197" s="112" t="s">
        <v>213</v>
      </c>
      <c r="H197" s="112"/>
      <c r="I197" s="113" t="s">
        <v>215</v>
      </c>
      <c r="J197" s="114">
        <f>N197+O197+P197+R197</f>
        <v>20</v>
      </c>
      <c r="K197" s="115">
        <f t="shared" si="38"/>
        <v>0</v>
      </c>
      <c r="L197" s="115"/>
      <c r="M197" s="116"/>
      <c r="N197" s="115">
        <v>20</v>
      </c>
      <c r="O197" s="115"/>
      <c r="P197" s="115"/>
      <c r="Q197" s="115"/>
      <c r="R197" s="115"/>
      <c r="S197" s="115"/>
      <c r="T197" s="10"/>
    </row>
    <row r="198" spans="2:20" s="84" customFormat="1" ht="12.75" customHeight="1" x14ac:dyDescent="0.2">
      <c r="B198" s="110"/>
      <c r="C198" s="44"/>
      <c r="D198" s="45"/>
      <c r="E198" s="45"/>
      <c r="F198" s="45"/>
      <c r="G198" s="112" t="s">
        <v>128</v>
      </c>
      <c r="H198" s="112"/>
      <c r="I198" s="113" t="s">
        <v>77</v>
      </c>
      <c r="J198" s="114">
        <f>SUM(R198,P198,O198,N198)</f>
        <v>212</v>
      </c>
      <c r="K198" s="115">
        <f t="shared" si="38"/>
        <v>0</v>
      </c>
      <c r="L198" s="115"/>
      <c r="M198" s="116">
        <f>M200+M202+M204+M206+M208+M210+M212</f>
        <v>0</v>
      </c>
      <c r="N198" s="115">
        <f t="shared" ref="N198:S199" si="44">N200+N202+N204+N206+N208+N210+N212</f>
        <v>166</v>
      </c>
      <c r="O198" s="115">
        <f t="shared" si="44"/>
        <v>14</v>
      </c>
      <c r="P198" s="115">
        <f t="shared" si="44"/>
        <v>12</v>
      </c>
      <c r="Q198" s="115">
        <f t="shared" si="44"/>
        <v>0</v>
      </c>
      <c r="R198" s="115">
        <f t="shared" si="44"/>
        <v>20</v>
      </c>
      <c r="S198" s="115">
        <f t="shared" si="44"/>
        <v>0</v>
      </c>
      <c r="T198" s="6"/>
    </row>
    <row r="199" spans="2:20" s="84" customFormat="1" ht="12.75" customHeight="1" x14ac:dyDescent="0.2">
      <c r="B199" s="110"/>
      <c r="C199" s="44"/>
      <c r="D199" s="45"/>
      <c r="E199" s="45"/>
      <c r="F199" s="45"/>
      <c r="G199" s="112" t="s">
        <v>128</v>
      </c>
      <c r="H199" s="112"/>
      <c r="I199" s="113" t="s">
        <v>78</v>
      </c>
      <c r="J199" s="114">
        <f>SUM(R199,P199,O199,N199)</f>
        <v>212</v>
      </c>
      <c r="K199" s="115">
        <f t="shared" si="38"/>
        <v>0</v>
      </c>
      <c r="L199" s="115"/>
      <c r="M199" s="116">
        <f>M201+M203+M205+M207+M209+M211+M213</f>
        <v>60</v>
      </c>
      <c r="N199" s="115">
        <f t="shared" si="44"/>
        <v>166</v>
      </c>
      <c r="O199" s="115">
        <f t="shared" si="44"/>
        <v>14</v>
      </c>
      <c r="P199" s="115">
        <f t="shared" si="44"/>
        <v>12</v>
      </c>
      <c r="Q199" s="115">
        <f t="shared" si="44"/>
        <v>0</v>
      </c>
      <c r="R199" s="115">
        <f t="shared" si="44"/>
        <v>20</v>
      </c>
      <c r="S199" s="115">
        <f t="shared" si="44"/>
        <v>0</v>
      </c>
      <c r="T199" s="6"/>
    </row>
    <row r="200" spans="2:20" s="84" customFormat="1" ht="12.75" hidden="1" customHeight="1" x14ac:dyDescent="0.2">
      <c r="B200" s="110"/>
      <c r="C200" s="44"/>
      <c r="D200" s="45"/>
      <c r="E200" s="45"/>
      <c r="F200" s="45"/>
      <c r="G200" s="45"/>
      <c r="H200" s="112" t="s">
        <v>59</v>
      </c>
      <c r="I200" s="113" t="s">
        <v>216</v>
      </c>
      <c r="J200" s="114">
        <f t="shared" ref="J200:J212" si="45">N200+O200+P200+R200</f>
        <v>0</v>
      </c>
      <c r="K200" s="115">
        <f t="shared" si="38"/>
        <v>0</v>
      </c>
      <c r="L200" s="115"/>
      <c r="M200" s="77"/>
      <c r="N200" s="76"/>
      <c r="O200" s="76"/>
      <c r="P200" s="76"/>
      <c r="Q200" s="76"/>
      <c r="R200" s="76"/>
      <c r="S200" s="76"/>
      <c r="T200" s="6"/>
    </row>
    <row r="201" spans="2:20" s="84" customFormat="1" ht="12.75" hidden="1" customHeight="1" x14ac:dyDescent="0.2">
      <c r="B201" s="110"/>
      <c r="C201" s="44"/>
      <c r="D201" s="45"/>
      <c r="E201" s="45"/>
      <c r="F201" s="45"/>
      <c r="G201" s="45"/>
      <c r="H201" s="112" t="s">
        <v>59</v>
      </c>
      <c r="I201" s="113" t="s">
        <v>217</v>
      </c>
      <c r="J201" s="114">
        <f t="shared" si="45"/>
        <v>0</v>
      </c>
      <c r="K201" s="115">
        <f t="shared" si="38"/>
        <v>0</v>
      </c>
      <c r="L201" s="115"/>
      <c r="M201" s="77"/>
      <c r="N201" s="76"/>
      <c r="O201" s="76"/>
      <c r="P201" s="76"/>
      <c r="Q201" s="76"/>
      <c r="R201" s="76"/>
      <c r="S201" s="76"/>
      <c r="T201" s="6"/>
    </row>
    <row r="202" spans="2:20" s="7" customFormat="1" ht="12.75" hidden="1" customHeight="1" x14ac:dyDescent="0.2">
      <c r="B202" s="110"/>
      <c r="C202" s="111"/>
      <c r="D202" s="112"/>
      <c r="E202" s="112"/>
      <c r="F202" s="112"/>
      <c r="G202" s="112"/>
      <c r="H202" s="112" t="s">
        <v>131</v>
      </c>
      <c r="I202" s="113" t="s">
        <v>218</v>
      </c>
      <c r="J202" s="114">
        <f t="shared" si="45"/>
        <v>0</v>
      </c>
      <c r="K202" s="115">
        <f t="shared" si="38"/>
        <v>0</v>
      </c>
      <c r="L202" s="115"/>
      <c r="M202" s="116"/>
      <c r="N202" s="115"/>
      <c r="O202" s="115"/>
      <c r="P202" s="115"/>
      <c r="Q202" s="115"/>
      <c r="R202" s="115"/>
      <c r="S202" s="115"/>
      <c r="T202" s="10"/>
    </row>
    <row r="203" spans="2:20" s="7" customFormat="1" ht="12.75" hidden="1" customHeight="1" x14ac:dyDescent="0.2">
      <c r="B203" s="110"/>
      <c r="C203" s="111"/>
      <c r="D203" s="112"/>
      <c r="E203" s="112"/>
      <c r="F203" s="112"/>
      <c r="G203" s="112"/>
      <c r="H203" s="112" t="s">
        <v>131</v>
      </c>
      <c r="I203" s="113" t="s">
        <v>219</v>
      </c>
      <c r="J203" s="114">
        <f>N203+O203+P203+R203</f>
        <v>0</v>
      </c>
      <c r="K203" s="115">
        <f t="shared" si="38"/>
        <v>0</v>
      </c>
      <c r="L203" s="115"/>
      <c r="M203" s="116"/>
      <c r="N203" s="115"/>
      <c r="O203" s="115"/>
      <c r="P203" s="115"/>
      <c r="Q203" s="115"/>
      <c r="R203" s="115"/>
      <c r="S203" s="115"/>
      <c r="T203" s="10"/>
    </row>
    <row r="204" spans="2:20" s="7" customFormat="1" ht="12.75" customHeight="1" x14ac:dyDescent="0.2">
      <c r="B204" s="110"/>
      <c r="C204" s="111"/>
      <c r="D204" s="112"/>
      <c r="E204" s="112"/>
      <c r="F204" s="112"/>
      <c r="G204" s="112"/>
      <c r="H204" s="112" t="s">
        <v>99</v>
      </c>
      <c r="I204" s="113" t="s">
        <v>220</v>
      </c>
      <c r="J204" s="114">
        <f t="shared" si="45"/>
        <v>22</v>
      </c>
      <c r="K204" s="115">
        <f t="shared" si="38"/>
        <v>0</v>
      </c>
      <c r="L204" s="115"/>
      <c r="M204" s="116"/>
      <c r="N204" s="115">
        <v>13</v>
      </c>
      <c r="O204" s="115"/>
      <c r="P204" s="115"/>
      <c r="Q204" s="115"/>
      <c r="R204" s="115">
        <v>9</v>
      </c>
      <c r="S204" s="115"/>
      <c r="T204" s="10"/>
    </row>
    <row r="205" spans="2:20" s="7" customFormat="1" ht="12.75" customHeight="1" x14ac:dyDescent="0.2">
      <c r="B205" s="110"/>
      <c r="C205" s="111"/>
      <c r="D205" s="112"/>
      <c r="E205" s="112"/>
      <c r="F205" s="112"/>
      <c r="G205" s="112"/>
      <c r="H205" s="112" t="s">
        <v>99</v>
      </c>
      <c r="I205" s="113" t="s">
        <v>221</v>
      </c>
      <c r="J205" s="114">
        <f>N205+O205+P205+R205</f>
        <v>22</v>
      </c>
      <c r="K205" s="115">
        <f t="shared" si="38"/>
        <v>0</v>
      </c>
      <c r="L205" s="115"/>
      <c r="M205" s="116">
        <v>11</v>
      </c>
      <c r="N205" s="115">
        <v>13</v>
      </c>
      <c r="O205" s="115"/>
      <c r="P205" s="115"/>
      <c r="Q205" s="115"/>
      <c r="R205" s="115">
        <v>9</v>
      </c>
      <c r="S205" s="115"/>
      <c r="T205" s="10"/>
    </row>
    <row r="206" spans="2:20" s="7" customFormat="1" x14ac:dyDescent="0.2">
      <c r="B206" s="110"/>
      <c r="C206" s="111"/>
      <c r="D206" s="112"/>
      <c r="E206" s="112"/>
      <c r="F206" s="112"/>
      <c r="G206" s="112"/>
      <c r="H206" s="112" t="s">
        <v>144</v>
      </c>
      <c r="I206" s="113" t="s">
        <v>222</v>
      </c>
      <c r="J206" s="114">
        <f t="shared" si="45"/>
        <v>41</v>
      </c>
      <c r="K206" s="115">
        <f t="shared" si="38"/>
        <v>0</v>
      </c>
      <c r="L206" s="115"/>
      <c r="M206" s="116"/>
      <c r="N206" s="115">
        <v>12</v>
      </c>
      <c r="O206" s="115">
        <v>11</v>
      </c>
      <c r="P206" s="115">
        <v>10</v>
      </c>
      <c r="Q206" s="115"/>
      <c r="R206" s="115">
        <v>8</v>
      </c>
      <c r="S206" s="115"/>
      <c r="T206" s="10"/>
    </row>
    <row r="207" spans="2:20" s="7" customFormat="1" x14ac:dyDescent="0.2">
      <c r="B207" s="110"/>
      <c r="C207" s="111"/>
      <c r="D207" s="112"/>
      <c r="E207" s="112"/>
      <c r="F207" s="112"/>
      <c r="G207" s="112"/>
      <c r="H207" s="112" t="s">
        <v>144</v>
      </c>
      <c r="I207" s="113" t="s">
        <v>223</v>
      </c>
      <c r="J207" s="114">
        <f>N207+O207+P207+R207</f>
        <v>41</v>
      </c>
      <c r="K207" s="115">
        <f t="shared" ref="K207:K213" si="46">Q207+S207</f>
        <v>0</v>
      </c>
      <c r="L207" s="115"/>
      <c r="M207" s="116">
        <v>42</v>
      </c>
      <c r="N207" s="115">
        <v>12</v>
      </c>
      <c r="O207" s="115">
        <v>11</v>
      </c>
      <c r="P207" s="115">
        <v>10</v>
      </c>
      <c r="Q207" s="115"/>
      <c r="R207" s="115">
        <v>8</v>
      </c>
      <c r="S207" s="115"/>
      <c r="T207" s="10"/>
    </row>
    <row r="208" spans="2:20" s="7" customFormat="1" ht="25.5" x14ac:dyDescent="0.2">
      <c r="B208" s="110"/>
      <c r="C208" s="111"/>
      <c r="D208" s="112"/>
      <c r="E208" s="112"/>
      <c r="F208" s="112"/>
      <c r="G208" s="112"/>
      <c r="H208" s="112" t="s">
        <v>149</v>
      </c>
      <c r="I208" s="113" t="s">
        <v>224</v>
      </c>
      <c r="J208" s="114">
        <f t="shared" si="45"/>
        <v>3</v>
      </c>
      <c r="K208" s="115">
        <f t="shared" si="46"/>
        <v>0</v>
      </c>
      <c r="L208" s="115"/>
      <c r="M208" s="116"/>
      <c r="N208" s="115">
        <v>1</v>
      </c>
      <c r="O208" s="115">
        <v>1</v>
      </c>
      <c r="P208" s="115"/>
      <c r="Q208" s="115"/>
      <c r="R208" s="115">
        <v>1</v>
      </c>
      <c r="S208" s="115"/>
      <c r="T208" s="10"/>
    </row>
    <row r="209" spans="2:20" s="7" customFormat="1" ht="26.25" customHeight="1" x14ac:dyDescent="0.2">
      <c r="B209" s="110"/>
      <c r="C209" s="111"/>
      <c r="D209" s="112"/>
      <c r="E209" s="112"/>
      <c r="F209" s="112"/>
      <c r="G209" s="112"/>
      <c r="H209" s="112" t="s">
        <v>149</v>
      </c>
      <c r="I209" s="113" t="s">
        <v>225</v>
      </c>
      <c r="J209" s="114">
        <f>N209+O209+P209+R209</f>
        <v>3</v>
      </c>
      <c r="K209" s="115">
        <f t="shared" si="46"/>
        <v>0</v>
      </c>
      <c r="L209" s="115"/>
      <c r="M209" s="116"/>
      <c r="N209" s="115">
        <v>1</v>
      </c>
      <c r="O209" s="115">
        <v>1</v>
      </c>
      <c r="P209" s="115"/>
      <c r="Q209" s="115"/>
      <c r="R209" s="115">
        <v>1</v>
      </c>
      <c r="S209" s="115"/>
      <c r="T209" s="10"/>
    </row>
    <row r="210" spans="2:20" s="7" customFormat="1" ht="25.5" customHeight="1" x14ac:dyDescent="0.2">
      <c r="B210" s="110"/>
      <c r="C210" s="111"/>
      <c r="D210" s="112"/>
      <c r="E210" s="112"/>
      <c r="F210" s="112"/>
      <c r="G210" s="112"/>
      <c r="H210" s="112" t="s">
        <v>172</v>
      </c>
      <c r="I210" s="113" t="s">
        <v>226</v>
      </c>
      <c r="J210" s="114">
        <f t="shared" si="45"/>
        <v>0</v>
      </c>
      <c r="K210" s="115">
        <f t="shared" si="46"/>
        <v>0</v>
      </c>
      <c r="L210" s="115"/>
      <c r="M210" s="116"/>
      <c r="N210" s="115"/>
      <c r="O210" s="115"/>
      <c r="P210" s="115"/>
      <c r="Q210" s="115"/>
      <c r="R210" s="115"/>
      <c r="S210" s="115"/>
      <c r="T210" s="10"/>
    </row>
    <row r="211" spans="2:20" s="7" customFormat="1" ht="24.75" customHeight="1" x14ac:dyDescent="0.2">
      <c r="B211" s="110"/>
      <c r="C211" s="111"/>
      <c r="D211" s="112"/>
      <c r="E211" s="112"/>
      <c r="F211" s="112"/>
      <c r="G211" s="112"/>
      <c r="H211" s="112" t="s">
        <v>172</v>
      </c>
      <c r="I211" s="113" t="s">
        <v>227</v>
      </c>
      <c r="J211" s="114">
        <f>N211+O211+P211+R211</f>
        <v>0</v>
      </c>
      <c r="K211" s="115">
        <f t="shared" si="46"/>
        <v>0</v>
      </c>
      <c r="L211" s="115"/>
      <c r="M211" s="116"/>
      <c r="N211" s="115"/>
      <c r="O211" s="115"/>
      <c r="P211" s="115"/>
      <c r="Q211" s="115"/>
      <c r="R211" s="115"/>
      <c r="S211" s="115"/>
      <c r="T211" s="10"/>
    </row>
    <row r="212" spans="2:20" s="7" customFormat="1" ht="25.5" x14ac:dyDescent="0.2">
      <c r="B212" s="110"/>
      <c r="C212" s="111"/>
      <c r="D212" s="112"/>
      <c r="E212" s="112"/>
      <c r="F212" s="112"/>
      <c r="G212" s="112"/>
      <c r="H212" s="112" t="s">
        <v>128</v>
      </c>
      <c r="I212" s="113" t="s">
        <v>228</v>
      </c>
      <c r="J212" s="114">
        <f t="shared" si="45"/>
        <v>146</v>
      </c>
      <c r="K212" s="115">
        <f t="shared" si="46"/>
        <v>0</v>
      </c>
      <c r="L212" s="115"/>
      <c r="M212" s="116"/>
      <c r="N212" s="115">
        <v>140</v>
      </c>
      <c r="O212" s="115">
        <v>2</v>
      </c>
      <c r="P212" s="115">
        <v>2</v>
      </c>
      <c r="Q212" s="115"/>
      <c r="R212" s="115">
        <v>2</v>
      </c>
      <c r="S212" s="115"/>
      <c r="T212" s="10"/>
    </row>
    <row r="213" spans="2:20" s="7" customFormat="1" ht="12.75" customHeight="1" x14ac:dyDescent="0.2">
      <c r="B213" s="119"/>
      <c r="C213" s="111"/>
      <c r="D213" s="112"/>
      <c r="E213" s="112"/>
      <c r="F213" s="112"/>
      <c r="G213" s="112"/>
      <c r="H213" s="112" t="s">
        <v>128</v>
      </c>
      <c r="I213" s="113" t="s">
        <v>229</v>
      </c>
      <c r="J213" s="114">
        <f>N213+O213+P213+R213</f>
        <v>146</v>
      </c>
      <c r="K213" s="115">
        <f t="shared" si="46"/>
        <v>0</v>
      </c>
      <c r="L213" s="115"/>
      <c r="M213" s="116">
        <v>7</v>
      </c>
      <c r="N213" s="115">
        <v>140</v>
      </c>
      <c r="O213" s="115">
        <v>2</v>
      </c>
      <c r="P213" s="115">
        <v>2</v>
      </c>
      <c r="Q213" s="115"/>
      <c r="R213" s="115">
        <v>2</v>
      </c>
      <c r="S213" s="115"/>
      <c r="T213" s="10"/>
    </row>
    <row r="214" spans="2:20" s="7" customFormat="1" ht="12.75" hidden="1" customHeight="1" x14ac:dyDescent="0.2">
      <c r="B214" s="19"/>
      <c r="C214" s="111"/>
      <c r="D214" s="45" t="s">
        <v>99</v>
      </c>
      <c r="E214" s="112"/>
      <c r="F214" s="112"/>
      <c r="G214" s="112"/>
      <c r="H214" s="112"/>
      <c r="I214" s="113" t="s">
        <v>100</v>
      </c>
      <c r="J214" s="114">
        <f>J216+J222</f>
        <v>0</v>
      </c>
      <c r="K214" s="115"/>
      <c r="L214" s="115"/>
      <c r="M214" s="116">
        <f>M216+M222</f>
        <v>0</v>
      </c>
      <c r="N214" s="115">
        <f>N216+N222</f>
        <v>0</v>
      </c>
      <c r="O214" s="115">
        <f>O216+O222</f>
        <v>0</v>
      </c>
      <c r="P214" s="115">
        <f>P216+P222</f>
        <v>0</v>
      </c>
      <c r="Q214" s="115"/>
      <c r="R214" s="115">
        <f>R216+R222</f>
        <v>0</v>
      </c>
      <c r="S214" s="115"/>
      <c r="T214" s="10"/>
    </row>
    <row r="215" spans="2:20" s="7" customFormat="1" ht="12.75" hidden="1" customHeight="1" x14ac:dyDescent="0.2">
      <c r="B215" s="19"/>
      <c r="C215" s="111"/>
      <c r="D215" s="45" t="s">
        <v>99</v>
      </c>
      <c r="E215" s="112"/>
      <c r="F215" s="112"/>
      <c r="G215" s="112"/>
      <c r="H215" s="112"/>
      <c r="I215" s="113" t="s">
        <v>101</v>
      </c>
      <c r="J215" s="114"/>
      <c r="K215" s="115"/>
      <c r="L215" s="115"/>
      <c r="M215" s="116"/>
      <c r="N215" s="115"/>
      <c r="O215" s="115"/>
      <c r="P215" s="115"/>
      <c r="Q215" s="115"/>
      <c r="R215" s="115"/>
      <c r="S215" s="115"/>
      <c r="T215" s="10"/>
    </row>
    <row r="216" spans="2:20" s="7" customFormat="1" ht="12.75" hidden="1" customHeight="1" x14ac:dyDescent="0.2">
      <c r="B216" s="19"/>
      <c r="C216" s="44"/>
      <c r="D216" s="45"/>
      <c r="E216" s="45"/>
      <c r="F216" s="45" t="s">
        <v>128</v>
      </c>
      <c r="G216" s="45"/>
      <c r="H216" s="45"/>
      <c r="I216" s="74" t="s">
        <v>230</v>
      </c>
      <c r="J216" s="75">
        <f>J218</f>
        <v>0</v>
      </c>
      <c r="K216" s="115"/>
      <c r="L216" s="115"/>
      <c r="M216" s="77">
        <f>M218</f>
        <v>0</v>
      </c>
      <c r="N216" s="76">
        <f>N218</f>
        <v>0</v>
      </c>
      <c r="O216" s="76">
        <f>O218</f>
        <v>0</v>
      </c>
      <c r="P216" s="76">
        <f>P218</f>
        <v>0</v>
      </c>
      <c r="Q216" s="76"/>
      <c r="R216" s="76">
        <f>R218</f>
        <v>0</v>
      </c>
      <c r="S216" s="76"/>
      <c r="T216" s="10"/>
    </row>
    <row r="217" spans="2:20" s="7" customFormat="1" ht="12.75" hidden="1" customHeight="1" x14ac:dyDescent="0.2">
      <c r="B217" s="19"/>
      <c r="C217" s="44"/>
      <c r="D217" s="45"/>
      <c r="E217" s="45"/>
      <c r="F217" s="45" t="s">
        <v>128</v>
      </c>
      <c r="G217" s="45"/>
      <c r="H217" s="45"/>
      <c r="I217" s="74" t="s">
        <v>231</v>
      </c>
      <c r="J217" s="75"/>
      <c r="K217" s="115"/>
      <c r="L217" s="115"/>
      <c r="M217" s="77"/>
      <c r="N217" s="76"/>
      <c r="O217" s="76"/>
      <c r="P217" s="76"/>
      <c r="Q217" s="76"/>
      <c r="R217" s="76"/>
      <c r="S217" s="76"/>
      <c r="T217" s="10"/>
    </row>
    <row r="218" spans="2:20" s="7" customFormat="1" ht="25.5" hidden="1" x14ac:dyDescent="0.2">
      <c r="B218" s="19"/>
      <c r="C218" s="111"/>
      <c r="D218" s="112"/>
      <c r="E218" s="112"/>
      <c r="F218" s="112"/>
      <c r="G218" s="112" t="s">
        <v>131</v>
      </c>
      <c r="H218" s="112"/>
      <c r="I218" s="113" t="s">
        <v>232</v>
      </c>
      <c r="J218" s="114">
        <f>J220</f>
        <v>0</v>
      </c>
      <c r="K218" s="115"/>
      <c r="L218" s="115"/>
      <c r="M218" s="116">
        <f>M220</f>
        <v>0</v>
      </c>
      <c r="N218" s="115">
        <f>N220</f>
        <v>0</v>
      </c>
      <c r="O218" s="115">
        <f>O220</f>
        <v>0</v>
      </c>
      <c r="P218" s="115">
        <f>P220</f>
        <v>0</v>
      </c>
      <c r="Q218" s="115"/>
      <c r="R218" s="115">
        <f>R220</f>
        <v>0</v>
      </c>
      <c r="S218" s="115"/>
      <c r="T218" s="10"/>
    </row>
    <row r="219" spans="2:20" s="7" customFormat="1" ht="25.5" hidden="1" x14ac:dyDescent="0.2">
      <c r="B219" s="19"/>
      <c r="C219" s="111"/>
      <c r="D219" s="112"/>
      <c r="E219" s="112"/>
      <c r="F219" s="112"/>
      <c r="G219" s="112" t="s">
        <v>131</v>
      </c>
      <c r="H219" s="112"/>
      <c r="I219" s="113" t="s">
        <v>233</v>
      </c>
      <c r="J219" s="114"/>
      <c r="K219" s="115"/>
      <c r="L219" s="115"/>
      <c r="M219" s="116"/>
      <c r="N219" s="115"/>
      <c r="O219" s="115"/>
      <c r="P219" s="115"/>
      <c r="Q219" s="115"/>
      <c r="R219" s="115"/>
      <c r="S219" s="115"/>
      <c r="T219" s="10"/>
    </row>
    <row r="220" spans="2:20" s="7" customFormat="1" ht="23.25" hidden="1" customHeight="1" x14ac:dyDescent="0.2">
      <c r="B220" s="19"/>
      <c r="C220" s="111"/>
      <c r="D220" s="112"/>
      <c r="E220" s="112"/>
      <c r="F220" s="112"/>
      <c r="G220" s="112"/>
      <c r="H220" s="112" t="s">
        <v>131</v>
      </c>
      <c r="I220" s="113" t="s">
        <v>234</v>
      </c>
      <c r="J220" s="114">
        <f>N220+O220+P220+R220</f>
        <v>0</v>
      </c>
      <c r="K220" s="115"/>
      <c r="L220" s="115"/>
      <c r="M220" s="116"/>
      <c r="N220" s="115"/>
      <c r="O220" s="115"/>
      <c r="P220" s="115"/>
      <c r="Q220" s="115"/>
      <c r="R220" s="115"/>
      <c r="S220" s="115"/>
      <c r="T220" s="10"/>
    </row>
    <row r="221" spans="2:20" s="7" customFormat="1" ht="23.25" hidden="1" customHeight="1" x14ac:dyDescent="0.2">
      <c r="B221" s="19"/>
      <c r="C221" s="111"/>
      <c r="D221" s="112"/>
      <c r="E221" s="112"/>
      <c r="F221" s="112"/>
      <c r="G221" s="112"/>
      <c r="H221" s="112" t="s">
        <v>131</v>
      </c>
      <c r="I221" s="113" t="s">
        <v>235</v>
      </c>
      <c r="J221" s="114"/>
      <c r="K221" s="115"/>
      <c r="L221" s="115"/>
      <c r="M221" s="116"/>
      <c r="N221" s="115"/>
      <c r="O221" s="115"/>
      <c r="P221" s="115"/>
      <c r="Q221" s="115"/>
      <c r="R221" s="115"/>
      <c r="S221" s="115"/>
      <c r="T221" s="10"/>
    </row>
    <row r="222" spans="2:20" s="7" customFormat="1" ht="24.75" hidden="1" customHeight="1" x14ac:dyDescent="0.2">
      <c r="B222" s="19"/>
      <c r="C222" s="44"/>
      <c r="D222" s="45"/>
      <c r="E222" s="45"/>
      <c r="F222" s="45" t="s">
        <v>236</v>
      </c>
      <c r="G222" s="45"/>
      <c r="H222" s="45"/>
      <c r="I222" s="74" t="s">
        <v>237</v>
      </c>
      <c r="J222" s="74">
        <f>J224+J228</f>
        <v>0</v>
      </c>
      <c r="K222" s="115"/>
      <c r="L222" s="115"/>
      <c r="M222" s="123">
        <f>M224+M228</f>
        <v>0</v>
      </c>
      <c r="N222" s="124">
        <f>N224+N228</f>
        <v>0</v>
      </c>
      <c r="O222" s="124">
        <f>O224+O228</f>
        <v>0</v>
      </c>
      <c r="P222" s="124">
        <f>P224+P228</f>
        <v>0</v>
      </c>
      <c r="Q222" s="124">
        <f>SUM(Q226:Q228)</f>
        <v>0</v>
      </c>
      <c r="R222" s="124">
        <f>R224+R228</f>
        <v>0</v>
      </c>
      <c r="S222" s="124">
        <f>SUM(S226:S228)</f>
        <v>0</v>
      </c>
      <c r="T222" s="10"/>
    </row>
    <row r="223" spans="2:20" s="7" customFormat="1" ht="24.75" hidden="1" customHeight="1" x14ac:dyDescent="0.2">
      <c r="B223" s="19"/>
      <c r="C223" s="44"/>
      <c r="D223" s="45"/>
      <c r="E223" s="45"/>
      <c r="F223" s="45" t="s">
        <v>236</v>
      </c>
      <c r="G223" s="45"/>
      <c r="H223" s="45"/>
      <c r="I223" s="74" t="s">
        <v>238</v>
      </c>
      <c r="J223" s="74"/>
      <c r="K223" s="115"/>
      <c r="L223" s="115"/>
      <c r="M223" s="123"/>
      <c r="N223" s="124"/>
      <c r="O223" s="124"/>
      <c r="P223" s="124"/>
      <c r="Q223" s="124"/>
      <c r="R223" s="124"/>
      <c r="S223" s="124"/>
      <c r="T223" s="10"/>
    </row>
    <row r="224" spans="2:20" s="7" customFormat="1" ht="12.75" hidden="1" customHeight="1" x14ac:dyDescent="0.2">
      <c r="B224" s="19"/>
      <c r="C224" s="44"/>
      <c r="D224" s="45"/>
      <c r="E224" s="45"/>
      <c r="F224" s="45"/>
      <c r="G224" s="112" t="s">
        <v>59</v>
      </c>
      <c r="H224" s="45"/>
      <c r="I224" s="113" t="s">
        <v>239</v>
      </c>
      <c r="J224" s="113">
        <f>J226</f>
        <v>0</v>
      </c>
      <c r="K224" s="115"/>
      <c r="L224" s="115"/>
      <c r="M224" s="122">
        <f>M226</f>
        <v>0</v>
      </c>
      <c r="N224" s="121">
        <f>N226</f>
        <v>0</v>
      </c>
      <c r="O224" s="121">
        <f>O226</f>
        <v>0</v>
      </c>
      <c r="P224" s="121">
        <f>P226</f>
        <v>0</v>
      </c>
      <c r="Q224" s="121"/>
      <c r="R224" s="121">
        <f>R226</f>
        <v>0</v>
      </c>
      <c r="S224" s="121"/>
      <c r="T224" s="10"/>
    </row>
    <row r="225" spans="2:20" s="7" customFormat="1" ht="12.75" hidden="1" customHeight="1" x14ac:dyDescent="0.2">
      <c r="B225" s="19"/>
      <c r="C225" s="44"/>
      <c r="D225" s="45"/>
      <c r="E225" s="45"/>
      <c r="F225" s="45"/>
      <c r="G225" s="112" t="s">
        <v>59</v>
      </c>
      <c r="H225" s="45"/>
      <c r="I225" s="113" t="s">
        <v>240</v>
      </c>
      <c r="J225" s="113"/>
      <c r="K225" s="115"/>
      <c r="L225" s="115"/>
      <c r="M225" s="122"/>
      <c r="N225" s="121"/>
      <c r="O225" s="121"/>
      <c r="P225" s="121"/>
      <c r="Q225" s="121"/>
      <c r="R225" s="121"/>
      <c r="S225" s="121"/>
      <c r="T225" s="10"/>
    </row>
    <row r="226" spans="2:20" s="7" customFormat="1" ht="25.5" hidden="1" x14ac:dyDescent="0.2">
      <c r="B226" s="19"/>
      <c r="C226" s="44"/>
      <c r="D226" s="45"/>
      <c r="E226" s="45"/>
      <c r="F226" s="45"/>
      <c r="G226" s="45"/>
      <c r="H226" s="112" t="s">
        <v>59</v>
      </c>
      <c r="I226" s="113" t="s">
        <v>241</v>
      </c>
      <c r="J226" s="114">
        <f>N226+O226+P226+R226</f>
        <v>0</v>
      </c>
      <c r="K226" s="115"/>
      <c r="L226" s="115"/>
      <c r="M226" s="122"/>
      <c r="N226" s="121"/>
      <c r="O226" s="121"/>
      <c r="P226" s="121"/>
      <c r="Q226" s="121"/>
      <c r="R226" s="121"/>
      <c r="S226" s="121"/>
      <c r="T226" s="10"/>
    </row>
    <row r="227" spans="2:20" s="7" customFormat="1" ht="12.75" hidden="1" customHeight="1" x14ac:dyDescent="0.2">
      <c r="B227" s="19"/>
      <c r="C227" s="44"/>
      <c r="D227" s="45"/>
      <c r="E227" s="45"/>
      <c r="F227" s="45"/>
      <c r="G227" s="45"/>
      <c r="H227" s="112" t="s">
        <v>59</v>
      </c>
      <c r="I227" s="113" t="s">
        <v>242</v>
      </c>
      <c r="J227" s="114"/>
      <c r="K227" s="115"/>
      <c r="L227" s="115"/>
      <c r="M227" s="122"/>
      <c r="N227" s="121"/>
      <c r="O227" s="121"/>
      <c r="P227" s="121"/>
      <c r="Q227" s="121"/>
      <c r="R227" s="121"/>
      <c r="S227" s="121"/>
      <c r="T227" s="10"/>
    </row>
    <row r="228" spans="2:20" s="7" customFormat="1" ht="11.25" hidden="1" customHeight="1" x14ac:dyDescent="0.2">
      <c r="B228" s="19"/>
      <c r="C228" s="111"/>
      <c r="D228" s="112"/>
      <c r="E228" s="112"/>
      <c r="F228" s="112"/>
      <c r="G228" s="112" t="s">
        <v>131</v>
      </c>
      <c r="H228" s="112"/>
      <c r="I228" s="113" t="s">
        <v>243</v>
      </c>
      <c r="J228" s="114">
        <f>J230+J232</f>
        <v>0</v>
      </c>
      <c r="K228" s="115"/>
      <c r="L228" s="115"/>
      <c r="M228" s="116">
        <f>M230+M232</f>
        <v>0</v>
      </c>
      <c r="N228" s="115">
        <f>N230+N232</f>
        <v>0</v>
      </c>
      <c r="O228" s="115">
        <f>O230+O232</f>
        <v>0</v>
      </c>
      <c r="P228" s="115">
        <f>P230+P232</f>
        <v>0</v>
      </c>
      <c r="Q228" s="115"/>
      <c r="R228" s="115">
        <f>R230+R232</f>
        <v>0</v>
      </c>
      <c r="S228" s="115"/>
      <c r="T228" s="10"/>
    </row>
    <row r="229" spans="2:20" s="7" customFormat="1" ht="11.25" hidden="1" customHeight="1" x14ac:dyDescent="0.2">
      <c r="B229" s="19"/>
      <c r="C229" s="111"/>
      <c r="D229" s="112"/>
      <c r="E229" s="112"/>
      <c r="F229" s="112"/>
      <c r="G229" s="112" t="s">
        <v>131</v>
      </c>
      <c r="H229" s="112"/>
      <c r="I229" s="113" t="s">
        <v>244</v>
      </c>
      <c r="J229" s="114"/>
      <c r="K229" s="115"/>
      <c r="L229" s="115"/>
      <c r="M229" s="116"/>
      <c r="N229" s="115"/>
      <c r="O229" s="115"/>
      <c r="P229" s="115"/>
      <c r="Q229" s="115"/>
      <c r="R229" s="115"/>
      <c r="S229" s="115"/>
      <c r="T229" s="10"/>
    </row>
    <row r="230" spans="2:20" s="7" customFormat="1" ht="25.5" hidden="1" x14ac:dyDescent="0.2">
      <c r="B230" s="19"/>
      <c r="C230" s="111"/>
      <c r="D230" s="112"/>
      <c r="E230" s="112"/>
      <c r="F230" s="112"/>
      <c r="G230" s="112"/>
      <c r="H230" s="112" t="s">
        <v>122</v>
      </c>
      <c r="I230" s="113" t="s">
        <v>245</v>
      </c>
      <c r="J230" s="114">
        <f>N230+O230+P230+R230</f>
        <v>0</v>
      </c>
      <c r="K230" s="115"/>
      <c r="L230" s="115"/>
      <c r="M230" s="116"/>
      <c r="N230" s="115"/>
      <c r="O230" s="115"/>
      <c r="P230" s="115"/>
      <c r="Q230" s="115"/>
      <c r="R230" s="115"/>
      <c r="S230" s="115"/>
      <c r="T230" s="10"/>
    </row>
    <row r="231" spans="2:20" s="7" customFormat="1" ht="24" hidden="1" customHeight="1" x14ac:dyDescent="0.2">
      <c r="B231" s="19"/>
      <c r="C231" s="111"/>
      <c r="D231" s="112"/>
      <c r="E231" s="112"/>
      <c r="F231" s="112"/>
      <c r="G231" s="112"/>
      <c r="H231" s="112" t="s">
        <v>122</v>
      </c>
      <c r="I231" s="113" t="s">
        <v>246</v>
      </c>
      <c r="J231" s="114"/>
      <c r="K231" s="115"/>
      <c r="L231" s="115"/>
      <c r="M231" s="116"/>
      <c r="N231" s="115"/>
      <c r="O231" s="115"/>
      <c r="P231" s="115"/>
      <c r="Q231" s="115"/>
      <c r="R231" s="115"/>
      <c r="S231" s="115"/>
      <c r="T231" s="10"/>
    </row>
    <row r="232" spans="2:20" s="7" customFormat="1" ht="44.25" hidden="1" customHeight="1" x14ac:dyDescent="0.2">
      <c r="B232" s="19"/>
      <c r="C232" s="111"/>
      <c r="D232" s="112"/>
      <c r="E232" s="112"/>
      <c r="F232" s="112"/>
      <c r="G232" s="112"/>
      <c r="H232" s="112" t="s">
        <v>247</v>
      </c>
      <c r="I232" s="113" t="s">
        <v>248</v>
      </c>
      <c r="J232" s="114">
        <f>N232+O232+P232+R232</f>
        <v>0</v>
      </c>
      <c r="K232" s="115"/>
      <c r="L232" s="115"/>
      <c r="M232" s="116"/>
      <c r="N232" s="115"/>
      <c r="O232" s="115"/>
      <c r="P232" s="115"/>
      <c r="Q232" s="115"/>
      <c r="R232" s="115"/>
      <c r="S232" s="115"/>
      <c r="T232" s="10"/>
    </row>
    <row r="233" spans="2:20" s="7" customFormat="1" ht="37.5" hidden="1" customHeight="1" x14ac:dyDescent="0.2">
      <c r="B233" s="19"/>
      <c r="C233" s="111"/>
      <c r="D233" s="112"/>
      <c r="E233" s="112"/>
      <c r="F233" s="112"/>
      <c r="G233" s="112"/>
      <c r="H233" s="112" t="s">
        <v>247</v>
      </c>
      <c r="I233" s="113" t="s">
        <v>249</v>
      </c>
      <c r="J233" s="114"/>
      <c r="K233" s="115"/>
      <c r="L233" s="115"/>
      <c r="M233" s="116"/>
      <c r="N233" s="115"/>
      <c r="O233" s="115"/>
      <c r="P233" s="115"/>
      <c r="Q233" s="115"/>
      <c r="R233" s="115"/>
      <c r="S233" s="115"/>
      <c r="T233" s="10"/>
    </row>
    <row r="234" spans="2:20" s="7" customFormat="1" ht="12.75" hidden="1" customHeight="1" x14ac:dyDescent="0.2">
      <c r="B234" s="19"/>
      <c r="C234" s="44"/>
      <c r="D234" s="45"/>
      <c r="E234" s="45"/>
      <c r="F234" s="45" t="s">
        <v>250</v>
      </c>
      <c r="G234" s="45"/>
      <c r="H234" s="45"/>
      <c r="I234" s="74" t="s">
        <v>251</v>
      </c>
      <c r="J234" s="75">
        <f>J236+J244</f>
        <v>0</v>
      </c>
      <c r="K234" s="115"/>
      <c r="L234" s="115"/>
      <c r="M234" s="77">
        <f>M236+M244</f>
        <v>0</v>
      </c>
      <c r="N234" s="76">
        <f>N236+N244</f>
        <v>0</v>
      </c>
      <c r="O234" s="76">
        <f>O236+O244</f>
        <v>0</v>
      </c>
      <c r="P234" s="76">
        <f>P236+P244</f>
        <v>0</v>
      </c>
      <c r="Q234" s="76"/>
      <c r="R234" s="76">
        <f>R236+R244</f>
        <v>0</v>
      </c>
      <c r="S234" s="76"/>
      <c r="T234" s="10"/>
    </row>
    <row r="235" spans="2:20" s="7" customFormat="1" ht="12.75" hidden="1" customHeight="1" x14ac:dyDescent="0.2">
      <c r="B235" s="19"/>
      <c r="C235" s="44"/>
      <c r="D235" s="45"/>
      <c r="E235" s="45"/>
      <c r="F235" s="45" t="s">
        <v>250</v>
      </c>
      <c r="G235" s="45"/>
      <c r="H235" s="45"/>
      <c r="I235" s="74" t="s">
        <v>252</v>
      </c>
      <c r="J235" s="75"/>
      <c r="K235" s="115"/>
      <c r="L235" s="115"/>
      <c r="M235" s="77"/>
      <c r="N235" s="76"/>
      <c r="O235" s="76"/>
      <c r="P235" s="76"/>
      <c r="Q235" s="76"/>
      <c r="R235" s="76"/>
      <c r="S235" s="76"/>
      <c r="T235" s="10"/>
    </row>
    <row r="236" spans="2:20" s="7" customFormat="1" ht="12.75" hidden="1" customHeight="1" x14ac:dyDescent="0.2">
      <c r="B236" s="19"/>
      <c r="C236" s="111"/>
      <c r="D236" s="112"/>
      <c r="E236" s="112"/>
      <c r="F236" s="112"/>
      <c r="G236" s="112" t="s">
        <v>59</v>
      </c>
      <c r="H236" s="112"/>
      <c r="I236" s="113" t="s">
        <v>253</v>
      </c>
      <c r="J236" s="114">
        <f>J240</f>
        <v>0</v>
      </c>
      <c r="K236" s="115"/>
      <c r="L236" s="115"/>
      <c r="M236" s="116">
        <f>M240</f>
        <v>0</v>
      </c>
      <c r="N236" s="115">
        <f>N240</f>
        <v>0</v>
      </c>
      <c r="O236" s="115">
        <f>O240</f>
        <v>0</v>
      </c>
      <c r="P236" s="115">
        <f>P240</f>
        <v>0</v>
      </c>
      <c r="Q236" s="115"/>
      <c r="R236" s="115">
        <f>R240</f>
        <v>0</v>
      </c>
      <c r="S236" s="115"/>
      <c r="T236" s="10"/>
    </row>
    <row r="237" spans="2:20" s="7" customFormat="1" ht="12.75" hidden="1" customHeight="1" x14ac:dyDescent="0.2">
      <c r="B237" s="19"/>
      <c r="C237" s="111"/>
      <c r="D237" s="112"/>
      <c r="E237" s="112"/>
      <c r="F237" s="112"/>
      <c r="G237" s="112" t="s">
        <v>59</v>
      </c>
      <c r="H237" s="112"/>
      <c r="I237" s="113" t="s">
        <v>254</v>
      </c>
      <c r="J237" s="114"/>
      <c r="K237" s="115"/>
      <c r="L237" s="115"/>
      <c r="M237" s="116"/>
      <c r="N237" s="115"/>
      <c r="O237" s="115"/>
      <c r="P237" s="115"/>
      <c r="Q237" s="115"/>
      <c r="R237" s="115"/>
      <c r="S237" s="115"/>
      <c r="T237" s="10"/>
    </row>
    <row r="238" spans="2:20" s="7" customFormat="1" ht="25.5" hidden="1" x14ac:dyDescent="0.2">
      <c r="B238" s="19"/>
      <c r="C238" s="111"/>
      <c r="D238" s="45" t="s">
        <v>213</v>
      </c>
      <c r="E238" s="112"/>
      <c r="F238" s="112"/>
      <c r="G238" s="112"/>
      <c r="H238" s="112"/>
      <c r="I238" s="113" t="s">
        <v>255</v>
      </c>
      <c r="J238" s="114">
        <f>J240</f>
        <v>0</v>
      </c>
      <c r="K238" s="115"/>
      <c r="L238" s="115"/>
      <c r="M238" s="116">
        <f>M240</f>
        <v>0</v>
      </c>
      <c r="N238" s="115">
        <f>N240</f>
        <v>0</v>
      </c>
      <c r="O238" s="115">
        <f>O240</f>
        <v>0</v>
      </c>
      <c r="P238" s="115">
        <f>P240</f>
        <v>0</v>
      </c>
      <c r="Q238" s="115"/>
      <c r="R238" s="115">
        <f>R240</f>
        <v>0</v>
      </c>
      <c r="S238" s="115"/>
      <c r="T238" s="10"/>
    </row>
    <row r="239" spans="2:20" s="7" customFormat="1" ht="25.5" hidden="1" x14ac:dyDescent="0.2">
      <c r="B239" s="19"/>
      <c r="C239" s="111"/>
      <c r="D239" s="45" t="s">
        <v>213</v>
      </c>
      <c r="E239" s="112"/>
      <c r="F239" s="112"/>
      <c r="G239" s="112"/>
      <c r="H239" s="112"/>
      <c r="I239" s="113" t="s">
        <v>256</v>
      </c>
      <c r="J239" s="114"/>
      <c r="K239" s="115"/>
      <c r="L239" s="115"/>
      <c r="M239" s="116"/>
      <c r="N239" s="115"/>
      <c r="O239" s="115"/>
      <c r="P239" s="115"/>
      <c r="Q239" s="115"/>
      <c r="R239" s="115"/>
      <c r="S239" s="115"/>
      <c r="T239" s="10"/>
    </row>
    <row r="240" spans="2:20" s="7" customFormat="1" ht="23.25" hidden="1" customHeight="1" x14ac:dyDescent="0.2">
      <c r="B240" s="19"/>
      <c r="C240" s="111"/>
      <c r="D240" s="45"/>
      <c r="E240" s="112"/>
      <c r="F240" s="112"/>
      <c r="G240" s="112"/>
      <c r="H240" s="112" t="s">
        <v>257</v>
      </c>
      <c r="I240" s="113" t="s">
        <v>258</v>
      </c>
      <c r="J240" s="114">
        <f>N240+O240+P240+R240</f>
        <v>0</v>
      </c>
      <c r="K240" s="115"/>
      <c r="L240" s="115"/>
      <c r="M240" s="116"/>
      <c r="N240" s="115"/>
      <c r="O240" s="115"/>
      <c r="P240" s="115"/>
      <c r="Q240" s="115"/>
      <c r="R240" s="115"/>
      <c r="S240" s="115"/>
      <c r="T240" s="10"/>
    </row>
    <row r="241" spans="2:20" s="7" customFormat="1" ht="23.25" hidden="1" customHeight="1" x14ac:dyDescent="0.2">
      <c r="B241" s="19"/>
      <c r="C241" s="111"/>
      <c r="D241" s="45"/>
      <c r="E241" s="112"/>
      <c r="F241" s="112"/>
      <c r="G241" s="112"/>
      <c r="H241" s="112" t="s">
        <v>257</v>
      </c>
      <c r="I241" s="113" t="s">
        <v>259</v>
      </c>
      <c r="J241" s="114"/>
      <c r="K241" s="115"/>
      <c r="L241" s="115"/>
      <c r="M241" s="116"/>
      <c r="N241" s="115"/>
      <c r="O241" s="115"/>
      <c r="P241" s="115"/>
      <c r="Q241" s="115"/>
      <c r="R241" s="115"/>
      <c r="S241" s="115"/>
      <c r="T241" s="10"/>
    </row>
    <row r="242" spans="2:20" s="7" customFormat="1" ht="12.75" hidden="1" customHeight="1" x14ac:dyDescent="0.2">
      <c r="B242" s="19"/>
      <c r="C242" s="111"/>
      <c r="D242" s="45" t="s">
        <v>99</v>
      </c>
      <c r="E242" s="112"/>
      <c r="F242" s="112"/>
      <c r="G242" s="112"/>
      <c r="H242" s="112"/>
      <c r="I242" s="113" t="s">
        <v>100</v>
      </c>
      <c r="J242" s="114">
        <f>J244+J250+J300+J342+J356+J370</f>
        <v>71237</v>
      </c>
      <c r="K242" s="115"/>
      <c r="L242" s="115"/>
      <c r="M242" s="116">
        <f>M244+M250+M300+M342+M356+M370</f>
        <v>0</v>
      </c>
      <c r="N242" s="115">
        <f t="shared" ref="N242:P243" si="47">N244+N250+N300+N342+N356+N370</f>
        <v>1399</v>
      </c>
      <c r="O242" s="115">
        <f t="shared" si="47"/>
        <v>65254</v>
      </c>
      <c r="P242" s="115">
        <f t="shared" si="47"/>
        <v>2235</v>
      </c>
      <c r="Q242" s="115"/>
      <c r="R242" s="115">
        <f>R244+R250+R300+R342+R356+R370</f>
        <v>2349</v>
      </c>
      <c r="S242" s="115"/>
      <c r="T242" s="10"/>
    </row>
    <row r="243" spans="2:20" s="7" customFormat="1" ht="12.75" hidden="1" customHeight="1" x14ac:dyDescent="0.2">
      <c r="B243" s="19"/>
      <c r="C243" s="111"/>
      <c r="D243" s="45" t="s">
        <v>99</v>
      </c>
      <c r="E243" s="112"/>
      <c r="F243" s="112"/>
      <c r="G243" s="112"/>
      <c r="H243" s="112"/>
      <c r="I243" s="113" t="s">
        <v>101</v>
      </c>
      <c r="J243" s="114">
        <f>J245+J251+J301+J343+J357+J371</f>
        <v>69234</v>
      </c>
      <c r="K243" s="115"/>
      <c r="L243" s="115"/>
      <c r="M243" s="116">
        <f>M245+M251+M301+M343+M357+M371</f>
        <v>2471</v>
      </c>
      <c r="N243" s="115">
        <f t="shared" si="47"/>
        <v>1399</v>
      </c>
      <c r="O243" s="115">
        <f t="shared" si="47"/>
        <v>13246</v>
      </c>
      <c r="P243" s="115">
        <f t="shared" si="47"/>
        <v>9217</v>
      </c>
      <c r="Q243" s="115"/>
      <c r="R243" s="115">
        <f>R245+R251+R301+R343+R357+R371</f>
        <v>45372</v>
      </c>
      <c r="S243" s="115"/>
      <c r="T243" s="10"/>
    </row>
    <row r="244" spans="2:20" s="7" customFormat="1" ht="25.5" hidden="1" x14ac:dyDescent="0.2">
      <c r="B244" s="19"/>
      <c r="C244" s="111"/>
      <c r="D244" s="112"/>
      <c r="E244" s="112"/>
      <c r="F244" s="112"/>
      <c r="G244" s="112" t="s">
        <v>131</v>
      </c>
      <c r="H244" s="112"/>
      <c r="I244" s="113" t="s">
        <v>260</v>
      </c>
      <c r="J244" s="114">
        <f>J246+J248</f>
        <v>0</v>
      </c>
      <c r="K244" s="115"/>
      <c r="L244" s="115"/>
      <c r="M244" s="116">
        <f>M246+M248</f>
        <v>0</v>
      </c>
      <c r="N244" s="115">
        <f>N246+N248</f>
        <v>0</v>
      </c>
      <c r="O244" s="115">
        <f>O246+O248</f>
        <v>0</v>
      </c>
      <c r="P244" s="115">
        <f>P246+P248</f>
        <v>0</v>
      </c>
      <c r="Q244" s="115"/>
      <c r="R244" s="115">
        <f>R246+R248</f>
        <v>0</v>
      </c>
      <c r="S244" s="115"/>
      <c r="T244" s="10"/>
    </row>
    <row r="245" spans="2:20" s="7" customFormat="1" ht="12.75" hidden="1" customHeight="1" x14ac:dyDescent="0.2">
      <c r="B245" s="19"/>
      <c r="C245" s="111"/>
      <c r="D245" s="112"/>
      <c r="E245" s="112"/>
      <c r="F245" s="112"/>
      <c r="G245" s="112" t="s">
        <v>131</v>
      </c>
      <c r="H245" s="112"/>
      <c r="I245" s="113" t="s">
        <v>261</v>
      </c>
      <c r="J245" s="114"/>
      <c r="K245" s="115"/>
      <c r="L245" s="115"/>
      <c r="M245" s="116"/>
      <c r="N245" s="115"/>
      <c r="O245" s="115"/>
      <c r="P245" s="115"/>
      <c r="Q245" s="115"/>
      <c r="R245" s="115"/>
      <c r="S245" s="115"/>
      <c r="T245" s="10"/>
    </row>
    <row r="246" spans="2:20" s="7" customFormat="1" ht="25.5" hidden="1" x14ac:dyDescent="0.2">
      <c r="B246" s="19"/>
      <c r="C246" s="111"/>
      <c r="D246" s="112"/>
      <c r="E246" s="112"/>
      <c r="F246" s="112"/>
      <c r="G246" s="112"/>
      <c r="H246" s="112" t="s">
        <v>59</v>
      </c>
      <c r="I246" s="113" t="s">
        <v>262</v>
      </c>
      <c r="J246" s="114">
        <f>N246+O246+P246+R246</f>
        <v>0</v>
      </c>
      <c r="K246" s="115"/>
      <c r="L246" s="115"/>
      <c r="M246" s="116"/>
      <c r="N246" s="115"/>
      <c r="O246" s="115"/>
      <c r="P246" s="115"/>
      <c r="Q246" s="115"/>
      <c r="R246" s="115"/>
      <c r="S246" s="115"/>
      <c r="T246" s="10"/>
    </row>
    <row r="247" spans="2:20" s="7" customFormat="1" ht="24" hidden="1" customHeight="1" x14ac:dyDescent="0.2">
      <c r="B247" s="19"/>
      <c r="C247" s="111"/>
      <c r="D247" s="112"/>
      <c r="E247" s="112"/>
      <c r="F247" s="112"/>
      <c r="G247" s="112"/>
      <c r="H247" s="112" t="s">
        <v>59</v>
      </c>
      <c r="I247" s="113" t="s">
        <v>263</v>
      </c>
      <c r="J247" s="114"/>
      <c r="K247" s="115"/>
      <c r="L247" s="115"/>
      <c r="M247" s="116"/>
      <c r="N247" s="115"/>
      <c r="O247" s="115"/>
      <c r="P247" s="115"/>
      <c r="Q247" s="115"/>
      <c r="R247" s="115"/>
      <c r="S247" s="115"/>
      <c r="T247" s="10"/>
    </row>
    <row r="248" spans="2:20" s="7" customFormat="1" ht="25.5" hidden="1" x14ac:dyDescent="0.2">
      <c r="B248" s="19"/>
      <c r="C248" s="111"/>
      <c r="D248" s="112"/>
      <c r="E248" s="112"/>
      <c r="F248" s="112"/>
      <c r="G248" s="112"/>
      <c r="H248" s="112" t="s">
        <v>99</v>
      </c>
      <c r="I248" s="113" t="s">
        <v>264</v>
      </c>
      <c r="J248" s="114">
        <f>N248+O248+P248+R248</f>
        <v>0</v>
      </c>
      <c r="K248" s="115"/>
      <c r="L248" s="115"/>
      <c r="M248" s="116">
        <v>0</v>
      </c>
      <c r="N248" s="115">
        <v>0</v>
      </c>
      <c r="O248" s="115"/>
      <c r="P248" s="115"/>
      <c r="Q248" s="115"/>
      <c r="R248" s="115"/>
      <c r="S248" s="115"/>
      <c r="T248" s="10"/>
    </row>
    <row r="249" spans="2:20" s="7" customFormat="1" ht="25.5" hidden="1" x14ac:dyDescent="0.2">
      <c r="B249" s="19"/>
      <c r="C249" s="111"/>
      <c r="D249" s="112"/>
      <c r="E249" s="112"/>
      <c r="F249" s="112"/>
      <c r="G249" s="112"/>
      <c r="H249" s="112" t="s">
        <v>99</v>
      </c>
      <c r="I249" s="113" t="s">
        <v>265</v>
      </c>
      <c r="J249" s="114"/>
      <c r="K249" s="115"/>
      <c r="L249" s="115"/>
      <c r="M249" s="116"/>
      <c r="N249" s="115"/>
      <c r="O249" s="115"/>
      <c r="P249" s="115"/>
      <c r="Q249" s="115"/>
      <c r="R249" s="115"/>
      <c r="S249" s="115"/>
      <c r="T249" s="10"/>
    </row>
    <row r="250" spans="2:20" s="84" customFormat="1" ht="27" customHeight="1" x14ac:dyDescent="0.2">
      <c r="B250" s="108" t="s">
        <v>266</v>
      </c>
      <c r="C250" s="125"/>
      <c r="D250" s="45"/>
      <c r="E250" s="45"/>
      <c r="F250" s="45" t="s">
        <v>267</v>
      </c>
      <c r="G250" s="45"/>
      <c r="H250" s="45"/>
      <c r="I250" s="73" t="s">
        <v>268</v>
      </c>
      <c r="J250" s="75">
        <f>SUM(N250,O250,P250,R250)</f>
        <v>65785</v>
      </c>
      <c r="K250" s="76"/>
      <c r="L250" s="76"/>
      <c r="M250" s="77">
        <f>SUM(M252,M282,M290,M266,M274,M260)</f>
        <v>0</v>
      </c>
      <c r="N250" s="76">
        <f t="shared" ref="N250:P251" si="48">SUM(N252,N282,N290,N266,N274,N260)</f>
        <v>1225</v>
      </c>
      <c r="O250" s="76">
        <f t="shared" si="48"/>
        <v>60696</v>
      </c>
      <c r="P250" s="76">
        <f t="shared" si="48"/>
        <v>1940</v>
      </c>
      <c r="Q250" s="76"/>
      <c r="R250" s="76">
        <f>SUM(R252,R282,R290,R266,R274,R260)</f>
        <v>1924</v>
      </c>
      <c r="S250" s="76"/>
      <c r="T250" s="109"/>
    </row>
    <row r="251" spans="2:20" s="84" customFormat="1" ht="27" customHeight="1" x14ac:dyDescent="0.2">
      <c r="B251" s="110"/>
      <c r="C251" s="125"/>
      <c r="D251" s="45"/>
      <c r="E251" s="45"/>
      <c r="F251" s="45" t="s">
        <v>267</v>
      </c>
      <c r="G251" s="45"/>
      <c r="H251" s="45"/>
      <c r="I251" s="73" t="s">
        <v>269</v>
      </c>
      <c r="J251" s="75">
        <f>SUM(N251,O251,P251,R251)</f>
        <v>65785</v>
      </c>
      <c r="K251" s="76"/>
      <c r="L251" s="76"/>
      <c r="M251" s="77">
        <f>SUM(M253,M283,M291,M267,M275,M261)</f>
        <v>1127</v>
      </c>
      <c r="N251" s="76">
        <f t="shared" si="48"/>
        <v>1225</v>
      </c>
      <c r="O251" s="76">
        <f t="shared" si="48"/>
        <v>12654</v>
      </c>
      <c r="P251" s="76">
        <f t="shared" si="48"/>
        <v>7986</v>
      </c>
      <c r="Q251" s="76"/>
      <c r="R251" s="76">
        <f>SUM(R253,R283,R291,R267,R275,R261)</f>
        <v>43920</v>
      </c>
      <c r="S251" s="76"/>
      <c r="T251" s="109"/>
    </row>
    <row r="252" spans="2:20" s="7" customFormat="1" ht="38.25" hidden="1" x14ac:dyDescent="0.2">
      <c r="B252" s="110"/>
      <c r="C252" s="125"/>
      <c r="D252" s="45"/>
      <c r="E252" s="45"/>
      <c r="F252" s="45"/>
      <c r="G252" s="112" t="s">
        <v>257</v>
      </c>
      <c r="H252" s="45"/>
      <c r="I252" s="118" t="s">
        <v>270</v>
      </c>
      <c r="J252" s="114">
        <f>N252+O252+P252+R252</f>
        <v>0</v>
      </c>
      <c r="K252" s="115"/>
      <c r="L252" s="115"/>
      <c r="M252" s="116">
        <f>M254+M256+M258</f>
        <v>0</v>
      </c>
      <c r="N252" s="115">
        <f t="shared" ref="N252:P253" si="49">N254+N256+N258</f>
        <v>0</v>
      </c>
      <c r="O252" s="115">
        <f t="shared" si="49"/>
        <v>0</v>
      </c>
      <c r="P252" s="115">
        <f t="shared" si="49"/>
        <v>0</v>
      </c>
      <c r="Q252" s="115"/>
      <c r="R252" s="115">
        <f>R254+R256+R258</f>
        <v>0</v>
      </c>
      <c r="S252" s="115"/>
      <c r="T252" s="10"/>
    </row>
    <row r="253" spans="2:20" s="7" customFormat="1" ht="38.25" hidden="1" x14ac:dyDescent="0.2">
      <c r="B253" s="110"/>
      <c r="C253" s="125"/>
      <c r="D253" s="45"/>
      <c r="E253" s="45"/>
      <c r="F253" s="45"/>
      <c r="G253" s="112" t="s">
        <v>257</v>
      </c>
      <c r="H253" s="45"/>
      <c r="I253" s="118" t="s">
        <v>271</v>
      </c>
      <c r="J253" s="114">
        <f>N253+O253+P253+R253</f>
        <v>0</v>
      </c>
      <c r="K253" s="115"/>
      <c r="L253" s="115"/>
      <c r="M253" s="116">
        <f>M255+M257+M259</f>
        <v>0</v>
      </c>
      <c r="N253" s="115">
        <f t="shared" si="49"/>
        <v>0</v>
      </c>
      <c r="O253" s="115">
        <f t="shared" si="49"/>
        <v>0</v>
      </c>
      <c r="P253" s="115">
        <f t="shared" si="49"/>
        <v>0</v>
      </c>
      <c r="Q253" s="115"/>
      <c r="R253" s="115">
        <f>R255+R257+R259</f>
        <v>0</v>
      </c>
      <c r="S253" s="115"/>
      <c r="T253" s="10"/>
    </row>
    <row r="254" spans="2:20" s="7" customFormat="1" ht="12.75" hidden="1" customHeight="1" x14ac:dyDescent="0.2">
      <c r="B254" s="110"/>
      <c r="C254" s="125"/>
      <c r="D254" s="45"/>
      <c r="E254" s="45"/>
      <c r="F254" s="45"/>
      <c r="G254" s="45"/>
      <c r="H254" s="112" t="s">
        <v>59</v>
      </c>
      <c r="I254" s="118" t="s">
        <v>272</v>
      </c>
      <c r="J254" s="114">
        <f t="shared" ref="J254:J259" si="50">N254+O254+P254+R254</f>
        <v>0</v>
      </c>
      <c r="K254" s="115"/>
      <c r="L254" s="115"/>
      <c r="M254" s="116">
        <f>12450-750-4168-38-7494</f>
        <v>0</v>
      </c>
      <c r="N254" s="115">
        <f>12450-750-4168-38-7494</f>
        <v>0</v>
      </c>
      <c r="O254" s="115"/>
      <c r="P254" s="115">
        <v>0</v>
      </c>
      <c r="Q254" s="115"/>
      <c r="R254" s="115"/>
      <c r="S254" s="115"/>
      <c r="T254" s="10"/>
    </row>
    <row r="255" spans="2:20" s="7" customFormat="1" ht="12.75" hidden="1" customHeight="1" x14ac:dyDescent="0.2">
      <c r="B255" s="110"/>
      <c r="C255" s="125"/>
      <c r="D255" s="45"/>
      <c r="E255" s="45"/>
      <c r="F255" s="45"/>
      <c r="G255" s="45"/>
      <c r="H255" s="112" t="s">
        <v>59</v>
      </c>
      <c r="I255" s="118" t="s">
        <v>273</v>
      </c>
      <c r="J255" s="114">
        <f t="shared" si="50"/>
        <v>0</v>
      </c>
      <c r="K255" s="115"/>
      <c r="L255" s="115"/>
      <c r="M255" s="116">
        <f>18-18</f>
        <v>0</v>
      </c>
      <c r="N255" s="115">
        <f>18-18</f>
        <v>0</v>
      </c>
      <c r="O255" s="115"/>
      <c r="P255" s="115"/>
      <c r="Q255" s="115"/>
      <c r="R255" s="115"/>
      <c r="S255" s="115"/>
      <c r="T255" s="10"/>
    </row>
    <row r="256" spans="2:20" s="7" customFormat="1" ht="25.5" hidden="1" x14ac:dyDescent="0.2">
      <c r="B256" s="110"/>
      <c r="C256" s="125"/>
      <c r="D256" s="45"/>
      <c r="E256" s="45"/>
      <c r="F256" s="45"/>
      <c r="G256" s="45"/>
      <c r="H256" s="112" t="s">
        <v>131</v>
      </c>
      <c r="I256" s="118" t="s">
        <v>274</v>
      </c>
      <c r="J256" s="114">
        <f t="shared" si="50"/>
        <v>0</v>
      </c>
      <c r="K256" s="115"/>
      <c r="L256" s="115"/>
      <c r="M256" s="116">
        <f>70550-4250-23619-212-42469</f>
        <v>0</v>
      </c>
      <c r="N256" s="115">
        <f>70550-4250-23619-212-42469</f>
        <v>0</v>
      </c>
      <c r="O256" s="115"/>
      <c r="P256" s="115"/>
      <c r="Q256" s="115"/>
      <c r="R256" s="115"/>
      <c r="S256" s="115"/>
      <c r="T256" s="10"/>
    </row>
    <row r="257" spans="2:20" s="7" customFormat="1" ht="12.75" hidden="1" customHeight="1" x14ac:dyDescent="0.2">
      <c r="B257" s="110"/>
      <c r="C257" s="125"/>
      <c r="D257" s="45"/>
      <c r="E257" s="45"/>
      <c r="F257" s="45"/>
      <c r="G257" s="45"/>
      <c r="H257" s="112" t="s">
        <v>131</v>
      </c>
      <c r="I257" s="118" t="s">
        <v>275</v>
      </c>
      <c r="J257" s="114">
        <f t="shared" si="50"/>
        <v>0</v>
      </c>
      <c r="K257" s="115"/>
      <c r="L257" s="115"/>
      <c r="M257" s="116">
        <f>102-102</f>
        <v>0</v>
      </c>
      <c r="N257" s="115">
        <f>102-102</f>
        <v>0</v>
      </c>
      <c r="O257" s="115"/>
      <c r="P257" s="115"/>
      <c r="Q257" s="115"/>
      <c r="R257" s="115"/>
      <c r="S257" s="115"/>
      <c r="T257" s="10"/>
    </row>
    <row r="258" spans="2:20" s="7" customFormat="1" ht="12.75" hidden="1" customHeight="1" x14ac:dyDescent="0.2">
      <c r="B258" s="110"/>
      <c r="C258" s="125"/>
      <c r="D258" s="45"/>
      <c r="E258" s="45"/>
      <c r="F258" s="45"/>
      <c r="G258" s="45"/>
      <c r="H258" s="112" t="s">
        <v>99</v>
      </c>
      <c r="I258" s="113" t="s">
        <v>276</v>
      </c>
      <c r="J258" s="114">
        <f t="shared" si="50"/>
        <v>0</v>
      </c>
      <c r="K258" s="115"/>
      <c r="L258" s="115"/>
      <c r="M258" s="116"/>
      <c r="N258" s="115"/>
      <c r="O258" s="115"/>
      <c r="P258" s="115"/>
      <c r="Q258" s="115"/>
      <c r="R258" s="115"/>
      <c r="S258" s="115"/>
      <c r="T258" s="10"/>
    </row>
    <row r="259" spans="2:20" s="7" customFormat="1" ht="12.75" hidden="1" customHeight="1" x14ac:dyDescent="0.2">
      <c r="B259" s="110"/>
      <c r="C259" s="125"/>
      <c r="D259" s="45"/>
      <c r="E259" s="45"/>
      <c r="F259" s="45"/>
      <c r="G259" s="45"/>
      <c r="H259" s="112" t="s">
        <v>99</v>
      </c>
      <c r="I259" s="113" t="s">
        <v>277</v>
      </c>
      <c r="J259" s="114">
        <f t="shared" si="50"/>
        <v>0</v>
      </c>
      <c r="K259" s="115"/>
      <c r="L259" s="115"/>
      <c r="M259" s="116"/>
      <c r="N259" s="115"/>
      <c r="O259" s="115"/>
      <c r="P259" s="115"/>
      <c r="Q259" s="115"/>
      <c r="R259" s="115"/>
      <c r="S259" s="115"/>
      <c r="T259" s="10"/>
    </row>
    <row r="260" spans="2:20" s="7" customFormat="1" ht="46.5" customHeight="1" x14ac:dyDescent="0.2">
      <c r="B260" s="110"/>
      <c r="C260" s="125"/>
      <c r="D260" s="45"/>
      <c r="E260" s="45"/>
      <c r="F260" s="45"/>
      <c r="G260" s="112" t="s">
        <v>278</v>
      </c>
      <c r="H260" s="112"/>
      <c r="I260" s="126" t="s">
        <v>279</v>
      </c>
      <c r="J260" s="114">
        <f>SUM(N260,O260,P260,R260)</f>
        <v>2830</v>
      </c>
      <c r="K260" s="115"/>
      <c r="L260" s="115"/>
      <c r="M260" s="116">
        <f>SUM(M262,M264)</f>
        <v>0</v>
      </c>
      <c r="N260" s="115">
        <f t="shared" ref="N260:R261" si="51">SUM(N262,N264)</f>
        <v>0</v>
      </c>
      <c r="O260" s="115">
        <f t="shared" si="51"/>
        <v>2830</v>
      </c>
      <c r="P260" s="115">
        <f t="shared" si="51"/>
        <v>0</v>
      </c>
      <c r="Q260" s="115">
        <f t="shared" si="51"/>
        <v>0</v>
      </c>
      <c r="R260" s="115">
        <f t="shared" si="51"/>
        <v>0</v>
      </c>
      <c r="S260" s="115"/>
      <c r="T260" s="127"/>
    </row>
    <row r="261" spans="2:20" s="7" customFormat="1" ht="46.5" customHeight="1" x14ac:dyDescent="0.2">
      <c r="B261" s="110"/>
      <c r="C261" s="125"/>
      <c r="D261" s="45"/>
      <c r="E261" s="45"/>
      <c r="F261" s="45"/>
      <c r="G261" s="112" t="s">
        <v>278</v>
      </c>
      <c r="H261" s="112"/>
      <c r="I261" s="126" t="s">
        <v>280</v>
      </c>
      <c r="J261" s="114">
        <f>SUM(N261,O261,P261,R261)</f>
        <v>2830</v>
      </c>
      <c r="K261" s="115"/>
      <c r="L261" s="115"/>
      <c r="M261" s="116">
        <f>SUM(M263,M265)</f>
        <v>0</v>
      </c>
      <c r="N261" s="115">
        <f t="shared" si="51"/>
        <v>0</v>
      </c>
      <c r="O261" s="115">
        <f t="shared" si="51"/>
        <v>0</v>
      </c>
      <c r="P261" s="115">
        <f t="shared" si="51"/>
        <v>2830</v>
      </c>
      <c r="Q261" s="115">
        <f t="shared" si="51"/>
        <v>0</v>
      </c>
      <c r="R261" s="115">
        <f t="shared" si="51"/>
        <v>0</v>
      </c>
      <c r="S261" s="115"/>
      <c r="T261" s="127"/>
    </row>
    <row r="262" spans="2:20" s="7" customFormat="1" ht="12.75" customHeight="1" x14ac:dyDescent="0.2">
      <c r="B262" s="110"/>
      <c r="C262" s="125"/>
      <c r="D262" s="45"/>
      <c r="E262" s="45"/>
      <c r="F262" s="45"/>
      <c r="G262" s="45"/>
      <c r="H262" s="112" t="s">
        <v>59</v>
      </c>
      <c r="I262" s="118" t="s">
        <v>281</v>
      </c>
      <c r="J262" s="114">
        <f t="shared" ref="J262:J273" si="52">N262+O262+P262+R262</f>
        <v>818</v>
      </c>
      <c r="K262" s="115"/>
      <c r="L262" s="115"/>
      <c r="M262" s="116"/>
      <c r="N262" s="115"/>
      <c r="O262" s="115">
        <v>818</v>
      </c>
      <c r="P262" s="115">
        <v>0</v>
      </c>
      <c r="Q262" s="115"/>
      <c r="R262" s="76"/>
      <c r="S262" s="76"/>
      <c r="T262" s="127"/>
    </row>
    <row r="263" spans="2:20" s="7" customFormat="1" ht="12.75" customHeight="1" x14ac:dyDescent="0.2">
      <c r="B263" s="110"/>
      <c r="C263" s="125"/>
      <c r="D263" s="45"/>
      <c r="E263" s="45"/>
      <c r="F263" s="45"/>
      <c r="G263" s="45"/>
      <c r="H263" s="112" t="s">
        <v>59</v>
      </c>
      <c r="I263" s="118" t="s">
        <v>282</v>
      </c>
      <c r="J263" s="114">
        <f t="shared" si="52"/>
        <v>818</v>
      </c>
      <c r="K263" s="115"/>
      <c r="L263" s="115"/>
      <c r="M263" s="116"/>
      <c r="N263" s="115"/>
      <c r="O263" s="115">
        <v>0</v>
      </c>
      <c r="P263" s="115">
        <v>818</v>
      </c>
      <c r="Q263" s="115"/>
      <c r="R263" s="115"/>
      <c r="S263" s="115"/>
      <c r="T263" s="127"/>
    </row>
    <row r="264" spans="2:20" s="7" customFormat="1" ht="27.75" customHeight="1" x14ac:dyDescent="0.2">
      <c r="B264" s="110"/>
      <c r="C264" s="125"/>
      <c r="D264" s="45"/>
      <c r="E264" s="45"/>
      <c r="F264" s="45"/>
      <c r="G264" s="45"/>
      <c r="H264" s="112" t="s">
        <v>131</v>
      </c>
      <c r="I264" s="118" t="s">
        <v>283</v>
      </c>
      <c r="J264" s="114">
        <f t="shared" si="52"/>
        <v>2012</v>
      </c>
      <c r="K264" s="115"/>
      <c r="L264" s="115"/>
      <c r="M264" s="116"/>
      <c r="N264" s="115"/>
      <c r="O264" s="115">
        <v>2012</v>
      </c>
      <c r="P264" s="115">
        <v>0</v>
      </c>
      <c r="Q264" s="115"/>
      <c r="R264" s="115"/>
      <c r="S264" s="115"/>
      <c r="T264" s="127"/>
    </row>
    <row r="265" spans="2:20" s="7" customFormat="1" ht="12.75" customHeight="1" x14ac:dyDescent="0.2">
      <c r="B265" s="110"/>
      <c r="C265" s="125"/>
      <c r="D265" s="45"/>
      <c r="E265" s="45"/>
      <c r="F265" s="45"/>
      <c r="G265" s="45"/>
      <c r="H265" s="112" t="s">
        <v>131</v>
      </c>
      <c r="I265" s="118" t="s">
        <v>284</v>
      </c>
      <c r="J265" s="114">
        <f t="shared" si="52"/>
        <v>2012</v>
      </c>
      <c r="K265" s="115"/>
      <c r="L265" s="115"/>
      <c r="M265" s="116"/>
      <c r="N265" s="115"/>
      <c r="O265" s="115">
        <v>0</v>
      </c>
      <c r="P265" s="115">
        <v>2012</v>
      </c>
      <c r="Q265" s="115"/>
      <c r="R265" s="115"/>
      <c r="S265" s="115"/>
      <c r="T265" s="127"/>
    </row>
    <row r="266" spans="2:20" s="7" customFormat="1" ht="38.25" x14ac:dyDescent="0.2">
      <c r="B266" s="110"/>
      <c r="C266" s="125"/>
      <c r="D266" s="45"/>
      <c r="E266" s="45"/>
      <c r="F266" s="45"/>
      <c r="G266" s="112" t="s">
        <v>41</v>
      </c>
      <c r="H266" s="45"/>
      <c r="I266" s="118" t="s">
        <v>285</v>
      </c>
      <c r="J266" s="114">
        <f t="shared" si="52"/>
        <v>62905</v>
      </c>
      <c r="K266" s="115"/>
      <c r="L266" s="115"/>
      <c r="M266" s="116">
        <f>M268+M270+M272</f>
        <v>0</v>
      </c>
      <c r="N266" s="115">
        <f t="shared" ref="N266:P267" si="53">N268+N270+N272</f>
        <v>1225</v>
      </c>
      <c r="O266" s="115">
        <f t="shared" si="53"/>
        <v>57846</v>
      </c>
      <c r="P266" s="115">
        <f t="shared" si="53"/>
        <v>1920</v>
      </c>
      <c r="Q266" s="115"/>
      <c r="R266" s="115">
        <f>R268+R270+R272</f>
        <v>1914</v>
      </c>
      <c r="S266" s="115"/>
      <c r="T266" s="10"/>
    </row>
    <row r="267" spans="2:20" s="7" customFormat="1" ht="38.25" x14ac:dyDescent="0.2">
      <c r="B267" s="110"/>
      <c r="C267" s="125"/>
      <c r="D267" s="45"/>
      <c r="E267" s="45"/>
      <c r="F267" s="45"/>
      <c r="G267" s="112" t="s">
        <v>41</v>
      </c>
      <c r="H267" s="45"/>
      <c r="I267" s="118" t="s">
        <v>286</v>
      </c>
      <c r="J267" s="114">
        <f t="shared" si="52"/>
        <v>62905</v>
      </c>
      <c r="K267" s="115"/>
      <c r="L267" s="115"/>
      <c r="M267" s="116">
        <f>M269+M271+M273</f>
        <v>1053</v>
      </c>
      <c r="N267" s="115">
        <f t="shared" si="53"/>
        <v>1225</v>
      </c>
      <c r="O267" s="115">
        <f t="shared" si="53"/>
        <v>12634</v>
      </c>
      <c r="P267" s="115">
        <f t="shared" si="53"/>
        <v>5136</v>
      </c>
      <c r="Q267" s="115"/>
      <c r="R267" s="115">
        <f>R269+R271+R273</f>
        <v>43910</v>
      </c>
      <c r="S267" s="115"/>
      <c r="T267" s="10"/>
    </row>
    <row r="268" spans="2:20" s="7" customFormat="1" ht="12.75" customHeight="1" x14ac:dyDescent="0.2">
      <c r="B268" s="110"/>
      <c r="C268" s="125"/>
      <c r="D268" s="45"/>
      <c r="E268" s="45"/>
      <c r="F268" s="45"/>
      <c r="G268" s="45"/>
      <c r="H268" s="112" t="s">
        <v>59</v>
      </c>
      <c r="I268" s="118" t="s">
        <v>272</v>
      </c>
      <c r="J268" s="114">
        <f t="shared" si="52"/>
        <v>7700</v>
      </c>
      <c r="K268" s="115"/>
      <c r="L268" s="115"/>
      <c r="M268" s="116"/>
      <c r="N268" s="115">
        <v>225</v>
      </c>
      <c r="O268" s="115">
        <f>7034-393</f>
        <v>6641</v>
      </c>
      <c r="P268" s="115">
        <v>420</v>
      </c>
      <c r="Q268" s="115"/>
      <c r="R268" s="115">
        <v>414</v>
      </c>
      <c r="S268" s="115"/>
      <c r="T268" s="10"/>
    </row>
    <row r="269" spans="2:20" s="7" customFormat="1" ht="12.75" customHeight="1" x14ac:dyDescent="0.2">
      <c r="B269" s="110"/>
      <c r="C269" s="125"/>
      <c r="D269" s="45"/>
      <c r="E269" s="45"/>
      <c r="F269" s="45"/>
      <c r="G269" s="45"/>
      <c r="H269" s="112" t="s">
        <v>59</v>
      </c>
      <c r="I269" s="118" t="s">
        <v>273</v>
      </c>
      <c r="J269" s="114">
        <f t="shared" si="52"/>
        <v>7700</v>
      </c>
      <c r="K269" s="115"/>
      <c r="L269" s="115"/>
      <c r="M269" s="116">
        <v>158</v>
      </c>
      <c r="N269" s="115">
        <v>225</v>
      </c>
      <c r="O269" s="115">
        <f>2556-393</f>
        <v>2163</v>
      </c>
      <c r="P269" s="115">
        <v>2114</v>
      </c>
      <c r="Q269" s="115"/>
      <c r="R269" s="115">
        <v>3198</v>
      </c>
      <c r="S269" s="115"/>
      <c r="T269" s="10"/>
    </row>
    <row r="270" spans="2:20" s="7" customFormat="1" ht="25.5" x14ac:dyDescent="0.2">
      <c r="B270" s="110"/>
      <c r="C270" s="125"/>
      <c r="D270" s="45"/>
      <c r="E270" s="45"/>
      <c r="F270" s="45"/>
      <c r="G270" s="45"/>
      <c r="H270" s="112" t="s">
        <v>131</v>
      </c>
      <c r="I270" s="118" t="s">
        <v>274</v>
      </c>
      <c r="J270" s="114">
        <f t="shared" si="52"/>
        <v>53863</v>
      </c>
      <c r="K270" s="115"/>
      <c r="L270" s="115"/>
      <c r="M270" s="116"/>
      <c r="N270" s="115">
        <v>1000</v>
      </c>
      <c r="O270" s="115">
        <v>49863</v>
      </c>
      <c r="P270" s="115">
        <v>1500</v>
      </c>
      <c r="Q270" s="115"/>
      <c r="R270" s="115">
        <v>1500</v>
      </c>
      <c r="S270" s="115"/>
      <c r="T270" s="10"/>
    </row>
    <row r="271" spans="2:20" s="7" customFormat="1" ht="12.75" customHeight="1" x14ac:dyDescent="0.2">
      <c r="B271" s="110"/>
      <c r="C271" s="125"/>
      <c r="D271" s="45"/>
      <c r="E271" s="45"/>
      <c r="F271" s="45"/>
      <c r="G271" s="45"/>
      <c r="H271" s="112" t="s">
        <v>131</v>
      </c>
      <c r="I271" s="118" t="s">
        <v>275</v>
      </c>
      <c r="J271" s="114">
        <f t="shared" si="52"/>
        <v>53863</v>
      </c>
      <c r="K271" s="115"/>
      <c r="L271" s="115"/>
      <c r="M271" s="116">
        <v>895</v>
      </c>
      <c r="N271" s="115">
        <v>1000</v>
      </c>
      <c r="O271" s="115">
        <v>9129</v>
      </c>
      <c r="P271" s="115">
        <v>3022</v>
      </c>
      <c r="Q271" s="115"/>
      <c r="R271" s="115">
        <v>40712</v>
      </c>
      <c r="S271" s="115"/>
      <c r="T271" s="10"/>
    </row>
    <row r="272" spans="2:20" s="7" customFormat="1" ht="12.75" customHeight="1" x14ac:dyDescent="0.2">
      <c r="B272" s="110"/>
      <c r="C272" s="125"/>
      <c r="D272" s="45"/>
      <c r="E272" s="45"/>
      <c r="F272" s="45"/>
      <c r="G272" s="45"/>
      <c r="H272" s="112" t="s">
        <v>99</v>
      </c>
      <c r="I272" s="113" t="s">
        <v>276</v>
      </c>
      <c r="J272" s="114">
        <f t="shared" si="52"/>
        <v>1342</v>
      </c>
      <c r="K272" s="115"/>
      <c r="L272" s="115"/>
      <c r="M272" s="116"/>
      <c r="N272" s="115"/>
      <c r="O272" s="115">
        <f>949+393</f>
        <v>1342</v>
      </c>
      <c r="P272" s="115"/>
      <c r="Q272" s="115"/>
      <c r="R272" s="115"/>
      <c r="S272" s="115"/>
      <c r="T272" s="10"/>
    </row>
    <row r="273" spans="2:20" s="7" customFormat="1" ht="12.75" customHeight="1" x14ac:dyDescent="0.2">
      <c r="B273" s="110"/>
      <c r="C273" s="125"/>
      <c r="D273" s="45"/>
      <c r="E273" s="45"/>
      <c r="F273" s="45"/>
      <c r="G273" s="45"/>
      <c r="H273" s="112" t="s">
        <v>99</v>
      </c>
      <c r="I273" s="113" t="s">
        <v>277</v>
      </c>
      <c r="J273" s="114">
        <f t="shared" si="52"/>
        <v>1342</v>
      </c>
      <c r="K273" s="115"/>
      <c r="L273" s="115"/>
      <c r="M273" s="116"/>
      <c r="N273" s="115"/>
      <c r="O273" s="115">
        <f>949+393</f>
        <v>1342</v>
      </c>
      <c r="P273" s="115"/>
      <c r="Q273" s="115"/>
      <c r="R273" s="115"/>
      <c r="S273" s="115"/>
      <c r="T273" s="10"/>
    </row>
    <row r="274" spans="2:20" s="7" customFormat="1" ht="25.5" customHeight="1" x14ac:dyDescent="0.2">
      <c r="B274" s="110"/>
      <c r="C274" s="125"/>
      <c r="D274" s="45"/>
      <c r="E274" s="45"/>
      <c r="F274" s="45"/>
      <c r="G274" s="112" t="s">
        <v>287</v>
      </c>
      <c r="H274" s="45"/>
      <c r="I274" s="113" t="s">
        <v>288</v>
      </c>
      <c r="J274" s="114">
        <f>SUM(N274,O274,P274,R274)</f>
        <v>50</v>
      </c>
      <c r="K274" s="115"/>
      <c r="L274" s="115"/>
      <c r="M274" s="116">
        <f>SUM(M276,M278,M280)</f>
        <v>0</v>
      </c>
      <c r="N274" s="115">
        <f t="shared" ref="N274:P275" si="54">SUM(N276,N278,N280)</f>
        <v>0</v>
      </c>
      <c r="O274" s="115">
        <f t="shared" si="54"/>
        <v>20</v>
      </c>
      <c r="P274" s="115">
        <f t="shared" si="54"/>
        <v>20</v>
      </c>
      <c r="Q274" s="115"/>
      <c r="R274" s="115">
        <f>SUM(R276,R278,R280)</f>
        <v>10</v>
      </c>
      <c r="S274" s="115"/>
      <c r="T274" s="127"/>
    </row>
    <row r="275" spans="2:20" s="7" customFormat="1" ht="25.5" customHeight="1" x14ac:dyDescent="0.2">
      <c r="B275" s="110"/>
      <c r="C275" s="125"/>
      <c r="D275" s="45"/>
      <c r="E275" s="45"/>
      <c r="F275" s="45"/>
      <c r="G275" s="112" t="s">
        <v>287</v>
      </c>
      <c r="H275" s="45"/>
      <c r="I275" s="113" t="s">
        <v>289</v>
      </c>
      <c r="J275" s="114">
        <f>SUM(N275,O275,P275,R275)</f>
        <v>50</v>
      </c>
      <c r="K275" s="115"/>
      <c r="L275" s="115"/>
      <c r="M275" s="116">
        <f>SUM(M277,M279,M281)</f>
        <v>74</v>
      </c>
      <c r="N275" s="115">
        <f t="shared" si="54"/>
        <v>0</v>
      </c>
      <c r="O275" s="115">
        <f t="shared" si="54"/>
        <v>20</v>
      </c>
      <c r="P275" s="115">
        <f t="shared" si="54"/>
        <v>20</v>
      </c>
      <c r="Q275" s="115"/>
      <c r="R275" s="115">
        <f>SUM(R277,R279,R281)</f>
        <v>10</v>
      </c>
      <c r="S275" s="115"/>
      <c r="T275" s="127"/>
    </row>
    <row r="276" spans="2:20" s="7" customFormat="1" ht="12.75" customHeight="1" x14ac:dyDescent="0.2">
      <c r="B276" s="110"/>
      <c r="C276" s="125"/>
      <c r="D276" s="45"/>
      <c r="E276" s="45"/>
      <c r="F276" s="45"/>
      <c r="G276" s="45"/>
      <c r="H276" s="112" t="s">
        <v>59</v>
      </c>
      <c r="I276" s="118" t="s">
        <v>281</v>
      </c>
      <c r="J276" s="114">
        <f>N276+O276+P276+R276</f>
        <v>50</v>
      </c>
      <c r="K276" s="115"/>
      <c r="L276" s="115"/>
      <c r="M276" s="116"/>
      <c r="N276" s="115"/>
      <c r="O276" s="115">
        <v>20</v>
      </c>
      <c r="P276" s="115">
        <v>20</v>
      </c>
      <c r="Q276" s="115"/>
      <c r="R276" s="115">
        <v>10</v>
      </c>
      <c r="S276" s="115"/>
      <c r="T276" s="127"/>
    </row>
    <row r="277" spans="2:20" s="7" customFormat="1" ht="12.75" customHeight="1" x14ac:dyDescent="0.2">
      <c r="B277" s="110"/>
      <c r="C277" s="125"/>
      <c r="D277" s="45"/>
      <c r="E277" s="45"/>
      <c r="F277" s="45"/>
      <c r="G277" s="45"/>
      <c r="H277" s="112" t="s">
        <v>59</v>
      </c>
      <c r="I277" s="118" t="s">
        <v>282</v>
      </c>
      <c r="J277" s="114">
        <f>N277+O277+P277+R277</f>
        <v>50</v>
      </c>
      <c r="K277" s="115"/>
      <c r="L277" s="115"/>
      <c r="M277" s="116">
        <v>74</v>
      </c>
      <c r="N277" s="115"/>
      <c r="O277" s="115">
        <v>20</v>
      </c>
      <c r="P277" s="115">
        <v>20</v>
      </c>
      <c r="Q277" s="115"/>
      <c r="R277" s="115">
        <v>10</v>
      </c>
      <c r="S277" s="115"/>
      <c r="T277" s="127"/>
    </row>
    <row r="278" spans="2:20" s="7" customFormat="1" ht="27.75" hidden="1" customHeight="1" x14ac:dyDescent="0.2">
      <c r="B278" s="110"/>
      <c r="C278" s="125"/>
      <c r="D278" s="45"/>
      <c r="E278" s="45"/>
      <c r="F278" s="45"/>
      <c r="G278" s="45"/>
      <c r="H278" s="112" t="s">
        <v>131</v>
      </c>
      <c r="I278" s="118" t="s">
        <v>283</v>
      </c>
      <c r="J278" s="114">
        <f>N278+O278+P278+R278</f>
        <v>0</v>
      </c>
      <c r="K278" s="115"/>
      <c r="L278" s="115"/>
      <c r="M278" s="116"/>
      <c r="N278" s="115"/>
      <c r="O278" s="115"/>
      <c r="P278" s="115"/>
      <c r="Q278" s="115"/>
      <c r="R278" s="115"/>
      <c r="S278" s="115"/>
      <c r="T278" s="127"/>
    </row>
    <row r="279" spans="2:20" s="7" customFormat="1" ht="12.75" hidden="1" customHeight="1" x14ac:dyDescent="0.2">
      <c r="B279" s="110"/>
      <c r="C279" s="125"/>
      <c r="D279" s="45"/>
      <c r="E279" s="45"/>
      <c r="F279" s="45"/>
      <c r="G279" s="45"/>
      <c r="H279" s="112" t="s">
        <v>131</v>
      </c>
      <c r="I279" s="118" t="s">
        <v>284</v>
      </c>
      <c r="J279" s="114">
        <f>N279+O279+P279+R279</f>
        <v>0</v>
      </c>
      <c r="K279" s="115"/>
      <c r="L279" s="115"/>
      <c r="M279" s="116"/>
      <c r="N279" s="115"/>
      <c r="O279" s="115"/>
      <c r="P279" s="115"/>
      <c r="Q279" s="115"/>
      <c r="R279" s="115"/>
      <c r="S279" s="115"/>
      <c r="T279" s="127"/>
    </row>
    <row r="280" spans="2:20" s="7" customFormat="1" ht="12.75" hidden="1" customHeight="1" x14ac:dyDescent="0.2">
      <c r="B280" s="110"/>
      <c r="C280" s="125"/>
      <c r="D280" s="45"/>
      <c r="E280" s="45"/>
      <c r="F280" s="45"/>
      <c r="G280" s="45"/>
      <c r="H280" s="112" t="s">
        <v>99</v>
      </c>
      <c r="I280" s="113" t="s">
        <v>290</v>
      </c>
      <c r="J280" s="114">
        <f>SUM(N280:R280)</f>
        <v>0</v>
      </c>
      <c r="K280" s="115"/>
      <c r="L280" s="115"/>
      <c r="M280" s="77"/>
      <c r="N280" s="76"/>
      <c r="O280" s="76"/>
      <c r="P280" s="76"/>
      <c r="Q280" s="76"/>
      <c r="R280" s="76"/>
      <c r="S280" s="76"/>
      <c r="T280" s="127"/>
    </row>
    <row r="281" spans="2:20" s="7" customFormat="1" ht="12.75" hidden="1" customHeight="1" x14ac:dyDescent="0.2">
      <c r="B281" s="110"/>
      <c r="C281" s="125"/>
      <c r="D281" s="45"/>
      <c r="E281" s="45"/>
      <c r="F281" s="45"/>
      <c r="G281" s="45"/>
      <c r="H281" s="112" t="s">
        <v>99</v>
      </c>
      <c r="I281" s="113" t="s">
        <v>291</v>
      </c>
      <c r="J281" s="114">
        <f>SUM(N281:R281)</f>
        <v>0</v>
      </c>
      <c r="K281" s="115"/>
      <c r="L281" s="115"/>
      <c r="M281" s="77"/>
      <c r="N281" s="76"/>
      <c r="O281" s="76"/>
      <c r="P281" s="76"/>
      <c r="Q281" s="76"/>
      <c r="R281" s="76"/>
      <c r="S281" s="76"/>
      <c r="T281" s="127"/>
    </row>
    <row r="282" spans="2:20" s="7" customFormat="1" ht="25.5" hidden="1" x14ac:dyDescent="0.2">
      <c r="B282" s="110"/>
      <c r="C282" s="125"/>
      <c r="D282" s="45"/>
      <c r="E282" s="45"/>
      <c r="F282" s="45"/>
      <c r="G282" s="112" t="s">
        <v>110</v>
      </c>
      <c r="H282" s="45"/>
      <c r="I282" s="118" t="s">
        <v>292</v>
      </c>
      <c r="J282" s="114">
        <f>SUM(J284:J288)</f>
        <v>0</v>
      </c>
      <c r="K282" s="115">
        <f>SUM(Q282,S282)</f>
        <v>0</v>
      </c>
      <c r="L282" s="115"/>
      <c r="M282" s="116">
        <f>SUM(M288)</f>
        <v>0</v>
      </c>
      <c r="N282" s="115">
        <f>SUM(N288)</f>
        <v>0</v>
      </c>
      <c r="O282" s="115">
        <f>SUM(O284:O288)</f>
        <v>0</v>
      </c>
      <c r="P282" s="115">
        <f>SUM(P289)</f>
        <v>0</v>
      </c>
      <c r="Q282" s="115"/>
      <c r="R282" s="115">
        <f>SUM(R284:R288)</f>
        <v>0</v>
      </c>
      <c r="S282" s="115"/>
      <c r="T282" s="10"/>
    </row>
    <row r="283" spans="2:20" s="7" customFormat="1" ht="22.5" hidden="1" customHeight="1" x14ac:dyDescent="0.2">
      <c r="B283" s="110"/>
      <c r="C283" s="125"/>
      <c r="D283" s="45"/>
      <c r="E283" s="45"/>
      <c r="F283" s="45"/>
      <c r="G283" s="112" t="s">
        <v>110</v>
      </c>
      <c r="H283" s="45"/>
      <c r="I283" s="118" t="s">
        <v>293</v>
      </c>
      <c r="J283" s="114">
        <f>SUM(J285:J289)</f>
        <v>0</v>
      </c>
      <c r="K283" s="115"/>
      <c r="L283" s="115"/>
      <c r="M283" s="116">
        <f>SUM(M289)</f>
        <v>0</v>
      </c>
      <c r="N283" s="115">
        <f>SUM(N289)</f>
        <v>0</v>
      </c>
      <c r="O283" s="115">
        <f>SUM(O289)</f>
        <v>0</v>
      </c>
      <c r="P283" s="115">
        <f>SUM(P289)</f>
        <v>0</v>
      </c>
      <c r="Q283" s="115"/>
      <c r="R283" s="115">
        <f>SUM(R289)</f>
        <v>0</v>
      </c>
      <c r="S283" s="115"/>
      <c r="T283" s="10"/>
    </row>
    <row r="284" spans="2:20" s="7" customFormat="1" ht="12.75" hidden="1" customHeight="1" x14ac:dyDescent="0.2">
      <c r="B284" s="110"/>
      <c r="C284" s="125"/>
      <c r="D284" s="45"/>
      <c r="E284" s="45"/>
      <c r="F284" s="45"/>
      <c r="G284" s="45"/>
      <c r="H284" s="112" t="s">
        <v>59</v>
      </c>
      <c r="I284" s="118" t="s">
        <v>272</v>
      </c>
      <c r="J284" s="114">
        <f>N284+O284+P284+R284</f>
        <v>0</v>
      </c>
      <c r="K284" s="115">
        <f>SUM(Q284,S284)</f>
        <v>0</v>
      </c>
      <c r="L284" s="115"/>
      <c r="M284" s="77"/>
      <c r="N284" s="76"/>
      <c r="O284" s="76"/>
      <c r="P284" s="115">
        <v>0</v>
      </c>
      <c r="Q284" s="115"/>
      <c r="R284" s="76"/>
      <c r="S284" s="76"/>
      <c r="T284" s="10"/>
    </row>
    <row r="285" spans="2:20" s="7" customFormat="1" ht="12.75" hidden="1" customHeight="1" x14ac:dyDescent="0.2">
      <c r="B285" s="110"/>
      <c r="C285" s="125"/>
      <c r="D285" s="45"/>
      <c r="E285" s="45"/>
      <c r="F285" s="45"/>
      <c r="G285" s="45"/>
      <c r="H285" s="112" t="s">
        <v>59</v>
      </c>
      <c r="I285" s="118" t="s">
        <v>273</v>
      </c>
      <c r="J285" s="114"/>
      <c r="K285" s="115"/>
      <c r="L285" s="115"/>
      <c r="M285" s="77"/>
      <c r="N285" s="76"/>
      <c r="O285" s="76"/>
      <c r="P285" s="115"/>
      <c r="Q285" s="115"/>
      <c r="R285" s="76"/>
      <c r="S285" s="76"/>
      <c r="T285" s="10"/>
    </row>
    <row r="286" spans="2:20" s="7" customFormat="1" ht="25.5" hidden="1" x14ac:dyDescent="0.2">
      <c r="B286" s="110"/>
      <c r="C286" s="125"/>
      <c r="D286" s="45"/>
      <c r="E286" s="45"/>
      <c r="F286" s="45"/>
      <c r="G286" s="45"/>
      <c r="H286" s="112" t="s">
        <v>131</v>
      </c>
      <c r="I286" s="118" t="s">
        <v>274</v>
      </c>
      <c r="J286" s="114">
        <f>N286+O286+P286+R286</f>
        <v>0</v>
      </c>
      <c r="K286" s="115">
        <f>SUM(Q286,S286)</f>
        <v>0</v>
      </c>
      <c r="L286" s="115"/>
      <c r="M286" s="77"/>
      <c r="N286" s="76"/>
      <c r="O286" s="76"/>
      <c r="P286" s="76"/>
      <c r="Q286" s="76"/>
      <c r="R286" s="76"/>
      <c r="S286" s="76"/>
      <c r="T286" s="10"/>
    </row>
    <row r="287" spans="2:20" s="7" customFormat="1" ht="12.75" hidden="1" customHeight="1" x14ac:dyDescent="0.2">
      <c r="B287" s="110"/>
      <c r="C287" s="125"/>
      <c r="D287" s="45"/>
      <c r="E287" s="45"/>
      <c r="F287" s="45"/>
      <c r="G287" s="45"/>
      <c r="H287" s="112" t="s">
        <v>131</v>
      </c>
      <c r="I287" s="118" t="s">
        <v>275</v>
      </c>
      <c r="J287" s="114"/>
      <c r="K287" s="115"/>
      <c r="L287" s="115"/>
      <c r="M287" s="77"/>
      <c r="N287" s="76"/>
      <c r="O287" s="76"/>
      <c r="P287" s="76"/>
      <c r="Q287" s="76"/>
      <c r="R287" s="76"/>
      <c r="S287" s="76"/>
      <c r="T287" s="10"/>
    </row>
    <row r="288" spans="2:20" s="7" customFormat="1" ht="12.75" hidden="1" customHeight="1" x14ac:dyDescent="0.2">
      <c r="B288" s="110"/>
      <c r="C288" s="125"/>
      <c r="D288" s="45"/>
      <c r="E288" s="45"/>
      <c r="F288" s="45"/>
      <c r="G288" s="45"/>
      <c r="H288" s="112" t="s">
        <v>99</v>
      </c>
      <c r="I288" s="113" t="s">
        <v>276</v>
      </c>
      <c r="J288" s="114">
        <f>SUM(N288:R288)</f>
        <v>0</v>
      </c>
      <c r="K288" s="115">
        <f>SUM(Q288,S288)</f>
        <v>0</v>
      </c>
      <c r="L288" s="115"/>
      <c r="M288" s="77"/>
      <c r="N288" s="76"/>
      <c r="O288" s="76">
        <f>500-60-440</f>
        <v>0</v>
      </c>
      <c r="P288" s="76">
        <f>250-250</f>
        <v>0</v>
      </c>
      <c r="Q288" s="76"/>
      <c r="R288" s="76">
        <f>250-250</f>
        <v>0</v>
      </c>
      <c r="S288" s="76"/>
      <c r="T288" s="10"/>
    </row>
    <row r="289" spans="2:20" s="7" customFormat="1" ht="12.75" hidden="1" customHeight="1" x14ac:dyDescent="0.2">
      <c r="B289" s="110"/>
      <c r="C289" s="125"/>
      <c r="D289" s="45"/>
      <c r="E289" s="45"/>
      <c r="F289" s="45"/>
      <c r="G289" s="45"/>
      <c r="H289" s="112" t="s">
        <v>99</v>
      </c>
      <c r="I289" s="113" t="s">
        <v>277</v>
      </c>
      <c r="J289" s="114">
        <f>SUM(N289:R289)</f>
        <v>0</v>
      </c>
      <c r="K289" s="115"/>
      <c r="L289" s="115"/>
      <c r="M289" s="77"/>
      <c r="N289" s="76"/>
      <c r="O289" s="76">
        <f>500-60-440</f>
        <v>0</v>
      </c>
      <c r="P289" s="76">
        <f>250-250</f>
        <v>0</v>
      </c>
      <c r="Q289" s="76"/>
      <c r="R289" s="76">
        <f>250-250</f>
        <v>0</v>
      </c>
      <c r="S289" s="76"/>
      <c r="T289" s="10"/>
    </row>
    <row r="290" spans="2:20" s="7" customFormat="1" ht="22.5" hidden="1" customHeight="1" x14ac:dyDescent="0.2">
      <c r="B290" s="110"/>
      <c r="C290" s="125"/>
      <c r="D290" s="45"/>
      <c r="E290" s="45"/>
      <c r="F290" s="45"/>
      <c r="G290" s="112" t="s">
        <v>38</v>
      </c>
      <c r="H290" s="45"/>
      <c r="I290" s="118" t="s">
        <v>294</v>
      </c>
      <c r="J290" s="114">
        <f>SUM(J296)</f>
        <v>0</v>
      </c>
      <c r="K290" s="115"/>
      <c r="L290" s="115"/>
      <c r="M290" s="116">
        <f>SUM(M296)</f>
        <v>0</v>
      </c>
      <c r="N290" s="115">
        <f>SUM(N296)</f>
        <v>0</v>
      </c>
      <c r="O290" s="115">
        <f>SUM(O292:O296)</f>
        <v>0</v>
      </c>
      <c r="P290" s="115">
        <f>SUM(P292:P296)</f>
        <v>0</v>
      </c>
      <c r="Q290" s="115"/>
      <c r="R290" s="115">
        <f>SUM(R292:R296)</f>
        <v>0</v>
      </c>
      <c r="S290" s="115"/>
      <c r="T290" s="10"/>
    </row>
    <row r="291" spans="2:20" s="7" customFormat="1" ht="22.5" hidden="1" customHeight="1" x14ac:dyDescent="0.2">
      <c r="B291" s="110"/>
      <c r="C291" s="125"/>
      <c r="D291" s="45"/>
      <c r="E291" s="45"/>
      <c r="F291" s="45"/>
      <c r="G291" s="112" t="s">
        <v>38</v>
      </c>
      <c r="H291" s="45"/>
      <c r="I291" s="118" t="s">
        <v>295</v>
      </c>
      <c r="J291" s="114">
        <f>SUM(J297)</f>
        <v>0</v>
      </c>
      <c r="K291" s="115"/>
      <c r="L291" s="115"/>
      <c r="M291" s="116">
        <f>SUM(M297)</f>
        <v>0</v>
      </c>
      <c r="N291" s="115">
        <f>SUM(N297)</f>
        <v>0</v>
      </c>
      <c r="O291" s="115">
        <f>SUM(O297)</f>
        <v>0</v>
      </c>
      <c r="P291" s="115">
        <f>SUM(P297)</f>
        <v>0</v>
      </c>
      <c r="Q291" s="115"/>
      <c r="R291" s="115">
        <f>SUM(R296)</f>
        <v>0</v>
      </c>
      <c r="S291" s="115"/>
      <c r="T291" s="10"/>
    </row>
    <row r="292" spans="2:20" s="7" customFormat="1" ht="12.75" hidden="1" customHeight="1" x14ac:dyDescent="0.2">
      <c r="B292" s="110"/>
      <c r="C292" s="125"/>
      <c r="D292" s="45"/>
      <c r="E292" s="45"/>
      <c r="F292" s="45"/>
      <c r="G292" s="45"/>
      <c r="H292" s="112" t="s">
        <v>59</v>
      </c>
      <c r="I292" s="118" t="s">
        <v>272</v>
      </c>
      <c r="J292" s="114">
        <f>N292+O292+P292+R292</f>
        <v>0</v>
      </c>
      <c r="K292" s="115">
        <f>SUM(Q292,S292)</f>
        <v>0</v>
      </c>
      <c r="L292" s="115"/>
      <c r="M292" s="77"/>
      <c r="N292" s="76"/>
      <c r="O292" s="76"/>
      <c r="P292" s="115"/>
      <c r="Q292" s="115"/>
      <c r="R292" s="76"/>
      <c r="S292" s="76"/>
      <c r="T292" s="10"/>
    </row>
    <row r="293" spans="2:20" s="7" customFormat="1" ht="12.75" hidden="1" customHeight="1" x14ac:dyDescent="0.2">
      <c r="B293" s="110"/>
      <c r="C293" s="125"/>
      <c r="D293" s="45"/>
      <c r="E293" s="45"/>
      <c r="F293" s="45"/>
      <c r="G293" s="45"/>
      <c r="H293" s="112" t="s">
        <v>59</v>
      </c>
      <c r="I293" s="118" t="s">
        <v>273</v>
      </c>
      <c r="J293" s="114">
        <f>N293+O293+P293+R293</f>
        <v>0</v>
      </c>
      <c r="K293" s="115"/>
      <c r="L293" s="115"/>
      <c r="M293" s="77"/>
      <c r="N293" s="76"/>
      <c r="O293" s="76"/>
      <c r="P293" s="115"/>
      <c r="Q293" s="115"/>
      <c r="R293" s="76"/>
      <c r="S293" s="76"/>
      <c r="T293" s="10"/>
    </row>
    <row r="294" spans="2:20" s="7" customFormat="1" ht="25.5" hidden="1" x14ac:dyDescent="0.2">
      <c r="B294" s="110"/>
      <c r="C294" s="125"/>
      <c r="D294" s="45"/>
      <c r="E294" s="45"/>
      <c r="F294" s="45"/>
      <c r="G294" s="45"/>
      <c r="H294" s="112" t="s">
        <v>131</v>
      </c>
      <c r="I294" s="118" t="s">
        <v>274</v>
      </c>
      <c r="J294" s="114">
        <f>N294+O294+P294+R294</f>
        <v>0</v>
      </c>
      <c r="K294" s="115">
        <f>SUM(Q294,S294)</f>
        <v>0</v>
      </c>
      <c r="L294" s="115"/>
      <c r="M294" s="77"/>
      <c r="N294" s="76"/>
      <c r="O294" s="76"/>
      <c r="P294" s="76"/>
      <c r="Q294" s="76"/>
      <c r="R294" s="76"/>
      <c r="S294" s="76"/>
      <c r="T294" s="10"/>
    </row>
    <row r="295" spans="2:20" s="7" customFormat="1" ht="12.75" hidden="1" customHeight="1" x14ac:dyDescent="0.2">
      <c r="B295" s="110"/>
      <c r="C295" s="125"/>
      <c r="D295" s="45"/>
      <c r="E295" s="45"/>
      <c r="F295" s="45"/>
      <c r="G295" s="45"/>
      <c r="H295" s="112" t="s">
        <v>131</v>
      </c>
      <c r="I295" s="118" t="s">
        <v>275</v>
      </c>
      <c r="J295" s="114">
        <f>N295+O295+P295+R295</f>
        <v>0</v>
      </c>
      <c r="K295" s="115"/>
      <c r="L295" s="115"/>
      <c r="M295" s="77"/>
      <c r="N295" s="76"/>
      <c r="O295" s="76"/>
      <c r="P295" s="76"/>
      <c r="Q295" s="76"/>
      <c r="R295" s="76"/>
      <c r="S295" s="76"/>
      <c r="T295" s="10"/>
    </row>
    <row r="296" spans="2:20" s="7" customFormat="1" ht="12.75" hidden="1" customHeight="1" x14ac:dyDescent="0.2">
      <c r="B296" s="110"/>
      <c r="C296" s="125"/>
      <c r="D296" s="45"/>
      <c r="E296" s="45"/>
      <c r="F296" s="45"/>
      <c r="G296" s="45"/>
      <c r="H296" s="112" t="s">
        <v>99</v>
      </c>
      <c r="I296" s="113" t="s">
        <v>276</v>
      </c>
      <c r="J296" s="114">
        <f>SUM(N296:R296)</f>
        <v>0</v>
      </c>
      <c r="K296" s="115"/>
      <c r="L296" s="115"/>
      <c r="M296" s="77"/>
      <c r="N296" s="76"/>
      <c r="O296" s="115"/>
      <c r="P296" s="76"/>
      <c r="Q296" s="76"/>
      <c r="R296" s="76"/>
      <c r="S296" s="76"/>
      <c r="T296" s="10"/>
    </row>
    <row r="297" spans="2:20" s="7" customFormat="1" ht="12.75" hidden="1" customHeight="1" x14ac:dyDescent="0.2">
      <c r="B297" s="110"/>
      <c r="C297" s="125"/>
      <c r="D297" s="45"/>
      <c r="E297" s="45"/>
      <c r="F297" s="45"/>
      <c r="G297" s="45"/>
      <c r="H297" s="112" t="s">
        <v>99</v>
      </c>
      <c r="I297" s="113" t="s">
        <v>277</v>
      </c>
      <c r="J297" s="114">
        <f>SUM(N297:R297)</f>
        <v>0</v>
      </c>
      <c r="K297" s="115"/>
      <c r="L297" s="115"/>
      <c r="M297" s="77"/>
      <c r="N297" s="76"/>
      <c r="O297" s="115"/>
      <c r="P297" s="76"/>
      <c r="Q297" s="76"/>
      <c r="R297" s="76"/>
      <c r="S297" s="76"/>
      <c r="T297" s="10"/>
    </row>
    <row r="298" spans="2:20" s="7" customFormat="1" ht="37.5" hidden="1" customHeight="1" x14ac:dyDescent="0.2">
      <c r="B298" s="110"/>
      <c r="C298" s="128"/>
      <c r="D298" s="112"/>
      <c r="E298" s="112"/>
      <c r="F298" s="112"/>
      <c r="G298" s="112" t="s">
        <v>296</v>
      </c>
      <c r="H298" s="112"/>
      <c r="I298" s="118" t="s">
        <v>297</v>
      </c>
      <c r="J298" s="114">
        <f>N298+O298+P298+R298</f>
        <v>0</v>
      </c>
      <c r="K298" s="115">
        <f>SUM(Q298,S298)</f>
        <v>0</v>
      </c>
      <c r="L298" s="115"/>
      <c r="M298" s="116"/>
      <c r="N298" s="115"/>
      <c r="O298" s="115">
        <v>0</v>
      </c>
      <c r="P298" s="115"/>
      <c r="Q298" s="115"/>
      <c r="R298" s="115"/>
      <c r="S298" s="115"/>
      <c r="T298" s="10"/>
    </row>
    <row r="299" spans="2:20" s="7" customFormat="1" ht="37.5" hidden="1" customHeight="1" x14ac:dyDescent="0.2">
      <c r="B299" s="119"/>
      <c r="C299" s="128"/>
      <c r="D299" s="112"/>
      <c r="E299" s="112"/>
      <c r="F299" s="112"/>
      <c r="G299" s="112" t="s">
        <v>296</v>
      </c>
      <c r="H299" s="112"/>
      <c r="I299" s="118" t="s">
        <v>298</v>
      </c>
      <c r="J299" s="114"/>
      <c r="K299" s="115"/>
      <c r="L299" s="115"/>
      <c r="M299" s="116"/>
      <c r="N299" s="115"/>
      <c r="O299" s="115"/>
      <c r="P299" s="115"/>
      <c r="Q299" s="115"/>
      <c r="R299" s="115"/>
      <c r="S299" s="115"/>
      <c r="T299" s="10"/>
    </row>
    <row r="300" spans="2:20" s="84" customFormat="1" ht="41.25" customHeight="1" x14ac:dyDescent="0.2">
      <c r="B300" s="108" t="s">
        <v>266</v>
      </c>
      <c r="C300" s="44"/>
      <c r="D300" s="45"/>
      <c r="E300" s="45"/>
      <c r="F300" s="45" t="s">
        <v>74</v>
      </c>
      <c r="G300" s="45"/>
      <c r="H300" s="45"/>
      <c r="I300" s="73" t="s">
        <v>75</v>
      </c>
      <c r="J300" s="75">
        <f>J302+J310+J318+J326+J334</f>
        <v>450</v>
      </c>
      <c r="K300" s="76"/>
      <c r="L300" s="76"/>
      <c r="M300" s="77">
        <f>M302+M310+M318+M326+M334</f>
        <v>0</v>
      </c>
      <c r="N300" s="76">
        <f t="shared" ref="N300:P301" si="55">N302+N310+N318+N326+N334</f>
        <v>100</v>
      </c>
      <c r="O300" s="76">
        <f t="shared" si="55"/>
        <v>250</v>
      </c>
      <c r="P300" s="76">
        <f t="shared" si="55"/>
        <v>50</v>
      </c>
      <c r="Q300" s="76"/>
      <c r="R300" s="76">
        <f>R302+R310+R318+R326+R334</f>
        <v>50</v>
      </c>
      <c r="S300" s="76"/>
      <c r="T300" s="109"/>
    </row>
    <row r="301" spans="2:20" s="84" customFormat="1" ht="41.25" customHeight="1" x14ac:dyDescent="0.2">
      <c r="B301" s="110"/>
      <c r="C301" s="44"/>
      <c r="D301" s="45"/>
      <c r="E301" s="45"/>
      <c r="F301" s="45" t="s">
        <v>74</v>
      </c>
      <c r="G301" s="45"/>
      <c r="H301" s="45"/>
      <c r="I301" s="73" t="s">
        <v>76</v>
      </c>
      <c r="J301" s="75">
        <f>J303+J311+J319+J327+J335</f>
        <v>450</v>
      </c>
      <c r="K301" s="76"/>
      <c r="L301" s="76"/>
      <c r="M301" s="77">
        <f>M303+M311+M319+M327+M335</f>
        <v>177</v>
      </c>
      <c r="N301" s="76">
        <f t="shared" si="55"/>
        <v>100</v>
      </c>
      <c r="O301" s="76">
        <f t="shared" si="55"/>
        <v>250</v>
      </c>
      <c r="P301" s="76">
        <f t="shared" si="55"/>
        <v>50</v>
      </c>
      <c r="Q301" s="76"/>
      <c r="R301" s="76">
        <f>R303+R311+R319+R327+R335</f>
        <v>50</v>
      </c>
      <c r="S301" s="76"/>
      <c r="T301" s="109"/>
    </row>
    <row r="302" spans="2:20" s="7" customFormat="1" ht="12.75" customHeight="1" x14ac:dyDescent="0.2">
      <c r="B302" s="110"/>
      <c r="C302" s="111"/>
      <c r="D302" s="112"/>
      <c r="E302" s="112"/>
      <c r="F302" s="45"/>
      <c r="G302" s="112" t="s">
        <v>59</v>
      </c>
      <c r="H302" s="112"/>
      <c r="I302" s="113" t="s">
        <v>299</v>
      </c>
      <c r="J302" s="114">
        <f>J304+J306+J308</f>
        <v>50</v>
      </c>
      <c r="K302" s="115"/>
      <c r="L302" s="115"/>
      <c r="M302" s="116">
        <f>M304+M306+M308</f>
        <v>0</v>
      </c>
      <c r="N302" s="115">
        <f t="shared" ref="N302:P303" si="56">N304+N306+N308</f>
        <v>0</v>
      </c>
      <c r="O302" s="115">
        <f t="shared" si="56"/>
        <v>50</v>
      </c>
      <c r="P302" s="115">
        <f t="shared" si="56"/>
        <v>0</v>
      </c>
      <c r="Q302" s="115"/>
      <c r="R302" s="115">
        <f>R304+R306+R308</f>
        <v>0</v>
      </c>
      <c r="S302" s="115"/>
      <c r="T302" s="10"/>
    </row>
    <row r="303" spans="2:20" s="7" customFormat="1" ht="12.75" customHeight="1" x14ac:dyDescent="0.2">
      <c r="B303" s="110"/>
      <c r="C303" s="111"/>
      <c r="D303" s="112"/>
      <c r="E303" s="112"/>
      <c r="F303" s="45"/>
      <c r="G303" s="112" t="s">
        <v>59</v>
      </c>
      <c r="H303" s="112"/>
      <c r="I303" s="113" t="s">
        <v>300</v>
      </c>
      <c r="J303" s="114">
        <f>J305+J307+J309</f>
        <v>50</v>
      </c>
      <c r="K303" s="115"/>
      <c r="L303" s="115"/>
      <c r="M303" s="116">
        <f>M305+M307+M309</f>
        <v>0</v>
      </c>
      <c r="N303" s="115">
        <f t="shared" si="56"/>
        <v>0</v>
      </c>
      <c r="O303" s="115">
        <f t="shared" si="56"/>
        <v>50</v>
      </c>
      <c r="P303" s="115">
        <f t="shared" si="56"/>
        <v>0</v>
      </c>
      <c r="Q303" s="115"/>
      <c r="R303" s="115">
        <f>R305+R307+R309</f>
        <v>0</v>
      </c>
      <c r="S303" s="115"/>
      <c r="T303" s="10"/>
    </row>
    <row r="304" spans="2:20" s="7" customFormat="1" ht="12.75" hidden="1" customHeight="1" x14ac:dyDescent="0.2">
      <c r="B304" s="110"/>
      <c r="C304" s="111"/>
      <c r="D304" s="112"/>
      <c r="E304" s="112"/>
      <c r="F304" s="112"/>
      <c r="G304" s="112"/>
      <c r="H304" s="112" t="s">
        <v>59</v>
      </c>
      <c r="I304" s="113" t="s">
        <v>301</v>
      </c>
      <c r="J304" s="114">
        <f t="shared" ref="J304:J309" si="57">N304+O304+P304+R304</f>
        <v>0</v>
      </c>
      <c r="K304" s="115"/>
      <c r="L304" s="115"/>
      <c r="M304" s="116"/>
      <c r="N304" s="115"/>
      <c r="O304" s="115"/>
      <c r="P304" s="115"/>
      <c r="Q304" s="115"/>
      <c r="R304" s="115"/>
      <c r="S304" s="115"/>
      <c r="T304" s="10"/>
    </row>
    <row r="305" spans="2:20" s="7" customFormat="1" ht="12.75" hidden="1" customHeight="1" x14ac:dyDescent="0.2">
      <c r="B305" s="110"/>
      <c r="C305" s="111"/>
      <c r="D305" s="112"/>
      <c r="E305" s="112"/>
      <c r="F305" s="112"/>
      <c r="G305" s="112"/>
      <c r="H305" s="112" t="s">
        <v>59</v>
      </c>
      <c r="I305" s="113" t="s">
        <v>302</v>
      </c>
      <c r="J305" s="114">
        <f t="shared" si="57"/>
        <v>0</v>
      </c>
      <c r="K305" s="115"/>
      <c r="L305" s="115"/>
      <c r="M305" s="116"/>
      <c r="N305" s="115"/>
      <c r="O305" s="115"/>
      <c r="P305" s="115"/>
      <c r="Q305" s="115"/>
      <c r="R305" s="115"/>
      <c r="S305" s="115"/>
      <c r="T305" s="10"/>
    </row>
    <row r="306" spans="2:20" s="7" customFormat="1" ht="25.5" hidden="1" x14ac:dyDescent="0.2">
      <c r="B306" s="110"/>
      <c r="C306" s="111"/>
      <c r="D306" s="112"/>
      <c r="E306" s="112"/>
      <c r="F306" s="112"/>
      <c r="G306" s="112"/>
      <c r="H306" s="112" t="s">
        <v>131</v>
      </c>
      <c r="I306" s="113" t="s">
        <v>303</v>
      </c>
      <c r="J306" s="114">
        <f t="shared" si="57"/>
        <v>0</v>
      </c>
      <c r="K306" s="115"/>
      <c r="L306" s="115"/>
      <c r="M306" s="116"/>
      <c r="N306" s="115"/>
      <c r="O306" s="115"/>
      <c r="P306" s="115"/>
      <c r="Q306" s="115"/>
      <c r="R306" s="115"/>
      <c r="S306" s="115"/>
      <c r="T306" s="10"/>
    </row>
    <row r="307" spans="2:20" s="7" customFormat="1" ht="12.75" hidden="1" customHeight="1" x14ac:dyDescent="0.2">
      <c r="B307" s="110"/>
      <c r="C307" s="111"/>
      <c r="D307" s="112"/>
      <c r="E307" s="112"/>
      <c r="F307" s="112"/>
      <c r="G307" s="112"/>
      <c r="H307" s="112" t="s">
        <v>131</v>
      </c>
      <c r="I307" s="113" t="s">
        <v>284</v>
      </c>
      <c r="J307" s="114">
        <f t="shared" si="57"/>
        <v>0</v>
      </c>
      <c r="K307" s="115"/>
      <c r="L307" s="115"/>
      <c r="M307" s="116"/>
      <c r="N307" s="115"/>
      <c r="O307" s="115"/>
      <c r="P307" s="115"/>
      <c r="Q307" s="115"/>
      <c r="R307" s="115"/>
      <c r="S307" s="115"/>
      <c r="T307" s="10"/>
    </row>
    <row r="308" spans="2:20" s="7" customFormat="1" ht="12.75" customHeight="1" x14ac:dyDescent="0.2">
      <c r="B308" s="110"/>
      <c r="C308" s="111"/>
      <c r="D308" s="112"/>
      <c r="E308" s="112"/>
      <c r="F308" s="112"/>
      <c r="G308" s="112"/>
      <c r="H308" s="112" t="s">
        <v>99</v>
      </c>
      <c r="I308" s="113" t="s">
        <v>290</v>
      </c>
      <c r="J308" s="114">
        <f t="shared" si="57"/>
        <v>50</v>
      </c>
      <c r="K308" s="115"/>
      <c r="L308" s="115"/>
      <c r="M308" s="116"/>
      <c r="N308" s="115"/>
      <c r="O308" s="115">
        <v>50</v>
      </c>
      <c r="P308" s="115"/>
      <c r="Q308" s="115"/>
      <c r="R308" s="115"/>
      <c r="S308" s="115"/>
      <c r="T308" s="10"/>
    </row>
    <row r="309" spans="2:20" s="7" customFormat="1" ht="12.75" customHeight="1" x14ac:dyDescent="0.2">
      <c r="B309" s="110"/>
      <c r="C309" s="111"/>
      <c r="D309" s="112"/>
      <c r="E309" s="112"/>
      <c r="F309" s="112"/>
      <c r="G309" s="112"/>
      <c r="H309" s="112" t="s">
        <v>99</v>
      </c>
      <c r="I309" s="113" t="s">
        <v>291</v>
      </c>
      <c r="J309" s="114">
        <f t="shared" si="57"/>
        <v>50</v>
      </c>
      <c r="K309" s="115"/>
      <c r="L309" s="115"/>
      <c r="M309" s="116"/>
      <c r="N309" s="115"/>
      <c r="O309" s="115">
        <v>50</v>
      </c>
      <c r="P309" s="115"/>
      <c r="Q309" s="115"/>
      <c r="R309" s="115"/>
      <c r="S309" s="115"/>
      <c r="T309" s="10"/>
    </row>
    <row r="310" spans="2:20" s="7" customFormat="1" ht="25.5" hidden="1" customHeight="1" x14ac:dyDescent="0.2">
      <c r="B310" s="110"/>
      <c r="C310" s="111"/>
      <c r="D310" s="112"/>
      <c r="E310" s="112"/>
      <c r="F310" s="112"/>
      <c r="G310" s="112" t="s">
        <v>131</v>
      </c>
      <c r="H310" s="112"/>
      <c r="I310" s="113" t="s">
        <v>304</v>
      </c>
      <c r="J310" s="114">
        <f>J312+J314+J316</f>
        <v>0</v>
      </c>
      <c r="K310" s="115"/>
      <c r="L310" s="115"/>
      <c r="M310" s="116">
        <f>M312+M314+M316</f>
        <v>0</v>
      </c>
      <c r="N310" s="115">
        <f>N312+N314+N316</f>
        <v>0</v>
      </c>
      <c r="O310" s="115">
        <f>SUM(O312:O314)</f>
        <v>0</v>
      </c>
      <c r="P310" s="115">
        <f>P312+P314+P316</f>
        <v>0</v>
      </c>
      <c r="Q310" s="115"/>
      <c r="R310" s="115">
        <f>R312+R314+R316</f>
        <v>0</v>
      </c>
      <c r="S310" s="115"/>
      <c r="T310" s="10"/>
    </row>
    <row r="311" spans="2:20" s="7" customFormat="1" ht="23.25" hidden="1" customHeight="1" x14ac:dyDescent="0.2">
      <c r="B311" s="110"/>
      <c r="C311" s="111"/>
      <c r="D311" s="112"/>
      <c r="E311" s="112"/>
      <c r="F311" s="112"/>
      <c r="G311" s="112" t="s">
        <v>131</v>
      </c>
      <c r="H311" s="112"/>
      <c r="I311" s="113" t="s">
        <v>305</v>
      </c>
      <c r="J311" s="114"/>
      <c r="K311" s="115"/>
      <c r="L311" s="115"/>
      <c r="M311" s="116">
        <f>M313+M315+M317</f>
        <v>0</v>
      </c>
      <c r="N311" s="115">
        <f>N313+N315+N317</f>
        <v>0</v>
      </c>
      <c r="O311" s="115">
        <f>O313+O315+O317</f>
        <v>0</v>
      </c>
      <c r="P311" s="115">
        <f>P313+P315+P317</f>
        <v>0</v>
      </c>
      <c r="Q311" s="115"/>
      <c r="R311" s="115">
        <f>R313+R315+R317</f>
        <v>0</v>
      </c>
      <c r="S311" s="115"/>
      <c r="T311" s="10"/>
    </row>
    <row r="312" spans="2:20" s="7" customFormat="1" ht="12.75" hidden="1" customHeight="1" x14ac:dyDescent="0.2">
      <c r="B312" s="110"/>
      <c r="C312" s="111"/>
      <c r="D312" s="112"/>
      <c r="E312" s="112"/>
      <c r="F312" s="112"/>
      <c r="G312" s="112"/>
      <c r="H312" s="112" t="s">
        <v>59</v>
      </c>
      <c r="I312" s="113" t="s">
        <v>301</v>
      </c>
      <c r="J312" s="114">
        <f t="shared" ref="J312:J317" si="58">N312+O312+P312+R312</f>
        <v>0</v>
      </c>
      <c r="K312" s="115"/>
      <c r="L312" s="115"/>
      <c r="M312" s="116"/>
      <c r="N312" s="115"/>
      <c r="O312" s="115"/>
      <c r="P312" s="115"/>
      <c r="Q312" s="115"/>
      <c r="R312" s="115"/>
      <c r="S312" s="115"/>
      <c r="T312" s="10"/>
    </row>
    <row r="313" spans="2:20" s="7" customFormat="1" ht="12.75" hidden="1" customHeight="1" x14ac:dyDescent="0.2">
      <c r="B313" s="110"/>
      <c r="C313" s="111"/>
      <c r="D313" s="112"/>
      <c r="E313" s="112"/>
      <c r="F313" s="112"/>
      <c r="G313" s="112"/>
      <c r="H313" s="112" t="s">
        <v>59</v>
      </c>
      <c r="I313" s="113" t="s">
        <v>302</v>
      </c>
      <c r="J313" s="114">
        <f t="shared" si="58"/>
        <v>0</v>
      </c>
      <c r="K313" s="115"/>
      <c r="L313" s="115"/>
      <c r="M313" s="116"/>
      <c r="N313" s="115"/>
      <c r="O313" s="115"/>
      <c r="P313" s="115"/>
      <c r="Q313" s="115"/>
      <c r="R313" s="115"/>
      <c r="S313" s="115"/>
      <c r="T313" s="10"/>
    </row>
    <row r="314" spans="2:20" s="7" customFormat="1" ht="25.5" hidden="1" customHeight="1" x14ac:dyDescent="0.2">
      <c r="B314" s="110"/>
      <c r="C314" s="111"/>
      <c r="D314" s="112"/>
      <c r="E314" s="112"/>
      <c r="F314" s="112"/>
      <c r="G314" s="112"/>
      <c r="H314" s="112" t="s">
        <v>131</v>
      </c>
      <c r="I314" s="113" t="s">
        <v>303</v>
      </c>
      <c r="J314" s="114">
        <f t="shared" si="58"/>
        <v>0</v>
      </c>
      <c r="K314" s="115"/>
      <c r="L314" s="115"/>
      <c r="M314" s="116"/>
      <c r="N314" s="115"/>
      <c r="O314" s="115"/>
      <c r="P314" s="115"/>
      <c r="Q314" s="115"/>
      <c r="R314" s="115"/>
      <c r="S314" s="115"/>
      <c r="T314" s="10"/>
    </row>
    <row r="315" spans="2:20" s="7" customFormat="1" ht="24" hidden="1" customHeight="1" x14ac:dyDescent="0.2">
      <c r="B315" s="110"/>
      <c r="C315" s="111"/>
      <c r="D315" s="112"/>
      <c r="E315" s="112"/>
      <c r="F315" s="112"/>
      <c r="G315" s="112"/>
      <c r="H315" s="112" t="s">
        <v>131</v>
      </c>
      <c r="I315" s="113" t="s">
        <v>306</v>
      </c>
      <c r="J315" s="114">
        <f t="shared" si="58"/>
        <v>0</v>
      </c>
      <c r="K315" s="115"/>
      <c r="L315" s="115"/>
      <c r="M315" s="116"/>
      <c r="N315" s="115"/>
      <c r="O315" s="115"/>
      <c r="P315" s="115"/>
      <c r="Q315" s="115"/>
      <c r="R315" s="115"/>
      <c r="S315" s="115"/>
      <c r="T315" s="10"/>
    </row>
    <row r="316" spans="2:20" s="7" customFormat="1" ht="12.75" hidden="1" customHeight="1" x14ac:dyDescent="0.2">
      <c r="B316" s="110"/>
      <c r="C316" s="111"/>
      <c r="D316" s="112"/>
      <c r="E316" s="112"/>
      <c r="F316" s="112"/>
      <c r="G316" s="112"/>
      <c r="H316" s="112" t="s">
        <v>99</v>
      </c>
      <c r="I316" s="113" t="s">
        <v>276</v>
      </c>
      <c r="J316" s="114">
        <f t="shared" si="58"/>
        <v>0</v>
      </c>
      <c r="K316" s="115"/>
      <c r="L316" s="115"/>
      <c r="M316" s="116"/>
      <c r="N316" s="115"/>
      <c r="O316" s="115"/>
      <c r="P316" s="115"/>
      <c r="Q316" s="115"/>
      <c r="R316" s="115"/>
      <c r="S316" s="115"/>
      <c r="T316" s="10"/>
    </row>
    <row r="317" spans="2:20" s="7" customFormat="1" ht="12.75" hidden="1" customHeight="1" x14ac:dyDescent="0.2">
      <c r="B317" s="110"/>
      <c r="C317" s="111"/>
      <c r="D317" s="112"/>
      <c r="E317" s="112"/>
      <c r="F317" s="112"/>
      <c r="G317" s="112"/>
      <c r="H317" s="112" t="s">
        <v>99</v>
      </c>
      <c r="I317" s="113" t="s">
        <v>277</v>
      </c>
      <c r="J317" s="114">
        <f t="shared" si="58"/>
        <v>0</v>
      </c>
      <c r="K317" s="115"/>
      <c r="L317" s="115"/>
      <c r="M317" s="116"/>
      <c r="N317" s="115"/>
      <c r="O317" s="115"/>
      <c r="P317" s="115"/>
      <c r="Q317" s="115"/>
      <c r="R317" s="115"/>
      <c r="S317" s="115"/>
      <c r="T317" s="10"/>
    </row>
    <row r="318" spans="2:20" s="7" customFormat="1" ht="25.5" hidden="1" x14ac:dyDescent="0.2">
      <c r="B318" s="110"/>
      <c r="C318" s="111"/>
      <c r="D318" s="112"/>
      <c r="E318" s="112"/>
      <c r="F318" s="112"/>
      <c r="G318" s="112" t="s">
        <v>116</v>
      </c>
      <c r="H318" s="112"/>
      <c r="I318" s="113" t="s">
        <v>307</v>
      </c>
      <c r="J318" s="114">
        <f>J320+J322+J324</f>
        <v>0</v>
      </c>
      <c r="K318" s="115"/>
      <c r="L318" s="115"/>
      <c r="M318" s="116">
        <f>M320+M322+M324</f>
        <v>0</v>
      </c>
      <c r="N318" s="115">
        <f t="shared" ref="N318:P319" si="59">N320+N322+N324</f>
        <v>0</v>
      </c>
      <c r="O318" s="115">
        <f t="shared" si="59"/>
        <v>0</v>
      </c>
      <c r="P318" s="115">
        <f t="shared" si="59"/>
        <v>0</v>
      </c>
      <c r="Q318" s="115"/>
      <c r="R318" s="115">
        <f>R320+R322+R324</f>
        <v>0</v>
      </c>
      <c r="S318" s="115"/>
      <c r="T318" s="10"/>
    </row>
    <row r="319" spans="2:20" s="7" customFormat="1" ht="22.5" hidden="1" customHeight="1" x14ac:dyDescent="0.2">
      <c r="B319" s="110"/>
      <c r="C319" s="111"/>
      <c r="D319" s="112"/>
      <c r="E319" s="112"/>
      <c r="F319" s="112"/>
      <c r="G319" s="112" t="s">
        <v>116</v>
      </c>
      <c r="H319" s="112"/>
      <c r="I319" s="113" t="s">
        <v>308</v>
      </c>
      <c r="J319" s="114">
        <f>J321+J323+J325</f>
        <v>0</v>
      </c>
      <c r="K319" s="115"/>
      <c r="L319" s="115"/>
      <c r="M319" s="116">
        <f>M321+M323+M325</f>
        <v>0</v>
      </c>
      <c r="N319" s="115">
        <f t="shared" si="59"/>
        <v>0</v>
      </c>
      <c r="O319" s="115">
        <f t="shared" si="59"/>
        <v>0</v>
      </c>
      <c r="P319" s="115">
        <f t="shared" si="59"/>
        <v>0</v>
      </c>
      <c r="Q319" s="115"/>
      <c r="R319" s="115">
        <f>R321+R323+R325</f>
        <v>0</v>
      </c>
      <c r="S319" s="115"/>
      <c r="T319" s="10"/>
    </row>
    <row r="320" spans="2:20" s="7" customFormat="1" ht="12.75" hidden="1" customHeight="1" x14ac:dyDescent="0.2">
      <c r="B320" s="110"/>
      <c r="C320" s="111"/>
      <c r="D320" s="112"/>
      <c r="E320" s="112"/>
      <c r="F320" s="112"/>
      <c r="G320" s="112"/>
      <c r="H320" s="112" t="s">
        <v>59</v>
      </c>
      <c r="I320" s="113" t="s">
        <v>272</v>
      </c>
      <c r="J320" s="114">
        <f t="shared" ref="J320:J325" si="60">N320+O320+P320+R320</f>
        <v>0</v>
      </c>
      <c r="K320" s="115"/>
      <c r="L320" s="115"/>
      <c r="M320" s="116"/>
      <c r="N320" s="115"/>
      <c r="O320" s="115"/>
      <c r="P320" s="115"/>
      <c r="Q320" s="115"/>
      <c r="R320" s="115"/>
      <c r="S320" s="115"/>
      <c r="T320" s="10"/>
    </row>
    <row r="321" spans="2:20" s="7" customFormat="1" ht="12.75" hidden="1" customHeight="1" x14ac:dyDescent="0.2">
      <c r="B321" s="110"/>
      <c r="C321" s="111"/>
      <c r="D321" s="112"/>
      <c r="E321" s="112"/>
      <c r="F321" s="112"/>
      <c r="G321" s="112"/>
      <c r="H321" s="112" t="s">
        <v>59</v>
      </c>
      <c r="I321" s="113" t="s">
        <v>273</v>
      </c>
      <c r="J321" s="114">
        <f t="shared" si="60"/>
        <v>0</v>
      </c>
      <c r="K321" s="115"/>
      <c r="L321" s="115"/>
      <c r="M321" s="116"/>
      <c r="N321" s="115"/>
      <c r="O321" s="115"/>
      <c r="P321" s="115"/>
      <c r="Q321" s="115"/>
      <c r="R321" s="115"/>
      <c r="S321" s="115"/>
      <c r="T321" s="10"/>
    </row>
    <row r="322" spans="2:20" s="7" customFormat="1" ht="25.5" hidden="1" customHeight="1" x14ac:dyDescent="0.2">
      <c r="B322" s="110"/>
      <c r="C322" s="111"/>
      <c r="D322" s="112"/>
      <c r="E322" s="112"/>
      <c r="F322" s="112"/>
      <c r="G322" s="112"/>
      <c r="H322" s="112" t="s">
        <v>131</v>
      </c>
      <c r="I322" s="113" t="s">
        <v>274</v>
      </c>
      <c r="J322" s="114">
        <f t="shared" si="60"/>
        <v>0</v>
      </c>
      <c r="K322" s="115"/>
      <c r="L322" s="115"/>
      <c r="M322" s="116"/>
      <c r="N322" s="115"/>
      <c r="O322" s="115"/>
      <c r="P322" s="115"/>
      <c r="Q322" s="115"/>
      <c r="R322" s="115"/>
      <c r="S322" s="115"/>
      <c r="T322" s="10"/>
    </row>
    <row r="323" spans="2:20" s="7" customFormat="1" ht="12.75" hidden="1" customHeight="1" x14ac:dyDescent="0.2">
      <c r="B323" s="110"/>
      <c r="C323" s="111"/>
      <c r="D323" s="112"/>
      <c r="E323" s="112"/>
      <c r="F323" s="112"/>
      <c r="G323" s="112"/>
      <c r="H323" s="112" t="s">
        <v>131</v>
      </c>
      <c r="I323" s="113" t="s">
        <v>275</v>
      </c>
      <c r="J323" s="114">
        <f t="shared" si="60"/>
        <v>0</v>
      </c>
      <c r="K323" s="115"/>
      <c r="L323" s="115"/>
      <c r="M323" s="116"/>
      <c r="N323" s="115"/>
      <c r="O323" s="115"/>
      <c r="P323" s="115"/>
      <c r="Q323" s="115"/>
      <c r="R323" s="115"/>
      <c r="S323" s="115"/>
      <c r="T323" s="10"/>
    </row>
    <row r="324" spans="2:20" s="7" customFormat="1" ht="12.75" hidden="1" customHeight="1" x14ac:dyDescent="0.2">
      <c r="B324" s="110"/>
      <c r="C324" s="111"/>
      <c r="D324" s="112"/>
      <c r="E324" s="112"/>
      <c r="F324" s="112"/>
      <c r="G324" s="112"/>
      <c r="H324" s="112" t="s">
        <v>99</v>
      </c>
      <c r="I324" s="113" t="s">
        <v>309</v>
      </c>
      <c r="J324" s="114">
        <f t="shared" si="60"/>
        <v>0</v>
      </c>
      <c r="K324" s="115"/>
      <c r="L324" s="115"/>
      <c r="M324" s="116"/>
      <c r="N324" s="115"/>
      <c r="O324" s="115"/>
      <c r="P324" s="115"/>
      <c r="Q324" s="115"/>
      <c r="R324" s="115"/>
      <c r="S324" s="115"/>
      <c r="T324" s="10"/>
    </row>
    <row r="325" spans="2:20" s="7" customFormat="1" ht="12.75" hidden="1" customHeight="1" x14ac:dyDescent="0.2">
      <c r="B325" s="110"/>
      <c r="C325" s="111"/>
      <c r="D325" s="112"/>
      <c r="E325" s="112"/>
      <c r="F325" s="112"/>
      <c r="G325" s="112"/>
      <c r="H325" s="112" t="s">
        <v>99</v>
      </c>
      <c r="I325" s="113" t="s">
        <v>310</v>
      </c>
      <c r="J325" s="114">
        <f t="shared" si="60"/>
        <v>0</v>
      </c>
      <c r="K325" s="115"/>
      <c r="L325" s="115"/>
      <c r="M325" s="116"/>
      <c r="N325" s="115"/>
      <c r="O325" s="115"/>
      <c r="P325" s="115"/>
      <c r="Q325" s="115"/>
      <c r="R325" s="115"/>
      <c r="S325" s="115"/>
      <c r="T325" s="10"/>
    </row>
    <row r="326" spans="2:20" s="7" customFormat="1" ht="25.5" hidden="1" customHeight="1" x14ac:dyDescent="0.2">
      <c r="B326" s="110"/>
      <c r="C326" s="111"/>
      <c r="D326" s="112"/>
      <c r="E326" s="112"/>
      <c r="F326" s="112"/>
      <c r="G326" s="112" t="s">
        <v>44</v>
      </c>
      <c r="H326" s="112"/>
      <c r="I326" s="113" t="s">
        <v>311</v>
      </c>
      <c r="J326" s="114">
        <f>J328+J330+J332</f>
        <v>0</v>
      </c>
      <c r="K326" s="115"/>
      <c r="L326" s="115"/>
      <c r="M326" s="116">
        <f>M328+M330+M332</f>
        <v>0</v>
      </c>
      <c r="N326" s="115">
        <f t="shared" ref="N326:P327" si="61">N328+N330+N332</f>
        <v>0</v>
      </c>
      <c r="O326" s="115">
        <f t="shared" si="61"/>
        <v>0</v>
      </c>
      <c r="P326" s="115">
        <f t="shared" si="61"/>
        <v>0</v>
      </c>
      <c r="Q326" s="115"/>
      <c r="R326" s="115">
        <f>R328+R330+R332</f>
        <v>0</v>
      </c>
      <c r="S326" s="115"/>
      <c r="T326" s="10"/>
    </row>
    <row r="327" spans="2:20" s="7" customFormat="1" ht="22.5" hidden="1" customHeight="1" x14ac:dyDescent="0.2">
      <c r="B327" s="110"/>
      <c r="C327" s="111"/>
      <c r="D327" s="112"/>
      <c r="E327" s="112"/>
      <c r="F327" s="112"/>
      <c r="G327" s="112" t="s">
        <v>44</v>
      </c>
      <c r="H327" s="112"/>
      <c r="I327" s="113" t="s">
        <v>312</v>
      </c>
      <c r="J327" s="114">
        <f>J329+J331+J333</f>
        <v>0</v>
      </c>
      <c r="K327" s="115"/>
      <c r="L327" s="115"/>
      <c r="M327" s="116">
        <f>M329+M331+M333</f>
        <v>0</v>
      </c>
      <c r="N327" s="115">
        <f t="shared" si="61"/>
        <v>0</v>
      </c>
      <c r="O327" s="115">
        <f t="shared" si="61"/>
        <v>0</v>
      </c>
      <c r="P327" s="115">
        <f t="shared" si="61"/>
        <v>0</v>
      </c>
      <c r="Q327" s="115"/>
      <c r="R327" s="115">
        <f>R329+R331+R333</f>
        <v>0</v>
      </c>
      <c r="S327" s="115"/>
      <c r="T327" s="10"/>
    </row>
    <row r="328" spans="2:20" s="7" customFormat="1" ht="12.75" hidden="1" customHeight="1" x14ac:dyDescent="0.2">
      <c r="B328" s="110"/>
      <c r="C328" s="111"/>
      <c r="D328" s="112"/>
      <c r="E328" s="112"/>
      <c r="F328" s="112"/>
      <c r="G328" s="112"/>
      <c r="H328" s="112" t="s">
        <v>59</v>
      </c>
      <c r="I328" s="113" t="s">
        <v>272</v>
      </c>
      <c r="J328" s="114">
        <f t="shared" ref="J328:J333" si="62">N328+O328+P328+R328</f>
        <v>0</v>
      </c>
      <c r="K328" s="115"/>
      <c r="L328" s="115"/>
      <c r="M328" s="116"/>
      <c r="N328" s="115"/>
      <c r="O328" s="115"/>
      <c r="P328" s="115"/>
      <c r="Q328" s="115"/>
      <c r="R328" s="115"/>
      <c r="S328" s="115"/>
      <c r="T328" s="10"/>
    </row>
    <row r="329" spans="2:20" s="7" customFormat="1" ht="12.75" hidden="1" customHeight="1" x14ac:dyDescent="0.2">
      <c r="B329" s="110"/>
      <c r="C329" s="111"/>
      <c r="D329" s="112"/>
      <c r="E329" s="112"/>
      <c r="F329" s="112"/>
      <c r="G329" s="112"/>
      <c r="H329" s="112" t="s">
        <v>59</v>
      </c>
      <c r="I329" s="113" t="s">
        <v>273</v>
      </c>
      <c r="J329" s="114">
        <f t="shared" si="62"/>
        <v>0</v>
      </c>
      <c r="K329" s="115"/>
      <c r="L329" s="115"/>
      <c r="M329" s="116"/>
      <c r="N329" s="115"/>
      <c r="O329" s="115"/>
      <c r="P329" s="115"/>
      <c r="Q329" s="115"/>
      <c r="R329" s="115"/>
      <c r="S329" s="115"/>
      <c r="T329" s="10"/>
    </row>
    <row r="330" spans="2:20" s="7" customFormat="1" ht="25.5" hidden="1" customHeight="1" x14ac:dyDescent="0.2">
      <c r="B330" s="110"/>
      <c r="C330" s="111"/>
      <c r="D330" s="112"/>
      <c r="E330" s="112"/>
      <c r="F330" s="112"/>
      <c r="G330" s="112"/>
      <c r="H330" s="112" t="s">
        <v>131</v>
      </c>
      <c r="I330" s="113" t="s">
        <v>274</v>
      </c>
      <c r="J330" s="114">
        <f t="shared" si="62"/>
        <v>0</v>
      </c>
      <c r="K330" s="115"/>
      <c r="L330" s="115"/>
      <c r="M330" s="116"/>
      <c r="N330" s="115"/>
      <c r="O330" s="115"/>
      <c r="P330" s="115"/>
      <c r="Q330" s="115"/>
      <c r="R330" s="115"/>
      <c r="S330" s="115"/>
      <c r="T330" s="10"/>
    </row>
    <row r="331" spans="2:20" s="7" customFormat="1" ht="12.75" hidden="1" customHeight="1" x14ac:dyDescent="0.2">
      <c r="B331" s="110"/>
      <c r="C331" s="111"/>
      <c r="D331" s="112"/>
      <c r="E331" s="112"/>
      <c r="F331" s="112"/>
      <c r="G331" s="112"/>
      <c r="H331" s="112" t="s">
        <v>131</v>
      </c>
      <c r="I331" s="113" t="s">
        <v>275</v>
      </c>
      <c r="J331" s="114">
        <f t="shared" si="62"/>
        <v>0</v>
      </c>
      <c r="K331" s="115"/>
      <c r="L331" s="115"/>
      <c r="M331" s="116"/>
      <c r="N331" s="115"/>
      <c r="O331" s="115"/>
      <c r="P331" s="115"/>
      <c r="Q331" s="115"/>
      <c r="R331" s="115"/>
      <c r="S331" s="115"/>
      <c r="T331" s="10"/>
    </row>
    <row r="332" spans="2:20" s="7" customFormat="1" ht="12.75" hidden="1" customHeight="1" x14ac:dyDescent="0.2">
      <c r="B332" s="110"/>
      <c r="C332" s="111"/>
      <c r="D332" s="112"/>
      <c r="E332" s="112"/>
      <c r="F332" s="112"/>
      <c r="G332" s="112"/>
      <c r="H332" s="112" t="s">
        <v>99</v>
      </c>
      <c r="I332" s="113" t="s">
        <v>309</v>
      </c>
      <c r="J332" s="114">
        <f t="shared" si="62"/>
        <v>0</v>
      </c>
      <c r="K332" s="115"/>
      <c r="L332" s="115"/>
      <c r="M332" s="116"/>
      <c r="N332" s="115"/>
      <c r="O332" s="115"/>
      <c r="P332" s="115"/>
      <c r="Q332" s="115"/>
      <c r="R332" s="115"/>
      <c r="S332" s="115"/>
      <c r="T332" s="10"/>
    </row>
    <row r="333" spans="2:20" s="7" customFormat="1" ht="12.75" hidden="1" customHeight="1" x14ac:dyDescent="0.2">
      <c r="B333" s="110"/>
      <c r="C333" s="111"/>
      <c r="D333" s="112"/>
      <c r="E333" s="112"/>
      <c r="F333" s="112"/>
      <c r="G333" s="112"/>
      <c r="H333" s="112" t="s">
        <v>99</v>
      </c>
      <c r="I333" s="113" t="s">
        <v>310</v>
      </c>
      <c r="J333" s="114">
        <f t="shared" si="62"/>
        <v>0</v>
      </c>
      <c r="K333" s="115"/>
      <c r="L333" s="115"/>
      <c r="M333" s="116"/>
      <c r="N333" s="115"/>
      <c r="O333" s="115"/>
      <c r="P333" s="115"/>
      <c r="Q333" s="115"/>
      <c r="R333" s="115"/>
      <c r="S333" s="115"/>
      <c r="T333" s="10"/>
    </row>
    <row r="334" spans="2:20" s="7" customFormat="1" ht="25.5" x14ac:dyDescent="0.2">
      <c r="B334" s="110"/>
      <c r="C334" s="111"/>
      <c r="D334" s="112"/>
      <c r="E334" s="112"/>
      <c r="F334" s="112"/>
      <c r="G334" s="112" t="s">
        <v>313</v>
      </c>
      <c r="H334" s="112"/>
      <c r="I334" s="113" t="s">
        <v>314</v>
      </c>
      <c r="J334" s="114">
        <f>J336+J338+J340</f>
        <v>400</v>
      </c>
      <c r="K334" s="115"/>
      <c r="L334" s="115"/>
      <c r="M334" s="116">
        <f>M336+M338+M340</f>
        <v>0</v>
      </c>
      <c r="N334" s="115">
        <f t="shared" ref="N334:P335" si="63">N336+N338+N340</f>
        <v>100</v>
      </c>
      <c r="O334" s="115">
        <f t="shared" si="63"/>
        <v>200</v>
      </c>
      <c r="P334" s="115">
        <f t="shared" si="63"/>
        <v>50</v>
      </c>
      <c r="Q334" s="115"/>
      <c r="R334" s="115">
        <f>R336+R338+R340</f>
        <v>50</v>
      </c>
      <c r="S334" s="115"/>
      <c r="T334" s="10"/>
    </row>
    <row r="335" spans="2:20" s="7" customFormat="1" ht="24" customHeight="1" x14ac:dyDescent="0.2">
      <c r="B335" s="110"/>
      <c r="C335" s="111"/>
      <c r="D335" s="112"/>
      <c r="E335" s="112"/>
      <c r="F335" s="112"/>
      <c r="G335" s="112" t="s">
        <v>313</v>
      </c>
      <c r="H335" s="112"/>
      <c r="I335" s="113" t="s">
        <v>315</v>
      </c>
      <c r="J335" s="114">
        <f>J337+J339+J341</f>
        <v>400</v>
      </c>
      <c r="K335" s="115"/>
      <c r="L335" s="115"/>
      <c r="M335" s="116">
        <f>M337+M339+M341</f>
        <v>177</v>
      </c>
      <c r="N335" s="115">
        <f t="shared" si="63"/>
        <v>100</v>
      </c>
      <c r="O335" s="115">
        <f t="shared" si="63"/>
        <v>200</v>
      </c>
      <c r="P335" s="115">
        <f t="shared" si="63"/>
        <v>50</v>
      </c>
      <c r="Q335" s="115"/>
      <c r="R335" s="115">
        <f>R337+R339+R341</f>
        <v>50</v>
      </c>
      <c r="S335" s="115"/>
      <c r="T335" s="10"/>
    </row>
    <row r="336" spans="2:20" s="7" customFormat="1" ht="12.75" customHeight="1" x14ac:dyDescent="0.2">
      <c r="B336" s="110"/>
      <c r="C336" s="111"/>
      <c r="D336" s="112"/>
      <c r="E336" s="112"/>
      <c r="F336" s="112"/>
      <c r="G336" s="112"/>
      <c r="H336" s="112" t="s">
        <v>59</v>
      </c>
      <c r="I336" s="113" t="s">
        <v>272</v>
      </c>
      <c r="J336" s="114">
        <f t="shared" ref="J336:J341" si="64">N336+O336+P336+R336</f>
        <v>400</v>
      </c>
      <c r="K336" s="115"/>
      <c r="L336" s="115"/>
      <c r="M336" s="116"/>
      <c r="N336" s="115">
        <v>100</v>
      </c>
      <c r="O336" s="115">
        <v>200</v>
      </c>
      <c r="P336" s="115">
        <v>50</v>
      </c>
      <c r="Q336" s="115"/>
      <c r="R336" s="115">
        <v>50</v>
      </c>
      <c r="S336" s="115"/>
      <c r="T336" s="10"/>
    </row>
    <row r="337" spans="2:21" s="7" customFormat="1" ht="12.75" customHeight="1" x14ac:dyDescent="0.2">
      <c r="B337" s="119"/>
      <c r="C337" s="111"/>
      <c r="D337" s="112"/>
      <c r="E337" s="112"/>
      <c r="F337" s="112"/>
      <c r="G337" s="112"/>
      <c r="H337" s="112" t="s">
        <v>59</v>
      </c>
      <c r="I337" s="113" t="s">
        <v>273</v>
      </c>
      <c r="J337" s="114">
        <f t="shared" si="64"/>
        <v>400</v>
      </c>
      <c r="K337" s="115"/>
      <c r="L337" s="115"/>
      <c r="M337" s="116">
        <v>177</v>
      </c>
      <c r="N337" s="115">
        <v>100</v>
      </c>
      <c r="O337" s="115">
        <v>200</v>
      </c>
      <c r="P337" s="115">
        <v>50</v>
      </c>
      <c r="Q337" s="115"/>
      <c r="R337" s="115">
        <v>50</v>
      </c>
      <c r="S337" s="115"/>
      <c r="T337" s="10"/>
    </row>
    <row r="338" spans="2:21" s="7" customFormat="1" ht="25.5" hidden="1" x14ac:dyDescent="0.2">
      <c r="B338" s="19"/>
      <c r="C338" s="111"/>
      <c r="D338" s="112"/>
      <c r="E338" s="112"/>
      <c r="F338" s="112"/>
      <c r="G338" s="112"/>
      <c r="H338" s="112" t="s">
        <v>131</v>
      </c>
      <c r="I338" s="113" t="s">
        <v>274</v>
      </c>
      <c r="J338" s="114">
        <f t="shared" si="64"/>
        <v>0</v>
      </c>
      <c r="K338" s="115"/>
      <c r="L338" s="115"/>
      <c r="M338" s="116"/>
      <c r="N338" s="115"/>
      <c r="O338" s="115"/>
      <c r="P338" s="115"/>
      <c r="Q338" s="115"/>
      <c r="R338" s="115"/>
      <c r="S338" s="115"/>
      <c r="T338" s="10"/>
    </row>
    <row r="339" spans="2:21" s="7" customFormat="1" ht="12.75" hidden="1" customHeight="1" x14ac:dyDescent="0.2">
      <c r="B339" s="19"/>
      <c r="C339" s="111"/>
      <c r="D339" s="112"/>
      <c r="E339" s="112"/>
      <c r="F339" s="112"/>
      <c r="G339" s="112"/>
      <c r="H339" s="112" t="s">
        <v>131</v>
      </c>
      <c r="I339" s="113" t="s">
        <v>275</v>
      </c>
      <c r="J339" s="114">
        <f t="shared" si="64"/>
        <v>0</v>
      </c>
      <c r="K339" s="115"/>
      <c r="L339" s="115"/>
      <c r="M339" s="116"/>
      <c r="N339" s="115"/>
      <c r="O339" s="115"/>
      <c r="P339" s="115"/>
      <c r="Q339" s="115"/>
      <c r="R339" s="115"/>
      <c r="S339" s="115"/>
      <c r="T339" s="10"/>
    </row>
    <row r="340" spans="2:21" s="7" customFormat="1" ht="12.75" hidden="1" customHeight="1" x14ac:dyDescent="0.2">
      <c r="B340" s="19"/>
      <c r="C340" s="111"/>
      <c r="D340" s="112"/>
      <c r="E340" s="112"/>
      <c r="F340" s="112"/>
      <c r="G340" s="112"/>
      <c r="H340" s="112" t="s">
        <v>99</v>
      </c>
      <c r="I340" s="113" t="s">
        <v>309</v>
      </c>
      <c r="J340" s="114">
        <f t="shared" si="64"/>
        <v>0</v>
      </c>
      <c r="K340" s="115"/>
      <c r="L340" s="115"/>
      <c r="M340" s="116"/>
      <c r="N340" s="115"/>
      <c r="O340" s="115"/>
      <c r="P340" s="115"/>
      <c r="Q340" s="115"/>
      <c r="R340" s="115"/>
      <c r="S340" s="115"/>
      <c r="T340" s="10"/>
    </row>
    <row r="341" spans="2:21" s="7" customFormat="1" ht="12.75" hidden="1" customHeight="1" x14ac:dyDescent="0.2">
      <c r="B341" s="19"/>
      <c r="C341" s="111"/>
      <c r="D341" s="112"/>
      <c r="E341" s="112"/>
      <c r="F341" s="112"/>
      <c r="G341" s="112"/>
      <c r="H341" s="112" t="s">
        <v>99</v>
      </c>
      <c r="I341" s="113" t="s">
        <v>310</v>
      </c>
      <c r="J341" s="114">
        <f t="shared" si="64"/>
        <v>0</v>
      </c>
      <c r="K341" s="115"/>
      <c r="L341" s="115"/>
      <c r="M341" s="116"/>
      <c r="N341" s="115"/>
      <c r="O341" s="115"/>
      <c r="P341" s="115"/>
      <c r="Q341" s="115"/>
      <c r="R341" s="115"/>
      <c r="S341" s="115"/>
      <c r="T341" s="10"/>
    </row>
    <row r="342" spans="2:21" s="84" customFormat="1" ht="15" customHeight="1" x14ac:dyDescent="0.2">
      <c r="B342" s="108" t="s">
        <v>266</v>
      </c>
      <c r="C342" s="44"/>
      <c r="D342" s="45"/>
      <c r="E342" s="45"/>
      <c r="F342" s="45" t="s">
        <v>316</v>
      </c>
      <c r="G342" s="45"/>
      <c r="H342" s="45"/>
      <c r="I342" s="74" t="s">
        <v>317</v>
      </c>
      <c r="J342" s="75">
        <f t="shared" ref="J342:J347" si="65">SUM(N342,O342,P342,R342)</f>
        <v>299</v>
      </c>
      <c r="K342" s="76">
        <f>SUM(Q342,S342)</f>
        <v>30</v>
      </c>
      <c r="L342" s="76"/>
      <c r="M342" s="77">
        <f>SUM(M344,M346)</f>
        <v>0</v>
      </c>
      <c r="N342" s="76">
        <f t="shared" ref="N342:R343" si="66">SUM(N344,N346)</f>
        <v>74</v>
      </c>
      <c r="O342" s="76">
        <f t="shared" si="66"/>
        <v>75</v>
      </c>
      <c r="P342" s="76">
        <f t="shared" si="66"/>
        <v>75</v>
      </c>
      <c r="Q342" s="76">
        <f>SUM(Q344,Q346)</f>
        <v>15</v>
      </c>
      <c r="R342" s="76">
        <f t="shared" si="66"/>
        <v>75</v>
      </c>
      <c r="S342" s="76">
        <f>SUM(S344,S346)</f>
        <v>15</v>
      </c>
      <c r="T342" s="109"/>
    </row>
    <row r="343" spans="2:21" s="84" customFormat="1" ht="15" customHeight="1" x14ac:dyDescent="0.2">
      <c r="B343" s="110"/>
      <c r="C343" s="44"/>
      <c r="D343" s="45"/>
      <c r="E343" s="45"/>
      <c r="F343" s="45" t="s">
        <v>316</v>
      </c>
      <c r="G343" s="45"/>
      <c r="H343" s="45"/>
      <c r="I343" s="74" t="s">
        <v>318</v>
      </c>
      <c r="J343" s="75">
        <f t="shared" si="65"/>
        <v>299</v>
      </c>
      <c r="K343" s="76">
        <f>SUM(Q343,S343)</f>
        <v>30</v>
      </c>
      <c r="L343" s="76"/>
      <c r="M343" s="77">
        <f>SUM(M345,M347)</f>
        <v>211</v>
      </c>
      <c r="N343" s="76">
        <f t="shared" si="66"/>
        <v>74</v>
      </c>
      <c r="O343" s="76">
        <f t="shared" si="66"/>
        <v>75</v>
      </c>
      <c r="P343" s="76">
        <f t="shared" si="66"/>
        <v>75</v>
      </c>
      <c r="Q343" s="76">
        <f>SUM(Q345,Q347)</f>
        <v>15</v>
      </c>
      <c r="R343" s="76">
        <f t="shared" si="66"/>
        <v>75</v>
      </c>
      <c r="S343" s="76">
        <f>SUM(S345,S347)</f>
        <v>15</v>
      </c>
      <c r="T343" s="109"/>
    </row>
    <row r="344" spans="2:21" s="7" customFormat="1" ht="12.75" hidden="1" customHeight="1" x14ac:dyDescent="0.2">
      <c r="B344" s="110"/>
      <c r="C344" s="111"/>
      <c r="D344" s="112"/>
      <c r="E344" s="112"/>
      <c r="F344" s="112"/>
      <c r="G344" s="112" t="s">
        <v>125</v>
      </c>
      <c r="H344" s="112"/>
      <c r="I344" s="113" t="s">
        <v>319</v>
      </c>
      <c r="J344" s="75">
        <f t="shared" si="65"/>
        <v>0</v>
      </c>
      <c r="K344" s="115"/>
      <c r="L344" s="115"/>
      <c r="M344" s="116"/>
      <c r="N344" s="115"/>
      <c r="O344" s="115"/>
      <c r="P344" s="115"/>
      <c r="Q344" s="115"/>
      <c r="R344" s="115"/>
      <c r="S344" s="115"/>
      <c r="T344" s="10"/>
    </row>
    <row r="345" spans="2:21" s="7" customFormat="1" ht="12.75" hidden="1" customHeight="1" x14ac:dyDescent="0.2">
      <c r="B345" s="110"/>
      <c r="C345" s="111"/>
      <c r="D345" s="112"/>
      <c r="E345" s="112"/>
      <c r="F345" s="112"/>
      <c r="G345" s="112" t="s">
        <v>125</v>
      </c>
      <c r="H345" s="112"/>
      <c r="I345" s="113" t="s">
        <v>320</v>
      </c>
      <c r="J345" s="75">
        <f t="shared" si="65"/>
        <v>0</v>
      </c>
      <c r="K345" s="115"/>
      <c r="L345" s="115"/>
      <c r="M345" s="116"/>
      <c r="N345" s="115"/>
      <c r="O345" s="115"/>
      <c r="P345" s="115"/>
      <c r="Q345" s="115"/>
      <c r="R345" s="115"/>
      <c r="S345" s="115"/>
      <c r="T345" s="10"/>
    </row>
    <row r="346" spans="2:21" s="7" customFormat="1" ht="25.5" x14ac:dyDescent="0.2">
      <c r="B346" s="110"/>
      <c r="C346" s="111"/>
      <c r="D346" s="112"/>
      <c r="E346" s="112"/>
      <c r="F346" s="112"/>
      <c r="G346" s="112" t="s">
        <v>321</v>
      </c>
      <c r="H346" s="112"/>
      <c r="I346" s="113" t="s">
        <v>322</v>
      </c>
      <c r="J346" s="129">
        <f t="shared" si="65"/>
        <v>299</v>
      </c>
      <c r="K346" s="115">
        <f>Q346+S346</f>
        <v>30</v>
      </c>
      <c r="L346" s="115"/>
      <c r="M346" s="116"/>
      <c r="N346" s="115">
        <v>74</v>
      </c>
      <c r="O346" s="115">
        <v>75</v>
      </c>
      <c r="P346" s="115">
        <v>75</v>
      </c>
      <c r="Q346" s="115">
        <v>15</v>
      </c>
      <c r="R346" s="115">
        <v>75</v>
      </c>
      <c r="S346" s="115">
        <v>15</v>
      </c>
      <c r="T346" s="10"/>
    </row>
    <row r="347" spans="2:21" s="7" customFormat="1" ht="25.5" x14ac:dyDescent="0.2">
      <c r="B347" s="119"/>
      <c r="C347" s="111"/>
      <c r="D347" s="112"/>
      <c r="E347" s="112"/>
      <c r="F347" s="112"/>
      <c r="G347" s="112" t="s">
        <v>321</v>
      </c>
      <c r="H347" s="112"/>
      <c r="I347" s="113" t="s">
        <v>323</v>
      </c>
      <c r="J347" s="129">
        <f t="shared" si="65"/>
        <v>299</v>
      </c>
      <c r="K347" s="115">
        <f>Q347+S347</f>
        <v>30</v>
      </c>
      <c r="L347" s="115"/>
      <c r="M347" s="116">
        <v>211</v>
      </c>
      <c r="N347" s="115">
        <v>74</v>
      </c>
      <c r="O347" s="115">
        <v>75</v>
      </c>
      <c r="P347" s="115">
        <v>75</v>
      </c>
      <c r="Q347" s="115">
        <v>15</v>
      </c>
      <c r="R347" s="115">
        <v>75</v>
      </c>
      <c r="S347" s="115">
        <v>15</v>
      </c>
      <c r="T347" s="10"/>
    </row>
    <row r="348" spans="2:21" s="84" customFormat="1" ht="47.25" hidden="1" customHeight="1" x14ac:dyDescent="0.2">
      <c r="B348" s="108" t="s">
        <v>102</v>
      </c>
      <c r="C348" s="45"/>
      <c r="D348" s="45"/>
      <c r="E348" s="45"/>
      <c r="F348" s="45" t="s">
        <v>79</v>
      </c>
      <c r="G348" s="45"/>
      <c r="H348" s="45"/>
      <c r="I348" s="74" t="s">
        <v>80</v>
      </c>
      <c r="J348" s="75">
        <f>J350+J352</f>
        <v>0</v>
      </c>
      <c r="K348" s="76">
        <f t="shared" ref="K348:R349" si="67">K350+K352</f>
        <v>0</v>
      </c>
      <c r="L348" s="76"/>
      <c r="M348" s="77">
        <f>M350+M352</f>
        <v>0</v>
      </c>
      <c r="N348" s="76">
        <f t="shared" si="67"/>
        <v>0</v>
      </c>
      <c r="O348" s="76">
        <f t="shared" si="67"/>
        <v>0</v>
      </c>
      <c r="P348" s="76">
        <f t="shared" si="67"/>
        <v>0</v>
      </c>
      <c r="Q348" s="76">
        <f t="shared" si="67"/>
        <v>0</v>
      </c>
      <c r="R348" s="76">
        <f t="shared" si="67"/>
        <v>0</v>
      </c>
      <c r="S348" s="76"/>
      <c r="T348" s="109"/>
    </row>
    <row r="349" spans="2:21" s="84" customFormat="1" ht="36" hidden="1" customHeight="1" x14ac:dyDescent="0.2">
      <c r="B349" s="110"/>
      <c r="C349" s="45"/>
      <c r="D349" s="45"/>
      <c r="E349" s="45"/>
      <c r="F349" s="45" t="s">
        <v>79</v>
      </c>
      <c r="G349" s="45"/>
      <c r="H349" s="45"/>
      <c r="I349" s="74" t="s">
        <v>81</v>
      </c>
      <c r="J349" s="75">
        <f>J351+J353</f>
        <v>0</v>
      </c>
      <c r="K349" s="76">
        <f t="shared" si="67"/>
        <v>0</v>
      </c>
      <c r="L349" s="76"/>
      <c r="M349" s="77">
        <f>M351+M353</f>
        <v>190</v>
      </c>
      <c r="N349" s="76">
        <f t="shared" si="67"/>
        <v>0</v>
      </c>
      <c r="O349" s="76">
        <f t="shared" si="67"/>
        <v>0</v>
      </c>
      <c r="P349" s="76">
        <f t="shared" si="67"/>
        <v>0</v>
      </c>
      <c r="Q349" s="76">
        <f t="shared" si="67"/>
        <v>0</v>
      </c>
      <c r="R349" s="76">
        <f t="shared" si="67"/>
        <v>0</v>
      </c>
      <c r="S349" s="76"/>
      <c r="T349" s="109"/>
      <c r="U349" s="84" t="s">
        <v>324</v>
      </c>
    </row>
    <row r="350" spans="2:21" s="7" customFormat="1" ht="30" hidden="1" customHeight="1" x14ac:dyDescent="0.2">
      <c r="B350" s="110"/>
      <c r="C350" s="45"/>
      <c r="D350" s="45"/>
      <c r="E350" s="45"/>
      <c r="F350" s="45"/>
      <c r="G350" s="112" t="s">
        <v>59</v>
      </c>
      <c r="H350" s="45"/>
      <c r="I350" s="130" t="s">
        <v>325</v>
      </c>
      <c r="J350" s="114">
        <f>N350+O350+P350+R350</f>
        <v>0</v>
      </c>
      <c r="K350" s="76"/>
      <c r="L350" s="76"/>
      <c r="M350" s="116"/>
      <c r="N350" s="115"/>
      <c r="O350" s="115"/>
      <c r="P350" s="115"/>
      <c r="Q350" s="76"/>
      <c r="R350" s="115"/>
      <c r="S350" s="115"/>
      <c r="T350" s="10"/>
      <c r="U350" s="131">
        <v>150000</v>
      </c>
    </row>
    <row r="351" spans="2:21" s="7" customFormat="1" ht="21" hidden="1" customHeight="1" x14ac:dyDescent="0.2">
      <c r="B351" s="110"/>
      <c r="C351" s="45"/>
      <c r="D351" s="45"/>
      <c r="E351" s="45"/>
      <c r="F351" s="45"/>
      <c r="G351" s="112" t="s">
        <v>59</v>
      </c>
      <c r="H351" s="45"/>
      <c r="I351" s="130" t="s">
        <v>326</v>
      </c>
      <c r="J351" s="114">
        <f>N351+O351+P351+R351</f>
        <v>0</v>
      </c>
      <c r="K351" s="76"/>
      <c r="L351" s="76"/>
      <c r="M351" s="116">
        <v>160</v>
      </c>
      <c r="N351" s="115"/>
      <c r="O351" s="115"/>
      <c r="P351" s="115"/>
      <c r="Q351" s="76"/>
      <c r="R351" s="115"/>
      <c r="S351" s="115"/>
      <c r="T351" s="10"/>
      <c r="U351" s="131">
        <v>250</v>
      </c>
    </row>
    <row r="352" spans="2:21" s="7" customFormat="1" ht="21" hidden="1" customHeight="1" x14ac:dyDescent="0.2">
      <c r="B352" s="110"/>
      <c r="C352" s="45"/>
      <c r="D352" s="45"/>
      <c r="E352" s="45"/>
      <c r="F352" s="45"/>
      <c r="G352" s="112" t="s">
        <v>99</v>
      </c>
      <c r="H352" s="45"/>
      <c r="I352" s="130" t="s">
        <v>327</v>
      </c>
      <c r="J352" s="114">
        <f>N352+O352+P352+R352</f>
        <v>0</v>
      </c>
      <c r="K352" s="76"/>
      <c r="L352" s="76"/>
      <c r="M352" s="116"/>
      <c r="N352" s="115"/>
      <c r="O352" s="115"/>
      <c r="P352" s="115"/>
      <c r="Q352" s="76"/>
      <c r="R352" s="115"/>
      <c r="S352" s="115"/>
      <c r="T352" s="10"/>
      <c r="U352" s="131">
        <v>29000</v>
      </c>
    </row>
    <row r="353" spans="2:21" s="7" customFormat="1" ht="21" hidden="1" customHeight="1" x14ac:dyDescent="0.2">
      <c r="B353" s="119"/>
      <c r="C353" s="45"/>
      <c r="D353" s="45"/>
      <c r="E353" s="45"/>
      <c r="F353" s="45"/>
      <c r="G353" s="112" t="s">
        <v>99</v>
      </c>
      <c r="H353" s="45"/>
      <c r="I353" s="130" t="s">
        <v>328</v>
      </c>
      <c r="J353" s="114">
        <f>N353+O353+P353+R353</f>
        <v>0</v>
      </c>
      <c r="K353" s="76"/>
      <c r="L353" s="76"/>
      <c r="M353" s="116">
        <v>30</v>
      </c>
      <c r="N353" s="115"/>
      <c r="O353" s="115"/>
      <c r="P353" s="115"/>
      <c r="Q353" s="76"/>
      <c r="R353" s="115"/>
      <c r="S353" s="115"/>
      <c r="T353" s="10"/>
      <c r="U353" s="131">
        <v>45</v>
      </c>
    </row>
    <row r="354" spans="2:21" s="84" customFormat="1" ht="12.75" customHeight="1" x14ac:dyDescent="0.2">
      <c r="B354" s="108" t="s">
        <v>102</v>
      </c>
      <c r="C354" s="44"/>
      <c r="D354" s="45"/>
      <c r="E354" s="45"/>
      <c r="F354" s="45" t="s">
        <v>329</v>
      </c>
      <c r="G354" s="45"/>
      <c r="H354" s="45"/>
      <c r="I354" s="74" t="s">
        <v>92</v>
      </c>
      <c r="J354" s="75">
        <f>J356</f>
        <v>4703</v>
      </c>
      <c r="K354" s="76">
        <f>SUM(Q354,S354)</f>
        <v>470</v>
      </c>
      <c r="L354" s="76"/>
      <c r="M354" s="77">
        <f>M356</f>
        <v>0</v>
      </c>
      <c r="N354" s="76">
        <f t="shared" ref="N354:S355" si="68">N356</f>
        <v>0</v>
      </c>
      <c r="O354" s="76">
        <f t="shared" si="68"/>
        <v>4233</v>
      </c>
      <c r="P354" s="76">
        <f t="shared" si="68"/>
        <v>170</v>
      </c>
      <c r="Q354" s="76">
        <f t="shared" si="68"/>
        <v>170</v>
      </c>
      <c r="R354" s="76">
        <f t="shared" si="68"/>
        <v>300</v>
      </c>
      <c r="S354" s="76">
        <f t="shared" si="68"/>
        <v>300</v>
      </c>
      <c r="T354" s="109"/>
    </row>
    <row r="355" spans="2:21" s="84" customFormat="1" ht="12.75" customHeight="1" x14ac:dyDescent="0.2">
      <c r="B355" s="110"/>
      <c r="C355" s="44"/>
      <c r="D355" s="45"/>
      <c r="E355" s="45"/>
      <c r="F355" s="45" t="s">
        <v>329</v>
      </c>
      <c r="G355" s="45"/>
      <c r="H355" s="45"/>
      <c r="I355" s="74" t="s">
        <v>93</v>
      </c>
      <c r="J355" s="75">
        <f>J357</f>
        <v>2700</v>
      </c>
      <c r="K355" s="76">
        <f>SUM(Q355,S355)</f>
        <v>270</v>
      </c>
      <c r="L355" s="76"/>
      <c r="M355" s="77">
        <f>M357</f>
        <v>956</v>
      </c>
      <c r="N355" s="76">
        <f t="shared" si="68"/>
        <v>0</v>
      </c>
      <c r="O355" s="76">
        <f t="shared" si="68"/>
        <v>267</v>
      </c>
      <c r="P355" s="76">
        <f t="shared" si="68"/>
        <v>1106</v>
      </c>
      <c r="Q355" s="76">
        <f t="shared" si="68"/>
        <v>70</v>
      </c>
      <c r="R355" s="76">
        <f t="shared" si="68"/>
        <v>1327</v>
      </c>
      <c r="S355" s="76">
        <f t="shared" si="68"/>
        <v>200</v>
      </c>
      <c r="T355" s="109"/>
    </row>
    <row r="356" spans="2:21" s="84" customFormat="1" ht="15" customHeight="1" x14ac:dyDescent="0.2">
      <c r="B356" s="110"/>
      <c r="C356" s="44"/>
      <c r="D356" s="45"/>
      <c r="E356" s="45"/>
      <c r="F356" s="45" t="s">
        <v>330</v>
      </c>
      <c r="G356" s="45"/>
      <c r="H356" s="45"/>
      <c r="I356" s="74" t="s">
        <v>331</v>
      </c>
      <c r="J356" s="75">
        <f>J358+J368</f>
        <v>4703</v>
      </c>
      <c r="K356" s="76">
        <f>SUM(Q356,S356)</f>
        <v>470</v>
      </c>
      <c r="L356" s="76"/>
      <c r="M356" s="77">
        <f>M358+M368</f>
        <v>0</v>
      </c>
      <c r="N356" s="76">
        <f t="shared" ref="N356:S357" si="69">N358+N368</f>
        <v>0</v>
      </c>
      <c r="O356" s="76">
        <f t="shared" si="69"/>
        <v>4233</v>
      </c>
      <c r="P356" s="76">
        <f t="shared" si="69"/>
        <v>170</v>
      </c>
      <c r="Q356" s="76">
        <f t="shared" si="69"/>
        <v>170</v>
      </c>
      <c r="R356" s="76">
        <f t="shared" si="69"/>
        <v>300</v>
      </c>
      <c r="S356" s="76">
        <f t="shared" si="69"/>
        <v>300</v>
      </c>
      <c r="T356" s="109"/>
    </row>
    <row r="357" spans="2:21" s="84" customFormat="1" ht="12.75" customHeight="1" x14ac:dyDescent="0.2">
      <c r="B357" s="110"/>
      <c r="C357" s="44"/>
      <c r="D357" s="45"/>
      <c r="E357" s="45"/>
      <c r="F357" s="45" t="s">
        <v>330</v>
      </c>
      <c r="G357" s="45"/>
      <c r="H357" s="45"/>
      <c r="I357" s="74" t="s">
        <v>332</v>
      </c>
      <c r="J357" s="75">
        <f>J359+J369</f>
        <v>2700</v>
      </c>
      <c r="K357" s="76">
        <f>SUM(Q357,S357)</f>
        <v>270</v>
      </c>
      <c r="L357" s="76"/>
      <c r="M357" s="77">
        <f>M359+M369</f>
        <v>956</v>
      </c>
      <c r="N357" s="76">
        <f t="shared" si="69"/>
        <v>0</v>
      </c>
      <c r="O357" s="76">
        <f t="shared" si="69"/>
        <v>267</v>
      </c>
      <c r="P357" s="76">
        <f t="shared" si="69"/>
        <v>1106</v>
      </c>
      <c r="Q357" s="76">
        <f t="shared" si="69"/>
        <v>70</v>
      </c>
      <c r="R357" s="76">
        <f t="shared" si="69"/>
        <v>1327</v>
      </c>
      <c r="S357" s="76">
        <f t="shared" si="69"/>
        <v>200</v>
      </c>
      <c r="T357" s="109"/>
    </row>
    <row r="358" spans="2:21" s="7" customFormat="1" ht="12.75" customHeight="1" x14ac:dyDescent="0.2">
      <c r="B358" s="110"/>
      <c r="C358" s="111"/>
      <c r="D358" s="45"/>
      <c r="E358" s="112"/>
      <c r="F358" s="112"/>
      <c r="G358" s="112" t="s">
        <v>59</v>
      </c>
      <c r="H358" s="112"/>
      <c r="I358" s="113" t="s">
        <v>333</v>
      </c>
      <c r="J358" s="114">
        <f>J360+J362+J364+J366</f>
        <v>2032</v>
      </c>
      <c r="K358" s="115">
        <f>K360+K362+K364+K366</f>
        <v>470</v>
      </c>
      <c r="L358" s="115"/>
      <c r="M358" s="116">
        <f>M360+M362+M364+M366</f>
        <v>0</v>
      </c>
      <c r="N358" s="115">
        <f t="shared" ref="N358:R359" si="70">N360+N362+N364+N366</f>
        <v>0</v>
      </c>
      <c r="O358" s="115">
        <f t="shared" si="70"/>
        <v>1562</v>
      </c>
      <c r="P358" s="115">
        <f t="shared" si="70"/>
        <v>170</v>
      </c>
      <c r="Q358" s="115">
        <f>Q360+Q362+Q364+Q366</f>
        <v>170</v>
      </c>
      <c r="R358" s="115">
        <f t="shared" si="70"/>
        <v>300</v>
      </c>
      <c r="S358" s="115">
        <f>S360+S362+S364+S366</f>
        <v>300</v>
      </c>
      <c r="T358" s="10"/>
    </row>
    <row r="359" spans="2:21" s="7" customFormat="1" ht="12.75" customHeight="1" x14ac:dyDescent="0.2">
      <c r="B359" s="110"/>
      <c r="C359" s="111"/>
      <c r="D359" s="45"/>
      <c r="E359" s="112"/>
      <c r="F359" s="112"/>
      <c r="G359" s="112" t="s">
        <v>59</v>
      </c>
      <c r="H359" s="112"/>
      <c r="I359" s="113" t="s">
        <v>334</v>
      </c>
      <c r="J359" s="114">
        <f>J361+J363+J365+J367</f>
        <v>1132</v>
      </c>
      <c r="K359" s="115">
        <f>K361+K363+K365+K367</f>
        <v>270</v>
      </c>
      <c r="L359" s="115"/>
      <c r="M359" s="116">
        <f>M361+M363+M365+M367</f>
        <v>181</v>
      </c>
      <c r="N359" s="115">
        <f t="shared" si="70"/>
        <v>0</v>
      </c>
      <c r="O359" s="115">
        <f t="shared" si="70"/>
        <v>245</v>
      </c>
      <c r="P359" s="115">
        <f t="shared" si="70"/>
        <v>662</v>
      </c>
      <c r="Q359" s="115">
        <f>Q361+Q363+Q365+Q367</f>
        <v>70</v>
      </c>
      <c r="R359" s="115">
        <f t="shared" si="70"/>
        <v>225</v>
      </c>
      <c r="S359" s="115">
        <f>S361+S363+S365+S367</f>
        <v>200</v>
      </c>
      <c r="T359" s="10"/>
    </row>
    <row r="360" spans="2:21" s="7" customFormat="1" x14ac:dyDescent="0.2">
      <c r="B360" s="110"/>
      <c r="C360" s="111"/>
      <c r="D360" s="112"/>
      <c r="E360" s="112"/>
      <c r="F360" s="112"/>
      <c r="G360" s="112"/>
      <c r="H360" s="112" t="s">
        <v>59</v>
      </c>
      <c r="I360" s="113" t="s">
        <v>335</v>
      </c>
      <c r="J360" s="114">
        <f t="shared" ref="J360:J369" si="71">N360+O360+P360+R360</f>
        <v>950</v>
      </c>
      <c r="K360" s="115">
        <f>Q360+S360</f>
        <v>0</v>
      </c>
      <c r="L360" s="115"/>
      <c r="M360" s="116"/>
      <c r="N360" s="115"/>
      <c r="O360" s="115">
        <f>250+700</f>
        <v>950</v>
      </c>
      <c r="P360" s="115"/>
      <c r="Q360" s="115"/>
      <c r="R360" s="115"/>
      <c r="S360" s="115"/>
      <c r="T360" s="10"/>
    </row>
    <row r="361" spans="2:21" s="7" customFormat="1" x14ac:dyDescent="0.2">
      <c r="B361" s="110"/>
      <c r="C361" s="111"/>
      <c r="D361" s="112"/>
      <c r="E361" s="112"/>
      <c r="F361" s="112"/>
      <c r="G361" s="112"/>
      <c r="H361" s="112" t="s">
        <v>59</v>
      </c>
      <c r="I361" s="113" t="s">
        <v>336</v>
      </c>
      <c r="J361" s="114">
        <f t="shared" si="71"/>
        <v>250</v>
      </c>
      <c r="K361" s="115">
        <f t="shared" ref="K361:K369" si="72">Q361+S361</f>
        <v>0</v>
      </c>
      <c r="L361" s="115"/>
      <c r="M361" s="116">
        <v>11</v>
      </c>
      <c r="N361" s="115"/>
      <c r="O361" s="115">
        <v>152</v>
      </c>
      <c r="P361" s="115">
        <v>73</v>
      </c>
      <c r="Q361" s="115"/>
      <c r="R361" s="115">
        <v>25</v>
      </c>
      <c r="S361" s="115"/>
      <c r="T361" s="10"/>
    </row>
    <row r="362" spans="2:21" s="7" customFormat="1" ht="25.5" x14ac:dyDescent="0.2">
      <c r="B362" s="110"/>
      <c r="C362" s="111"/>
      <c r="D362" s="112"/>
      <c r="E362" s="112"/>
      <c r="F362" s="112"/>
      <c r="G362" s="112"/>
      <c r="H362" s="112" t="s">
        <v>131</v>
      </c>
      <c r="I362" s="113" t="s">
        <v>337</v>
      </c>
      <c r="J362" s="114">
        <f t="shared" si="71"/>
        <v>1048</v>
      </c>
      <c r="K362" s="115">
        <f t="shared" si="72"/>
        <v>470</v>
      </c>
      <c r="L362" s="115"/>
      <c r="M362" s="116"/>
      <c r="N362" s="115"/>
      <c r="O362" s="115">
        <f>759-181</f>
        <v>578</v>
      </c>
      <c r="P362" s="115">
        <v>170</v>
      </c>
      <c r="Q362" s="115">
        <v>170</v>
      </c>
      <c r="R362" s="115">
        <v>300</v>
      </c>
      <c r="S362" s="115">
        <v>300</v>
      </c>
      <c r="T362" s="10"/>
    </row>
    <row r="363" spans="2:21" s="7" customFormat="1" ht="23.25" customHeight="1" x14ac:dyDescent="0.2">
      <c r="B363" s="110"/>
      <c r="C363" s="111"/>
      <c r="D363" s="112"/>
      <c r="E363" s="112"/>
      <c r="F363" s="112"/>
      <c r="G363" s="112"/>
      <c r="H363" s="112" t="s">
        <v>131</v>
      </c>
      <c r="I363" s="113" t="s">
        <v>338</v>
      </c>
      <c r="J363" s="114">
        <f t="shared" si="71"/>
        <v>848</v>
      </c>
      <c r="K363" s="115">
        <f t="shared" si="72"/>
        <v>270</v>
      </c>
      <c r="L363" s="115"/>
      <c r="M363" s="116">
        <v>170</v>
      </c>
      <c r="N363" s="115"/>
      <c r="O363" s="115">
        <v>59</v>
      </c>
      <c r="P363" s="115">
        <f>970-381</f>
        <v>589</v>
      </c>
      <c r="Q363" s="115">
        <v>70</v>
      </c>
      <c r="R363" s="115">
        <v>200</v>
      </c>
      <c r="S363" s="115">
        <v>200</v>
      </c>
      <c r="T363" s="10"/>
    </row>
    <row r="364" spans="2:21" s="7" customFormat="1" ht="25.5" x14ac:dyDescent="0.2">
      <c r="B364" s="110"/>
      <c r="C364" s="111"/>
      <c r="D364" s="112"/>
      <c r="E364" s="112"/>
      <c r="F364" s="112"/>
      <c r="G364" s="112"/>
      <c r="H364" s="112" t="s">
        <v>99</v>
      </c>
      <c r="I364" s="113" t="s">
        <v>339</v>
      </c>
      <c r="J364" s="114">
        <f t="shared" si="71"/>
        <v>15</v>
      </c>
      <c r="K364" s="115">
        <f t="shared" si="72"/>
        <v>0</v>
      </c>
      <c r="L364" s="115"/>
      <c r="M364" s="116"/>
      <c r="N364" s="115"/>
      <c r="O364" s="115">
        <v>15</v>
      </c>
      <c r="P364" s="115"/>
      <c r="Q364" s="115"/>
      <c r="R364" s="115"/>
      <c r="S364" s="115"/>
      <c r="T364" s="10"/>
    </row>
    <row r="365" spans="2:21" s="7" customFormat="1" ht="25.5" x14ac:dyDescent="0.2">
      <c r="B365" s="110"/>
      <c r="C365" s="111"/>
      <c r="D365" s="112"/>
      <c r="E365" s="112"/>
      <c r="F365" s="112"/>
      <c r="G365" s="112"/>
      <c r="H365" s="112" t="s">
        <v>99</v>
      </c>
      <c r="I365" s="113" t="s">
        <v>340</v>
      </c>
      <c r="J365" s="114">
        <f t="shared" si="71"/>
        <v>15</v>
      </c>
      <c r="K365" s="115">
        <f t="shared" si="72"/>
        <v>0</v>
      </c>
      <c r="L365" s="115"/>
      <c r="M365" s="116"/>
      <c r="N365" s="115"/>
      <c r="O365" s="115">
        <v>15</v>
      </c>
      <c r="P365" s="115"/>
      <c r="Q365" s="115"/>
      <c r="R365" s="115"/>
      <c r="S365" s="115"/>
      <c r="T365" s="10"/>
    </row>
    <row r="366" spans="2:21" s="7" customFormat="1" ht="11.25" customHeight="1" x14ac:dyDescent="0.2">
      <c r="B366" s="110"/>
      <c r="C366" s="111"/>
      <c r="D366" s="112"/>
      <c r="E366" s="112"/>
      <c r="F366" s="112"/>
      <c r="G366" s="112"/>
      <c r="H366" s="112" t="s">
        <v>128</v>
      </c>
      <c r="I366" s="113" t="s">
        <v>341</v>
      </c>
      <c r="J366" s="114">
        <f t="shared" si="71"/>
        <v>19</v>
      </c>
      <c r="K366" s="115">
        <f t="shared" si="72"/>
        <v>0</v>
      </c>
      <c r="L366" s="115"/>
      <c r="M366" s="116"/>
      <c r="N366" s="115"/>
      <c r="O366" s="115">
        <f>31-12</f>
        <v>19</v>
      </c>
      <c r="P366" s="115"/>
      <c r="Q366" s="115"/>
      <c r="R366" s="115"/>
      <c r="S366" s="115"/>
      <c r="T366" s="10"/>
    </row>
    <row r="367" spans="2:21" s="7" customFormat="1" ht="10.5" customHeight="1" x14ac:dyDescent="0.2">
      <c r="B367" s="110"/>
      <c r="C367" s="111"/>
      <c r="D367" s="112"/>
      <c r="E367" s="112"/>
      <c r="F367" s="112"/>
      <c r="G367" s="112"/>
      <c r="H367" s="112" t="s">
        <v>128</v>
      </c>
      <c r="I367" s="113" t="s">
        <v>342</v>
      </c>
      <c r="J367" s="114">
        <f t="shared" si="71"/>
        <v>19</v>
      </c>
      <c r="K367" s="115">
        <f t="shared" si="72"/>
        <v>0</v>
      </c>
      <c r="L367" s="115"/>
      <c r="M367" s="116"/>
      <c r="N367" s="115"/>
      <c r="O367" s="115">
        <f>31-12</f>
        <v>19</v>
      </c>
      <c r="P367" s="115"/>
      <c r="Q367" s="115"/>
      <c r="R367" s="115"/>
      <c r="S367" s="115"/>
      <c r="T367" s="10"/>
    </row>
    <row r="368" spans="2:21" s="7" customFormat="1" ht="12.75" customHeight="1" x14ac:dyDescent="0.2">
      <c r="B368" s="110"/>
      <c r="C368" s="111"/>
      <c r="D368" s="112"/>
      <c r="E368" s="112"/>
      <c r="F368" s="112"/>
      <c r="G368" s="112" t="s">
        <v>99</v>
      </c>
      <c r="H368" s="112"/>
      <c r="I368" s="113" t="s">
        <v>343</v>
      </c>
      <c r="J368" s="114">
        <f t="shared" si="71"/>
        <v>2671</v>
      </c>
      <c r="K368" s="115">
        <f t="shared" si="72"/>
        <v>0</v>
      </c>
      <c r="L368" s="115"/>
      <c r="M368" s="116"/>
      <c r="N368" s="115"/>
      <c r="O368" s="115">
        <f>3178-700+193</f>
        <v>2671</v>
      </c>
      <c r="P368" s="115"/>
      <c r="Q368" s="115"/>
      <c r="R368" s="115"/>
      <c r="S368" s="115"/>
      <c r="T368" s="10"/>
    </row>
    <row r="369" spans="2:20" s="7" customFormat="1" ht="12.75" customHeight="1" x14ac:dyDescent="0.2">
      <c r="B369" s="119"/>
      <c r="C369" s="111"/>
      <c r="D369" s="112"/>
      <c r="E369" s="112"/>
      <c r="F369" s="112"/>
      <c r="G369" s="112" t="s">
        <v>99</v>
      </c>
      <c r="H369" s="112"/>
      <c r="I369" s="113" t="s">
        <v>344</v>
      </c>
      <c r="J369" s="114">
        <f t="shared" si="71"/>
        <v>1568</v>
      </c>
      <c r="K369" s="115">
        <f t="shared" si="72"/>
        <v>0</v>
      </c>
      <c r="L369" s="115"/>
      <c r="M369" s="116">
        <v>775</v>
      </c>
      <c r="N369" s="115"/>
      <c r="O369" s="115">
        <f>10+12</f>
        <v>22</v>
      </c>
      <c r="P369" s="115">
        <f>63+381</f>
        <v>444</v>
      </c>
      <c r="Q369" s="115"/>
      <c r="R369" s="115">
        <v>1102</v>
      </c>
      <c r="S369" s="115"/>
      <c r="T369" s="10"/>
    </row>
    <row r="370" spans="2:20" s="7" customFormat="1" ht="24.75" hidden="1" customHeight="1" x14ac:dyDescent="0.2">
      <c r="B370" s="19"/>
      <c r="C370" s="44"/>
      <c r="D370" s="45"/>
      <c r="E370" s="45"/>
      <c r="F370" s="45" t="s">
        <v>345</v>
      </c>
      <c r="G370" s="45"/>
      <c r="H370" s="45"/>
      <c r="I370" s="74" t="s">
        <v>346</v>
      </c>
      <c r="J370" s="75">
        <f>J372</f>
        <v>0</v>
      </c>
      <c r="K370" s="115">
        <f>SUM(Q370,S370)</f>
        <v>0</v>
      </c>
      <c r="L370" s="115"/>
      <c r="M370" s="77">
        <f>M372</f>
        <v>0</v>
      </c>
      <c r="N370" s="76">
        <f>N372</f>
        <v>0</v>
      </c>
      <c r="O370" s="76">
        <f>O372</f>
        <v>0</v>
      </c>
      <c r="P370" s="76">
        <f>P372</f>
        <v>0</v>
      </c>
      <c r="Q370" s="76"/>
      <c r="R370" s="76">
        <f>R372</f>
        <v>0</v>
      </c>
      <c r="S370" s="76"/>
      <c r="T370" s="10"/>
    </row>
    <row r="371" spans="2:20" s="7" customFormat="1" ht="12.75" hidden="1" customHeight="1" x14ac:dyDescent="0.2">
      <c r="B371" s="19"/>
      <c r="C371" s="44"/>
      <c r="D371" s="45"/>
      <c r="E371" s="45"/>
      <c r="F371" s="45" t="s">
        <v>345</v>
      </c>
      <c r="G371" s="45"/>
      <c r="H371" s="45"/>
      <c r="I371" s="74" t="s">
        <v>347</v>
      </c>
      <c r="J371" s="75"/>
      <c r="K371" s="115"/>
      <c r="L371" s="115"/>
      <c r="M371" s="77"/>
      <c r="N371" s="76"/>
      <c r="O371" s="76"/>
      <c r="P371" s="76"/>
      <c r="Q371" s="76"/>
      <c r="R371" s="76"/>
      <c r="S371" s="76"/>
      <c r="T371" s="10"/>
    </row>
    <row r="372" spans="2:20" s="7" customFormat="1" ht="12.75" hidden="1" customHeight="1" x14ac:dyDescent="0.2">
      <c r="B372" s="19"/>
      <c r="C372" s="111"/>
      <c r="D372" s="112"/>
      <c r="E372" s="112"/>
      <c r="F372" s="112"/>
      <c r="G372" s="112" t="s">
        <v>59</v>
      </c>
      <c r="H372" s="112"/>
      <c r="I372" s="113" t="s">
        <v>348</v>
      </c>
      <c r="J372" s="114">
        <f>J374</f>
        <v>0</v>
      </c>
      <c r="K372" s="115">
        <f>SUM(Q372,S372)</f>
        <v>0</v>
      </c>
      <c r="L372" s="115"/>
      <c r="M372" s="116">
        <f>M374</f>
        <v>0</v>
      </c>
      <c r="N372" s="115">
        <f>N374</f>
        <v>0</v>
      </c>
      <c r="O372" s="115">
        <f>O374</f>
        <v>0</v>
      </c>
      <c r="P372" s="115">
        <f>P374</f>
        <v>0</v>
      </c>
      <c r="Q372" s="115"/>
      <c r="R372" s="115">
        <f>R374</f>
        <v>0</v>
      </c>
      <c r="S372" s="115"/>
      <c r="T372" s="10"/>
    </row>
    <row r="373" spans="2:20" s="7" customFormat="1" ht="12.75" hidden="1" customHeight="1" x14ac:dyDescent="0.2">
      <c r="B373" s="19"/>
      <c r="C373" s="111"/>
      <c r="D373" s="112"/>
      <c r="E373" s="112"/>
      <c r="F373" s="112"/>
      <c r="G373" s="112" t="s">
        <v>59</v>
      </c>
      <c r="H373" s="112"/>
      <c r="I373" s="113" t="s">
        <v>349</v>
      </c>
      <c r="J373" s="114"/>
      <c r="K373" s="115"/>
      <c r="L373" s="115"/>
      <c r="M373" s="116"/>
      <c r="N373" s="115"/>
      <c r="O373" s="115"/>
      <c r="P373" s="115"/>
      <c r="Q373" s="115"/>
      <c r="R373" s="115"/>
      <c r="S373" s="115"/>
      <c r="T373" s="10"/>
    </row>
    <row r="374" spans="2:20" s="7" customFormat="1" ht="24.75" hidden="1" customHeight="1" x14ac:dyDescent="0.2">
      <c r="B374" s="19"/>
      <c r="C374" s="111"/>
      <c r="D374" s="112"/>
      <c r="E374" s="112"/>
      <c r="F374" s="112"/>
      <c r="G374" s="112"/>
      <c r="H374" s="112" t="s">
        <v>59</v>
      </c>
      <c r="I374" s="113" t="s">
        <v>350</v>
      </c>
      <c r="J374" s="114">
        <f>N374+O374+P374+R374</f>
        <v>0</v>
      </c>
      <c r="K374" s="115">
        <f t="shared" ref="K374:K390" si="73">SUM(Q374,S374)</f>
        <v>0</v>
      </c>
      <c r="L374" s="115"/>
      <c r="M374" s="116"/>
      <c r="N374" s="115"/>
      <c r="O374" s="115"/>
      <c r="P374" s="115"/>
      <c r="Q374" s="115"/>
      <c r="R374" s="115"/>
      <c r="S374" s="115"/>
      <c r="T374" s="10"/>
    </row>
    <row r="375" spans="2:20" s="7" customFormat="1" ht="12.75" hidden="1" customHeight="1" x14ac:dyDescent="0.2">
      <c r="B375" s="19"/>
      <c r="C375" s="132"/>
      <c r="D375" s="132"/>
      <c r="E375" s="132"/>
      <c r="F375" s="132"/>
      <c r="G375" s="132"/>
      <c r="H375" s="132"/>
      <c r="I375" s="133"/>
      <c r="J375" s="134"/>
      <c r="K375" s="115">
        <f t="shared" si="73"/>
        <v>0</v>
      </c>
      <c r="L375" s="135"/>
      <c r="M375" s="136"/>
      <c r="N375" s="135"/>
      <c r="O375" s="135"/>
      <c r="P375" s="135"/>
      <c r="Q375" s="135"/>
      <c r="R375" s="137"/>
      <c r="S375" s="115"/>
      <c r="T375" s="10"/>
    </row>
    <row r="376" spans="2:20" s="7" customFormat="1" ht="24.75" hidden="1" customHeight="1" thickBot="1" x14ac:dyDescent="0.25">
      <c r="B376" s="19"/>
      <c r="C376" s="31" t="s">
        <v>351</v>
      </c>
      <c r="D376" s="138"/>
      <c r="E376" s="138"/>
      <c r="F376" s="138"/>
      <c r="G376" s="138"/>
      <c r="H376" s="138"/>
      <c r="I376" s="139" t="s">
        <v>352</v>
      </c>
      <c r="J376" s="92">
        <f>J379</f>
        <v>0</v>
      </c>
      <c r="K376" s="115">
        <f t="shared" si="73"/>
        <v>0</v>
      </c>
      <c r="L376" s="140"/>
      <c r="M376" s="94"/>
      <c r="N376" s="93"/>
      <c r="O376" s="93"/>
      <c r="P376" s="93"/>
      <c r="Q376" s="93"/>
      <c r="R376" s="93"/>
      <c r="S376" s="76"/>
      <c r="T376" s="10"/>
    </row>
    <row r="377" spans="2:20" s="7" customFormat="1" ht="12.75" hidden="1" customHeight="1" x14ac:dyDescent="0.2">
      <c r="B377" s="19"/>
      <c r="C377" s="141"/>
      <c r="D377" s="142" t="s">
        <v>59</v>
      </c>
      <c r="E377" s="142"/>
      <c r="F377" s="142"/>
      <c r="G377" s="142"/>
      <c r="H377" s="142"/>
      <c r="I377" s="143" t="s">
        <v>353</v>
      </c>
      <c r="J377" s="144">
        <f t="shared" ref="J377:R378" si="74">J376</f>
        <v>0</v>
      </c>
      <c r="K377" s="115">
        <f t="shared" si="73"/>
        <v>0</v>
      </c>
      <c r="L377" s="145"/>
      <c r="M377" s="146">
        <f>M376</f>
        <v>0</v>
      </c>
      <c r="N377" s="147">
        <f t="shared" si="74"/>
        <v>0</v>
      </c>
      <c r="O377" s="147">
        <f t="shared" si="74"/>
        <v>0</v>
      </c>
      <c r="P377" s="147">
        <f t="shared" si="74"/>
        <v>0</v>
      </c>
      <c r="Q377" s="147"/>
      <c r="R377" s="147"/>
      <c r="S377" s="76"/>
      <c r="T377" s="10"/>
    </row>
    <row r="378" spans="2:20" s="7" customFormat="1" ht="12.75" hidden="1" customHeight="1" x14ac:dyDescent="0.2">
      <c r="B378" s="19"/>
      <c r="C378" s="44"/>
      <c r="D378" s="112"/>
      <c r="E378" s="112" t="s">
        <v>99</v>
      </c>
      <c r="F378" s="112"/>
      <c r="G378" s="112"/>
      <c r="H378" s="112"/>
      <c r="I378" s="73" t="s">
        <v>354</v>
      </c>
      <c r="J378" s="114">
        <f t="shared" si="74"/>
        <v>0</v>
      </c>
      <c r="K378" s="115">
        <f t="shared" si="73"/>
        <v>0</v>
      </c>
      <c r="L378" s="115"/>
      <c r="M378" s="116">
        <f>M377</f>
        <v>0</v>
      </c>
      <c r="N378" s="115">
        <f t="shared" si="74"/>
        <v>0</v>
      </c>
      <c r="O378" s="115">
        <f t="shared" si="74"/>
        <v>0</v>
      </c>
      <c r="P378" s="115">
        <f t="shared" si="74"/>
        <v>0</v>
      </c>
      <c r="Q378" s="76">
        <f>SUM(Q382,Q380)</f>
        <v>0</v>
      </c>
      <c r="R378" s="115">
        <f t="shared" si="74"/>
        <v>0</v>
      </c>
      <c r="S378" s="76">
        <f>SUM(S380,S382)</f>
        <v>0</v>
      </c>
      <c r="T378" s="10"/>
    </row>
    <row r="379" spans="2:20" s="7" customFormat="1" hidden="1" x14ac:dyDescent="0.2">
      <c r="B379" s="19"/>
      <c r="C379" s="111"/>
      <c r="D379" s="112"/>
      <c r="E379" s="112"/>
      <c r="F379" s="112" t="s">
        <v>59</v>
      </c>
      <c r="G379" s="112"/>
      <c r="H379" s="112"/>
      <c r="I379" s="118" t="s">
        <v>355</v>
      </c>
      <c r="J379" s="114">
        <f>J380+J382+J385</f>
        <v>0</v>
      </c>
      <c r="K379" s="115">
        <f t="shared" si="73"/>
        <v>0</v>
      </c>
      <c r="L379" s="115"/>
      <c r="M379" s="116">
        <f>M380+M382+M385</f>
        <v>0</v>
      </c>
      <c r="N379" s="115">
        <f>N380+N382+N385</f>
        <v>0</v>
      </c>
      <c r="O379" s="115">
        <f>O380+O382+O385</f>
        <v>0</v>
      </c>
      <c r="P379" s="115">
        <f>P380+P382+P385</f>
        <v>0</v>
      </c>
      <c r="Q379" s="115"/>
      <c r="R379" s="115">
        <f>R380+R382+R385</f>
        <v>0</v>
      </c>
      <c r="S379" s="115"/>
      <c r="T379" s="10"/>
    </row>
    <row r="380" spans="2:20" s="7" customFormat="1" hidden="1" x14ac:dyDescent="0.2">
      <c r="B380" s="19"/>
      <c r="C380" s="111"/>
      <c r="D380" s="112"/>
      <c r="E380" s="112"/>
      <c r="F380" s="112" t="s">
        <v>153</v>
      </c>
      <c r="G380" s="112"/>
      <c r="H380" s="112"/>
      <c r="I380" s="73" t="s">
        <v>356</v>
      </c>
      <c r="J380" s="75">
        <f>J381</f>
        <v>0</v>
      </c>
      <c r="K380" s="115">
        <f t="shared" si="73"/>
        <v>0</v>
      </c>
      <c r="L380" s="115"/>
      <c r="M380" s="77">
        <f>M381</f>
        <v>0</v>
      </c>
      <c r="N380" s="76">
        <f>N381</f>
        <v>0</v>
      </c>
      <c r="O380" s="76">
        <f>O381</f>
        <v>0</v>
      </c>
      <c r="P380" s="76">
        <f>P381</f>
        <v>0</v>
      </c>
      <c r="Q380" s="76"/>
      <c r="R380" s="76"/>
      <c r="S380" s="76"/>
      <c r="T380" s="10"/>
    </row>
    <row r="381" spans="2:20" s="7" customFormat="1" hidden="1" x14ac:dyDescent="0.2">
      <c r="B381" s="19"/>
      <c r="C381" s="111"/>
      <c r="D381" s="112"/>
      <c r="E381" s="112"/>
      <c r="F381" s="112"/>
      <c r="G381" s="112" t="s">
        <v>357</v>
      </c>
      <c r="H381" s="112"/>
      <c r="I381" s="118" t="s">
        <v>358</v>
      </c>
      <c r="J381" s="114">
        <f>N381+O381+P381+R381</f>
        <v>0</v>
      </c>
      <c r="K381" s="115">
        <f t="shared" si="73"/>
        <v>0</v>
      </c>
      <c r="L381" s="115"/>
      <c r="M381" s="116"/>
      <c r="N381" s="115"/>
      <c r="O381" s="115"/>
      <c r="P381" s="115"/>
      <c r="Q381" s="115"/>
      <c r="R381" s="115"/>
      <c r="S381" s="115"/>
      <c r="T381" s="10"/>
    </row>
    <row r="382" spans="2:20" s="7" customFormat="1" hidden="1" x14ac:dyDescent="0.2">
      <c r="B382" s="19"/>
      <c r="C382" s="111"/>
      <c r="D382" s="112"/>
      <c r="E382" s="112"/>
      <c r="F382" s="45" t="s">
        <v>250</v>
      </c>
      <c r="G382" s="112"/>
      <c r="H382" s="112"/>
      <c r="I382" s="73" t="s">
        <v>359</v>
      </c>
      <c r="J382" s="75">
        <f>J383</f>
        <v>0</v>
      </c>
      <c r="K382" s="115">
        <f t="shared" si="73"/>
        <v>0</v>
      </c>
      <c r="L382" s="115"/>
      <c r="M382" s="77">
        <f t="shared" ref="M382:R383" si="75">M383</f>
        <v>0</v>
      </c>
      <c r="N382" s="76">
        <f t="shared" si="75"/>
        <v>0</v>
      </c>
      <c r="O382" s="76">
        <f t="shared" si="75"/>
        <v>0</v>
      </c>
      <c r="P382" s="76">
        <f t="shared" si="75"/>
        <v>0</v>
      </c>
      <c r="Q382" s="76"/>
      <c r="R382" s="76"/>
      <c r="S382" s="76"/>
      <c r="T382" s="10"/>
    </row>
    <row r="383" spans="2:20" s="7" customFormat="1" ht="12.75" hidden="1" customHeight="1" x14ac:dyDescent="0.2">
      <c r="B383" s="19"/>
      <c r="C383" s="111"/>
      <c r="D383" s="112"/>
      <c r="E383" s="112"/>
      <c r="F383" s="112"/>
      <c r="G383" s="112" t="s">
        <v>59</v>
      </c>
      <c r="H383" s="112"/>
      <c r="I383" s="118" t="s">
        <v>360</v>
      </c>
      <c r="J383" s="114">
        <f>J384</f>
        <v>0</v>
      </c>
      <c r="K383" s="115">
        <f t="shared" si="73"/>
        <v>0</v>
      </c>
      <c r="L383" s="115"/>
      <c r="M383" s="116">
        <f t="shared" si="75"/>
        <v>0</v>
      </c>
      <c r="N383" s="115">
        <f t="shared" si="75"/>
        <v>0</v>
      </c>
      <c r="O383" s="115">
        <f t="shared" si="75"/>
        <v>0</v>
      </c>
      <c r="P383" s="115">
        <f t="shared" si="75"/>
        <v>0</v>
      </c>
      <c r="Q383" s="115"/>
      <c r="R383" s="115">
        <f t="shared" si="75"/>
        <v>0</v>
      </c>
      <c r="S383" s="115"/>
      <c r="T383" s="10"/>
    </row>
    <row r="384" spans="2:20" s="7" customFormat="1" ht="24" hidden="1" customHeight="1" x14ac:dyDescent="0.2">
      <c r="B384" s="19"/>
      <c r="C384" s="111"/>
      <c r="D384" s="112"/>
      <c r="E384" s="112"/>
      <c r="F384" s="112"/>
      <c r="G384" s="112"/>
      <c r="H384" s="112" t="s">
        <v>116</v>
      </c>
      <c r="I384" s="118" t="s">
        <v>361</v>
      </c>
      <c r="J384" s="114">
        <f>N384+O384+P384+R384</f>
        <v>0</v>
      </c>
      <c r="K384" s="115">
        <f t="shared" si="73"/>
        <v>0</v>
      </c>
      <c r="L384" s="115"/>
      <c r="M384" s="116"/>
      <c r="N384" s="115"/>
      <c r="O384" s="115"/>
      <c r="P384" s="115"/>
      <c r="Q384" s="115"/>
      <c r="R384" s="115"/>
      <c r="S384" s="115">
        <v>0</v>
      </c>
      <c r="T384" s="10"/>
    </row>
    <row r="385" spans="2:20" s="7" customFormat="1" ht="39" hidden="1" customHeight="1" x14ac:dyDescent="0.2">
      <c r="B385" s="19"/>
      <c r="C385" s="111"/>
      <c r="D385" s="112"/>
      <c r="E385" s="112"/>
      <c r="F385" s="112" t="s">
        <v>74</v>
      </c>
      <c r="G385" s="112"/>
      <c r="H385" s="112"/>
      <c r="I385" s="73" t="s">
        <v>362</v>
      </c>
      <c r="J385" s="75">
        <f>J386</f>
        <v>0</v>
      </c>
      <c r="K385" s="115">
        <f t="shared" si="73"/>
        <v>0</v>
      </c>
      <c r="L385" s="115"/>
      <c r="M385" s="77">
        <f>M386</f>
        <v>0</v>
      </c>
      <c r="N385" s="76">
        <f>N386</f>
        <v>0</v>
      </c>
      <c r="O385" s="76">
        <f>O386</f>
        <v>0</v>
      </c>
      <c r="P385" s="76">
        <f>P386</f>
        <v>0</v>
      </c>
      <c r="Q385" s="76"/>
      <c r="R385" s="76">
        <f>R386</f>
        <v>0</v>
      </c>
      <c r="S385" s="76"/>
      <c r="T385" s="10"/>
    </row>
    <row r="386" spans="2:20" s="7" customFormat="1" ht="13.5" hidden="1" customHeight="1" x14ac:dyDescent="0.2">
      <c r="B386" s="19"/>
      <c r="C386" s="111"/>
      <c r="D386" s="112"/>
      <c r="E386" s="112"/>
      <c r="F386" s="112"/>
      <c r="G386" s="112" t="s">
        <v>99</v>
      </c>
      <c r="H386" s="112"/>
      <c r="I386" s="118" t="s">
        <v>363</v>
      </c>
      <c r="J386" s="114">
        <f>J387+J388+J389</f>
        <v>0</v>
      </c>
      <c r="K386" s="115">
        <f t="shared" si="73"/>
        <v>0</v>
      </c>
      <c r="L386" s="115"/>
      <c r="M386" s="116">
        <f>M387+M388+M389</f>
        <v>0</v>
      </c>
      <c r="N386" s="115">
        <f>N387+N388+N389</f>
        <v>0</v>
      </c>
      <c r="O386" s="115">
        <f>O387+O388+O389</f>
        <v>0</v>
      </c>
      <c r="P386" s="115">
        <f>P387+P388+P389</f>
        <v>0</v>
      </c>
      <c r="Q386" s="115"/>
      <c r="R386" s="115">
        <f>R387+R388+R389</f>
        <v>0</v>
      </c>
      <c r="S386" s="115"/>
      <c r="T386" s="10"/>
    </row>
    <row r="387" spans="2:20" s="7" customFormat="1" ht="13.5" hidden="1" customHeight="1" x14ac:dyDescent="0.2">
      <c r="B387" s="19"/>
      <c r="C387" s="111"/>
      <c r="D387" s="112"/>
      <c r="E387" s="112"/>
      <c r="F387" s="112"/>
      <c r="G387" s="112"/>
      <c r="H387" s="112" t="s">
        <v>59</v>
      </c>
      <c r="I387" s="118" t="s">
        <v>364</v>
      </c>
      <c r="J387" s="114">
        <f>N387+O387+P387+R387</f>
        <v>0</v>
      </c>
      <c r="K387" s="115">
        <f t="shared" si="73"/>
        <v>0</v>
      </c>
      <c r="L387" s="115"/>
      <c r="M387" s="116"/>
      <c r="N387" s="115"/>
      <c r="O387" s="115">
        <v>0</v>
      </c>
      <c r="P387" s="115"/>
      <c r="Q387" s="115"/>
      <c r="R387" s="115"/>
      <c r="S387" s="115"/>
      <c r="T387" s="10"/>
    </row>
    <row r="388" spans="2:20" s="7" customFormat="1" ht="13.5" hidden="1" customHeight="1" x14ac:dyDescent="0.2">
      <c r="B388" s="19"/>
      <c r="C388" s="111"/>
      <c r="D388" s="112"/>
      <c r="E388" s="112"/>
      <c r="F388" s="112"/>
      <c r="G388" s="112"/>
      <c r="H388" s="112" t="s">
        <v>131</v>
      </c>
      <c r="I388" s="118" t="s">
        <v>365</v>
      </c>
      <c r="J388" s="114">
        <f>N388+O388+P388+R388</f>
        <v>0</v>
      </c>
      <c r="K388" s="115">
        <f t="shared" si="73"/>
        <v>0</v>
      </c>
      <c r="L388" s="115"/>
      <c r="M388" s="116"/>
      <c r="N388" s="115"/>
      <c r="O388" s="115">
        <v>0</v>
      </c>
      <c r="P388" s="115"/>
      <c r="Q388" s="115"/>
      <c r="R388" s="115"/>
      <c r="S388" s="115"/>
      <c r="T388" s="10"/>
    </row>
    <row r="389" spans="2:20" s="7" customFormat="1" hidden="1" x14ac:dyDescent="0.2">
      <c r="B389" s="19"/>
      <c r="C389" s="111"/>
      <c r="D389" s="112"/>
      <c r="E389" s="112"/>
      <c r="F389" s="112"/>
      <c r="G389" s="112"/>
      <c r="H389" s="112" t="s">
        <v>99</v>
      </c>
      <c r="I389" s="118" t="s">
        <v>366</v>
      </c>
      <c r="J389" s="114">
        <f>N389+O389+P389+R389</f>
        <v>0</v>
      </c>
      <c r="K389" s="115">
        <f t="shared" si="73"/>
        <v>0</v>
      </c>
      <c r="L389" s="115"/>
      <c r="M389" s="116"/>
      <c r="N389" s="115"/>
      <c r="O389" s="115"/>
      <c r="P389" s="115"/>
      <c r="Q389" s="115"/>
      <c r="R389" s="115"/>
      <c r="S389" s="115"/>
      <c r="T389" s="10"/>
    </row>
    <row r="390" spans="2:20" s="7" customFormat="1" ht="12.75" hidden="1" customHeight="1" x14ac:dyDescent="0.2">
      <c r="B390" s="19"/>
      <c r="C390" s="111"/>
      <c r="D390" s="112"/>
      <c r="E390" s="112"/>
      <c r="F390" s="112"/>
      <c r="G390" s="112"/>
      <c r="H390" s="112"/>
      <c r="I390" s="113"/>
      <c r="J390" s="114"/>
      <c r="K390" s="115">
        <f t="shared" si="73"/>
        <v>0</v>
      </c>
      <c r="L390" s="115"/>
      <c r="M390" s="116"/>
      <c r="N390" s="115"/>
      <c r="O390" s="115"/>
      <c r="P390" s="115"/>
      <c r="Q390" s="115"/>
      <c r="R390" s="115"/>
      <c r="S390" s="115"/>
      <c r="T390" s="10"/>
    </row>
    <row r="391" spans="2:20" s="7" customFormat="1" ht="24.75" hidden="1" customHeight="1" x14ac:dyDescent="0.2">
      <c r="B391" s="19"/>
      <c r="C391" s="148"/>
      <c r="D391" s="149"/>
      <c r="E391" s="149"/>
      <c r="F391" s="149"/>
      <c r="G391" s="149"/>
      <c r="H391" s="112" t="s">
        <v>59</v>
      </c>
      <c r="I391" s="113" t="s">
        <v>367</v>
      </c>
      <c r="J391" s="150"/>
      <c r="K391" s="115"/>
      <c r="L391" s="140"/>
      <c r="M391" s="151"/>
      <c r="N391" s="140"/>
      <c r="O391" s="140"/>
      <c r="P391" s="140"/>
      <c r="Q391" s="140"/>
      <c r="R391" s="140"/>
      <c r="S391" s="140"/>
      <c r="T391" s="10"/>
    </row>
    <row r="392" spans="2:20" s="7" customFormat="1" ht="12.75" hidden="1" customHeight="1" x14ac:dyDescent="0.2">
      <c r="B392" s="19"/>
      <c r="C392" s="148"/>
      <c r="D392" s="149"/>
      <c r="E392" s="149"/>
      <c r="F392" s="149"/>
      <c r="G392" s="149"/>
      <c r="H392" s="149"/>
      <c r="I392" s="152"/>
      <c r="J392" s="150"/>
      <c r="K392" s="140"/>
      <c r="L392" s="140"/>
      <c r="M392" s="151"/>
      <c r="N392" s="140"/>
      <c r="O392" s="140"/>
      <c r="P392" s="140"/>
      <c r="Q392" s="140"/>
      <c r="R392" s="140"/>
      <c r="S392" s="140"/>
      <c r="T392" s="10"/>
    </row>
    <row r="393" spans="2:20" s="84" customFormat="1" ht="16.5" customHeight="1" thickBot="1" x14ac:dyDescent="0.25">
      <c r="B393" s="19"/>
      <c r="C393" s="57" t="s">
        <v>368</v>
      </c>
      <c r="D393" s="83"/>
      <c r="E393" s="83"/>
      <c r="F393" s="83"/>
      <c r="G393" s="83"/>
      <c r="H393" s="83"/>
      <c r="I393" s="33" t="s">
        <v>369</v>
      </c>
      <c r="J393" s="34">
        <f>SUM(J401)</f>
        <v>755</v>
      </c>
      <c r="K393" s="93">
        <f t="shared" ref="K393:K411" si="76">SUM(Q393,S393)</f>
        <v>0</v>
      </c>
      <c r="L393" s="93"/>
      <c r="M393" s="36">
        <f>SUM(M401)</f>
        <v>0</v>
      </c>
      <c r="N393" s="35">
        <f t="shared" ref="N393:P394" si="77">SUM(N401)</f>
        <v>0</v>
      </c>
      <c r="O393" s="35">
        <f t="shared" si="77"/>
        <v>755</v>
      </c>
      <c r="P393" s="35">
        <f t="shared" si="77"/>
        <v>0</v>
      </c>
      <c r="Q393" s="35"/>
      <c r="R393" s="35">
        <f>SUM(R401)</f>
        <v>0</v>
      </c>
      <c r="S393" s="153"/>
      <c r="T393" s="6"/>
    </row>
    <row r="394" spans="2:20" s="84" customFormat="1" ht="15" customHeight="1" thickBot="1" x14ac:dyDescent="0.25">
      <c r="B394" s="19"/>
      <c r="C394" s="57" t="s">
        <v>368</v>
      </c>
      <c r="D394" s="154"/>
      <c r="E394" s="154"/>
      <c r="F394" s="154"/>
      <c r="G394" s="154"/>
      <c r="H394" s="154"/>
      <c r="I394" s="33" t="s">
        <v>370</v>
      </c>
      <c r="J394" s="63">
        <f>SUM(J402)</f>
        <v>755</v>
      </c>
      <c r="K394" s="99">
        <f t="shared" si="76"/>
        <v>0</v>
      </c>
      <c r="L394" s="155"/>
      <c r="M394" s="36">
        <f>SUM(M402)</f>
        <v>0</v>
      </c>
      <c r="N394" s="35">
        <f t="shared" si="77"/>
        <v>0</v>
      </c>
      <c r="O394" s="35">
        <f t="shared" si="77"/>
        <v>755</v>
      </c>
      <c r="P394" s="35">
        <f t="shared" si="77"/>
        <v>0</v>
      </c>
      <c r="Q394" s="35"/>
      <c r="R394" s="35">
        <f>SUM(R402)</f>
        <v>0</v>
      </c>
      <c r="S394" s="153"/>
      <c r="T394" s="6"/>
    </row>
    <row r="395" spans="2:20" s="7" customFormat="1" x14ac:dyDescent="0.2">
      <c r="B395" s="19"/>
      <c r="C395" s="156"/>
      <c r="D395" s="157"/>
      <c r="E395" s="157"/>
      <c r="F395" s="38" t="s">
        <v>59</v>
      </c>
      <c r="G395" s="157"/>
      <c r="H395" s="157"/>
      <c r="I395" s="69" t="s">
        <v>60</v>
      </c>
      <c r="J395" s="40">
        <f>SUM(J405)</f>
        <v>755</v>
      </c>
      <c r="K395" s="103">
        <f t="shared" si="76"/>
        <v>0</v>
      </c>
      <c r="L395" s="103"/>
      <c r="M395" s="42">
        <f>SUM(M405)</f>
        <v>0</v>
      </c>
      <c r="N395" s="41">
        <f t="shared" ref="N395:P398" si="78">SUM(N405)</f>
        <v>0</v>
      </c>
      <c r="O395" s="41">
        <f t="shared" si="78"/>
        <v>755</v>
      </c>
      <c r="P395" s="41">
        <f t="shared" si="78"/>
        <v>0</v>
      </c>
      <c r="Q395" s="158"/>
      <c r="R395" s="41">
        <f>SUM(R405)</f>
        <v>0</v>
      </c>
      <c r="S395" s="158"/>
      <c r="T395" s="10"/>
    </row>
    <row r="396" spans="2:20" s="7" customFormat="1" x14ac:dyDescent="0.2">
      <c r="B396" s="19"/>
      <c r="C396" s="156"/>
      <c r="D396" s="157"/>
      <c r="E396" s="157"/>
      <c r="F396" s="38" t="s">
        <v>59</v>
      </c>
      <c r="G396" s="157"/>
      <c r="H396" s="157"/>
      <c r="I396" s="69" t="s">
        <v>61</v>
      </c>
      <c r="J396" s="40">
        <f>SUM(J406)</f>
        <v>755</v>
      </c>
      <c r="K396" s="76">
        <f t="shared" si="76"/>
        <v>0</v>
      </c>
      <c r="L396" s="103"/>
      <c r="M396" s="42">
        <f>SUM(M406)</f>
        <v>0</v>
      </c>
      <c r="N396" s="41">
        <f t="shared" si="78"/>
        <v>0</v>
      </c>
      <c r="O396" s="41">
        <f t="shared" si="78"/>
        <v>755</v>
      </c>
      <c r="P396" s="41">
        <f t="shared" si="78"/>
        <v>0</v>
      </c>
      <c r="Q396" s="158"/>
      <c r="R396" s="41">
        <f>SUM(R406)</f>
        <v>0</v>
      </c>
      <c r="S396" s="158"/>
      <c r="T396" s="10"/>
    </row>
    <row r="397" spans="2:20" s="7" customFormat="1" ht="25.5" x14ac:dyDescent="0.2">
      <c r="B397" s="19"/>
      <c r="C397" s="159"/>
      <c r="D397" s="160"/>
      <c r="E397" s="160"/>
      <c r="F397" s="45" t="s">
        <v>267</v>
      </c>
      <c r="G397" s="160"/>
      <c r="H397" s="160"/>
      <c r="I397" s="72" t="s">
        <v>72</v>
      </c>
      <c r="J397" s="47">
        <f>SUM(J407)</f>
        <v>0</v>
      </c>
      <c r="K397" s="76">
        <f t="shared" si="76"/>
        <v>0</v>
      </c>
      <c r="L397" s="161"/>
      <c r="M397" s="162">
        <f>SUM(M407)</f>
        <v>0</v>
      </c>
      <c r="N397" s="163">
        <f t="shared" si="78"/>
        <v>0</v>
      </c>
      <c r="O397" s="163">
        <f t="shared" si="78"/>
        <v>0</v>
      </c>
      <c r="P397" s="163">
        <f t="shared" si="78"/>
        <v>0</v>
      </c>
      <c r="Q397" s="163"/>
      <c r="R397" s="163">
        <f>SUM(R407)</f>
        <v>0</v>
      </c>
      <c r="S397" s="163"/>
      <c r="T397" s="10"/>
    </row>
    <row r="398" spans="2:20" s="7" customFormat="1" ht="25.5" x14ac:dyDescent="0.2">
      <c r="B398" s="19"/>
      <c r="C398" s="159"/>
      <c r="D398" s="160"/>
      <c r="E398" s="160"/>
      <c r="F398" s="45" t="s">
        <v>267</v>
      </c>
      <c r="G398" s="160"/>
      <c r="H398" s="160"/>
      <c r="I398" s="72" t="s">
        <v>73</v>
      </c>
      <c r="J398" s="47">
        <f>SUM(J408)</f>
        <v>0</v>
      </c>
      <c r="K398" s="76">
        <f t="shared" si="76"/>
        <v>0</v>
      </c>
      <c r="L398" s="161"/>
      <c r="M398" s="162">
        <f>SUM(M408)</f>
        <v>0</v>
      </c>
      <c r="N398" s="163">
        <f t="shared" si="78"/>
        <v>0</v>
      </c>
      <c r="O398" s="163">
        <f t="shared" si="78"/>
        <v>0</v>
      </c>
      <c r="P398" s="163">
        <f t="shared" si="78"/>
        <v>0</v>
      </c>
      <c r="Q398" s="163"/>
      <c r="R398" s="163">
        <f>SUM(R408)</f>
        <v>0</v>
      </c>
      <c r="S398" s="163"/>
      <c r="T398" s="10"/>
    </row>
    <row r="399" spans="2:20" s="7" customFormat="1" ht="40.5" customHeight="1" x14ac:dyDescent="0.2">
      <c r="B399" s="19"/>
      <c r="C399" s="159"/>
      <c r="D399" s="160"/>
      <c r="E399" s="160"/>
      <c r="F399" s="45" t="s">
        <v>74</v>
      </c>
      <c r="G399" s="160"/>
      <c r="H399" s="160"/>
      <c r="I399" s="73" t="s">
        <v>371</v>
      </c>
      <c r="J399" s="47">
        <f>SUM(J441)</f>
        <v>755</v>
      </c>
      <c r="K399" s="76">
        <f t="shared" si="76"/>
        <v>0</v>
      </c>
      <c r="L399" s="76"/>
      <c r="M399" s="164">
        <f>SUM(M441)</f>
        <v>0</v>
      </c>
      <c r="N399" s="165">
        <f t="shared" ref="N399:P400" si="79">SUM(N441)</f>
        <v>0</v>
      </c>
      <c r="O399" s="165">
        <f t="shared" si="79"/>
        <v>755</v>
      </c>
      <c r="P399" s="165">
        <f t="shared" si="79"/>
        <v>0</v>
      </c>
      <c r="Q399" s="165"/>
      <c r="R399" s="165">
        <f>SUM(R441)</f>
        <v>0</v>
      </c>
      <c r="S399" s="165"/>
      <c r="T399" s="10"/>
    </row>
    <row r="400" spans="2:20" s="7" customFormat="1" ht="38.25" x14ac:dyDescent="0.2">
      <c r="B400" s="19"/>
      <c r="C400" s="159"/>
      <c r="D400" s="160"/>
      <c r="E400" s="160"/>
      <c r="F400" s="45" t="s">
        <v>74</v>
      </c>
      <c r="G400" s="160"/>
      <c r="H400" s="160"/>
      <c r="I400" s="73" t="s">
        <v>372</v>
      </c>
      <c r="J400" s="47">
        <f>SUM(J442)</f>
        <v>755</v>
      </c>
      <c r="K400" s="76">
        <f t="shared" si="76"/>
        <v>0</v>
      </c>
      <c r="L400" s="76"/>
      <c r="M400" s="164">
        <f>SUM(M442)</f>
        <v>0</v>
      </c>
      <c r="N400" s="165">
        <f t="shared" si="79"/>
        <v>0</v>
      </c>
      <c r="O400" s="165">
        <f t="shared" si="79"/>
        <v>755</v>
      </c>
      <c r="P400" s="165">
        <f t="shared" si="79"/>
        <v>0</v>
      </c>
      <c r="Q400" s="165"/>
      <c r="R400" s="165">
        <f>SUM(R442)</f>
        <v>0</v>
      </c>
      <c r="S400" s="165"/>
      <c r="T400" s="10"/>
    </row>
    <row r="401" spans="2:20" s="7" customFormat="1" ht="13.5" thickBot="1" x14ac:dyDescent="0.25">
      <c r="B401" s="56"/>
      <c r="C401" s="166" t="s">
        <v>373</v>
      </c>
      <c r="D401" s="167"/>
      <c r="E401" s="167"/>
      <c r="F401" s="167"/>
      <c r="G401" s="167"/>
      <c r="H401" s="167"/>
      <c r="I401" s="168" t="s">
        <v>95</v>
      </c>
      <c r="J401" s="169">
        <f>J405</f>
        <v>755</v>
      </c>
      <c r="K401" s="170">
        <f t="shared" si="76"/>
        <v>0</v>
      </c>
      <c r="L401" s="170"/>
      <c r="M401" s="171">
        <f>SUM(M407,M441)</f>
        <v>0</v>
      </c>
      <c r="N401" s="155">
        <f>SUM(N407,N441)</f>
        <v>0</v>
      </c>
      <c r="O401" s="155">
        <f>O405</f>
        <v>755</v>
      </c>
      <c r="P401" s="155">
        <f>P405</f>
        <v>0</v>
      </c>
      <c r="Q401" s="155"/>
      <c r="R401" s="155">
        <f>R405</f>
        <v>0</v>
      </c>
      <c r="S401" s="155"/>
      <c r="T401" s="10"/>
    </row>
    <row r="402" spans="2:20" s="7" customFormat="1" ht="13.5" thickBot="1" x14ac:dyDescent="0.25">
      <c r="B402" s="59"/>
      <c r="C402" s="166" t="s">
        <v>373</v>
      </c>
      <c r="D402" s="167"/>
      <c r="E402" s="167"/>
      <c r="F402" s="167"/>
      <c r="G402" s="167"/>
      <c r="H402" s="167"/>
      <c r="I402" s="168" t="s">
        <v>96</v>
      </c>
      <c r="J402" s="169">
        <f>J406</f>
        <v>755</v>
      </c>
      <c r="K402" s="170">
        <f t="shared" si="76"/>
        <v>0</v>
      </c>
      <c r="L402" s="170"/>
      <c r="M402" s="171">
        <f>SUM(M408,M442)</f>
        <v>0</v>
      </c>
      <c r="N402" s="155">
        <f>SUM(N408,N442)</f>
        <v>0</v>
      </c>
      <c r="O402" s="155">
        <f>O406</f>
        <v>755</v>
      </c>
      <c r="P402" s="155">
        <f>P406</f>
        <v>0</v>
      </c>
      <c r="Q402" s="155"/>
      <c r="R402" s="155">
        <f>R406</f>
        <v>0</v>
      </c>
      <c r="S402" s="155"/>
      <c r="T402" s="10"/>
    </row>
    <row r="403" spans="2:20" s="7" customFormat="1" x14ac:dyDescent="0.2">
      <c r="B403" s="66"/>
      <c r="C403" s="172"/>
      <c r="D403" s="173" t="s">
        <v>99</v>
      </c>
      <c r="E403" s="173"/>
      <c r="F403" s="173"/>
      <c r="G403" s="173"/>
      <c r="H403" s="173"/>
      <c r="I403" s="174" t="s">
        <v>374</v>
      </c>
      <c r="J403" s="102">
        <f>J401</f>
        <v>755</v>
      </c>
      <c r="K403" s="103">
        <f t="shared" si="76"/>
        <v>0</v>
      </c>
      <c r="L403" s="103"/>
      <c r="M403" s="104">
        <f>M401</f>
        <v>0</v>
      </c>
      <c r="N403" s="103">
        <f t="shared" ref="N403:P404" si="80">N401</f>
        <v>0</v>
      </c>
      <c r="O403" s="103">
        <f t="shared" si="80"/>
        <v>755</v>
      </c>
      <c r="P403" s="103">
        <f t="shared" si="80"/>
        <v>0</v>
      </c>
      <c r="Q403" s="103"/>
      <c r="R403" s="103">
        <f>R401</f>
        <v>0</v>
      </c>
      <c r="S403" s="175"/>
      <c r="T403" s="10"/>
    </row>
    <row r="404" spans="2:20" s="7" customFormat="1" x14ac:dyDescent="0.2">
      <c r="B404" s="19"/>
      <c r="C404" s="172"/>
      <c r="D404" s="173" t="s">
        <v>99</v>
      </c>
      <c r="E404" s="173"/>
      <c r="F404" s="173"/>
      <c r="G404" s="173"/>
      <c r="H404" s="173"/>
      <c r="I404" s="174" t="s">
        <v>375</v>
      </c>
      <c r="J404" s="102">
        <f>J402</f>
        <v>755</v>
      </c>
      <c r="K404" s="76">
        <f t="shared" si="76"/>
        <v>0</v>
      </c>
      <c r="L404" s="103"/>
      <c r="M404" s="104">
        <f>M402</f>
        <v>0</v>
      </c>
      <c r="N404" s="103">
        <f t="shared" si="80"/>
        <v>0</v>
      </c>
      <c r="O404" s="103">
        <f t="shared" si="80"/>
        <v>755</v>
      </c>
      <c r="P404" s="103">
        <f t="shared" si="80"/>
        <v>0</v>
      </c>
      <c r="Q404" s="103"/>
      <c r="R404" s="103">
        <f>R402</f>
        <v>0</v>
      </c>
      <c r="S404" s="115"/>
      <c r="T404" s="10"/>
    </row>
    <row r="405" spans="2:20" s="7" customFormat="1" x14ac:dyDescent="0.2">
      <c r="B405" s="19"/>
      <c r="C405" s="176"/>
      <c r="D405" s="112"/>
      <c r="E405" s="112"/>
      <c r="F405" s="45" t="s">
        <v>59</v>
      </c>
      <c r="G405" s="45"/>
      <c r="H405" s="45"/>
      <c r="I405" s="73" t="s">
        <v>97</v>
      </c>
      <c r="J405" s="75">
        <f>J407+J441</f>
        <v>755</v>
      </c>
      <c r="K405" s="115">
        <f t="shared" si="76"/>
        <v>0</v>
      </c>
      <c r="L405" s="115"/>
      <c r="M405" s="77">
        <f>M407+M441</f>
        <v>0</v>
      </c>
      <c r="N405" s="76">
        <f t="shared" ref="N405:P406" si="81">N407+N441</f>
        <v>0</v>
      </c>
      <c r="O405" s="76">
        <f t="shared" si="81"/>
        <v>755</v>
      </c>
      <c r="P405" s="76">
        <f t="shared" si="81"/>
        <v>0</v>
      </c>
      <c r="Q405" s="76"/>
      <c r="R405" s="76">
        <f>R407+R441</f>
        <v>0</v>
      </c>
      <c r="S405" s="76"/>
      <c r="T405" s="10"/>
    </row>
    <row r="406" spans="2:20" s="7" customFormat="1" x14ac:dyDescent="0.2">
      <c r="B406" s="19"/>
      <c r="C406" s="176"/>
      <c r="D406" s="112"/>
      <c r="E406" s="112"/>
      <c r="F406" s="45" t="s">
        <v>59</v>
      </c>
      <c r="G406" s="45"/>
      <c r="H406" s="45"/>
      <c r="I406" s="73" t="s">
        <v>98</v>
      </c>
      <c r="J406" s="75">
        <f>J408+J442</f>
        <v>755</v>
      </c>
      <c r="K406" s="115">
        <f t="shared" si="76"/>
        <v>0</v>
      </c>
      <c r="L406" s="115"/>
      <c r="M406" s="77">
        <f>M408+M442</f>
        <v>0</v>
      </c>
      <c r="N406" s="76">
        <f t="shared" si="81"/>
        <v>0</v>
      </c>
      <c r="O406" s="76">
        <f t="shared" si="81"/>
        <v>755</v>
      </c>
      <c r="P406" s="76">
        <f t="shared" si="81"/>
        <v>0</v>
      </c>
      <c r="Q406" s="76"/>
      <c r="R406" s="76">
        <f>R408+R442</f>
        <v>0</v>
      </c>
      <c r="S406" s="76"/>
      <c r="T406" s="10"/>
    </row>
    <row r="407" spans="2:20" s="7" customFormat="1" ht="25.5" hidden="1" x14ac:dyDescent="0.2">
      <c r="B407" s="19"/>
      <c r="C407" s="176"/>
      <c r="D407" s="112"/>
      <c r="E407" s="112"/>
      <c r="F407" s="45" t="s">
        <v>267</v>
      </c>
      <c r="G407" s="45"/>
      <c r="H407" s="45"/>
      <c r="I407" s="73" t="s">
        <v>268</v>
      </c>
      <c r="J407" s="75">
        <f>J409+J417+J425+J433</f>
        <v>0</v>
      </c>
      <c r="K407" s="115">
        <f t="shared" si="76"/>
        <v>0</v>
      </c>
      <c r="L407" s="115"/>
      <c r="M407" s="77">
        <f>M409+M417+M425+M433</f>
        <v>0</v>
      </c>
      <c r="N407" s="76">
        <f t="shared" ref="N407:P408" si="82">N409+N417+N425+N433</f>
        <v>0</v>
      </c>
      <c r="O407" s="76">
        <f t="shared" si="82"/>
        <v>0</v>
      </c>
      <c r="P407" s="76">
        <f t="shared" si="82"/>
        <v>0</v>
      </c>
      <c r="Q407" s="76"/>
      <c r="R407" s="76">
        <f>R409+R417+R425+R433</f>
        <v>0</v>
      </c>
      <c r="S407" s="76"/>
      <c r="T407" s="10"/>
    </row>
    <row r="408" spans="2:20" s="7" customFormat="1" ht="25.5" hidden="1" x14ac:dyDescent="0.2">
      <c r="B408" s="19"/>
      <c r="C408" s="176"/>
      <c r="D408" s="112"/>
      <c r="E408" s="112"/>
      <c r="F408" s="45" t="s">
        <v>267</v>
      </c>
      <c r="G408" s="45"/>
      <c r="H408" s="45"/>
      <c r="I408" s="73" t="s">
        <v>269</v>
      </c>
      <c r="J408" s="75">
        <f>J410+J418+J426+J434</f>
        <v>0</v>
      </c>
      <c r="K408" s="115">
        <f t="shared" si="76"/>
        <v>0</v>
      </c>
      <c r="L408" s="115"/>
      <c r="M408" s="77">
        <f>M410+M418+M426+M434</f>
        <v>0</v>
      </c>
      <c r="N408" s="76">
        <f t="shared" si="82"/>
        <v>0</v>
      </c>
      <c r="O408" s="76">
        <f t="shared" si="82"/>
        <v>0</v>
      </c>
      <c r="P408" s="76">
        <f t="shared" si="82"/>
        <v>0</v>
      </c>
      <c r="Q408" s="76"/>
      <c r="R408" s="76">
        <f>R410+R418+R426+R434</f>
        <v>0</v>
      </c>
      <c r="S408" s="76"/>
      <c r="T408" s="10"/>
    </row>
    <row r="409" spans="2:20" s="7" customFormat="1" ht="25.5" hidden="1" x14ac:dyDescent="0.2">
      <c r="B409" s="19"/>
      <c r="C409" s="176"/>
      <c r="D409" s="112"/>
      <c r="E409" s="112"/>
      <c r="F409" s="112"/>
      <c r="G409" s="112" t="s">
        <v>38</v>
      </c>
      <c r="H409" s="112"/>
      <c r="I409" s="113" t="s">
        <v>376</v>
      </c>
      <c r="J409" s="114">
        <f>J411+J413+J415</f>
        <v>0</v>
      </c>
      <c r="K409" s="115">
        <f t="shared" si="76"/>
        <v>0</v>
      </c>
      <c r="L409" s="115"/>
      <c r="M409" s="116">
        <f>M411+M413+M415</f>
        <v>0</v>
      </c>
      <c r="N409" s="115">
        <f t="shared" ref="N409:P410" si="83">N411+N413+N415</f>
        <v>0</v>
      </c>
      <c r="O409" s="115">
        <f t="shared" si="83"/>
        <v>0</v>
      </c>
      <c r="P409" s="115">
        <f t="shared" si="83"/>
        <v>0</v>
      </c>
      <c r="Q409" s="115"/>
      <c r="R409" s="115">
        <f>R411+R413+R415</f>
        <v>0</v>
      </c>
      <c r="S409" s="115"/>
      <c r="T409" s="10"/>
    </row>
    <row r="410" spans="2:20" s="7" customFormat="1" ht="25.5" hidden="1" x14ac:dyDescent="0.2">
      <c r="B410" s="19"/>
      <c r="C410" s="176"/>
      <c r="D410" s="112"/>
      <c r="E410" s="112"/>
      <c r="F410" s="112"/>
      <c r="G410" s="112" t="s">
        <v>38</v>
      </c>
      <c r="H410" s="112"/>
      <c r="I410" s="113" t="s">
        <v>377</v>
      </c>
      <c r="J410" s="114">
        <f>J412+J414+J416</f>
        <v>0</v>
      </c>
      <c r="K410" s="115">
        <f t="shared" si="76"/>
        <v>0</v>
      </c>
      <c r="L410" s="115"/>
      <c r="M410" s="116">
        <f>M412+M414+M416</f>
        <v>0</v>
      </c>
      <c r="N410" s="115">
        <f t="shared" si="83"/>
        <v>0</v>
      </c>
      <c r="O410" s="115">
        <f t="shared" si="83"/>
        <v>0</v>
      </c>
      <c r="P410" s="115">
        <f t="shared" si="83"/>
        <v>0</v>
      </c>
      <c r="Q410" s="115"/>
      <c r="R410" s="115">
        <f>R412+R414+R416</f>
        <v>0</v>
      </c>
      <c r="S410" s="115"/>
      <c r="T410" s="10"/>
    </row>
    <row r="411" spans="2:20" s="7" customFormat="1" hidden="1" x14ac:dyDescent="0.2">
      <c r="B411" s="19"/>
      <c r="C411" s="176"/>
      <c r="D411" s="112"/>
      <c r="E411" s="112"/>
      <c r="F411" s="112"/>
      <c r="G411" s="112"/>
      <c r="H411" s="112" t="s">
        <v>59</v>
      </c>
      <c r="I411" s="113" t="s">
        <v>272</v>
      </c>
      <c r="J411" s="114">
        <f>N411+O411+P411+R411</f>
        <v>0</v>
      </c>
      <c r="K411" s="115">
        <f t="shared" si="76"/>
        <v>0</v>
      </c>
      <c r="L411" s="115"/>
      <c r="M411" s="116"/>
      <c r="N411" s="115"/>
      <c r="O411" s="115"/>
      <c r="P411" s="115"/>
      <c r="Q411" s="115"/>
      <c r="R411" s="115"/>
      <c r="S411" s="115"/>
      <c r="T411" s="10"/>
    </row>
    <row r="412" spans="2:20" s="7" customFormat="1" hidden="1" x14ac:dyDescent="0.2">
      <c r="B412" s="19"/>
      <c r="C412" s="176"/>
      <c r="D412" s="112"/>
      <c r="E412" s="112"/>
      <c r="F412" s="112"/>
      <c r="G412" s="112"/>
      <c r="H412" s="112" t="s">
        <v>59</v>
      </c>
      <c r="I412" s="113" t="s">
        <v>273</v>
      </c>
      <c r="J412" s="114"/>
      <c r="K412" s="115"/>
      <c r="L412" s="115"/>
      <c r="M412" s="116"/>
      <c r="N412" s="115"/>
      <c r="O412" s="115"/>
      <c r="P412" s="115"/>
      <c r="Q412" s="115"/>
      <c r="R412" s="115"/>
      <c r="S412" s="115"/>
      <c r="T412" s="10"/>
    </row>
    <row r="413" spans="2:20" s="7" customFormat="1" ht="25.5" hidden="1" x14ac:dyDescent="0.2">
      <c r="B413" s="19"/>
      <c r="C413" s="176"/>
      <c r="D413" s="112"/>
      <c r="E413" s="112"/>
      <c r="F413" s="112"/>
      <c r="G413" s="112"/>
      <c r="H413" s="112" t="s">
        <v>131</v>
      </c>
      <c r="I413" s="113" t="s">
        <v>274</v>
      </c>
      <c r="J413" s="114">
        <f>N413+O413+P413+R413</f>
        <v>0</v>
      </c>
      <c r="K413" s="115">
        <f>SUM(Q413,S413)</f>
        <v>0</v>
      </c>
      <c r="L413" s="115"/>
      <c r="M413" s="116"/>
      <c r="N413" s="115"/>
      <c r="O413" s="115"/>
      <c r="P413" s="115">
        <v>0</v>
      </c>
      <c r="Q413" s="115"/>
      <c r="R413" s="115"/>
      <c r="S413" s="115"/>
      <c r="T413" s="10"/>
    </row>
    <row r="414" spans="2:20" s="7" customFormat="1" ht="25.5" hidden="1" x14ac:dyDescent="0.2">
      <c r="B414" s="19"/>
      <c r="C414" s="176"/>
      <c r="D414" s="112"/>
      <c r="E414" s="112"/>
      <c r="F414" s="112"/>
      <c r="G414" s="112"/>
      <c r="H414" s="112" t="s">
        <v>131</v>
      </c>
      <c r="I414" s="113" t="s">
        <v>275</v>
      </c>
      <c r="J414" s="114">
        <f>N414+O414+P414+R414</f>
        <v>0</v>
      </c>
      <c r="K414" s="115">
        <f>SUM(Q414,S414)</f>
        <v>0</v>
      </c>
      <c r="L414" s="115"/>
      <c r="M414" s="116"/>
      <c r="N414" s="115"/>
      <c r="O414" s="115">
        <v>0</v>
      </c>
      <c r="P414" s="115">
        <v>0</v>
      </c>
      <c r="Q414" s="115"/>
      <c r="R414" s="115"/>
      <c r="S414" s="115"/>
      <c r="T414" s="10"/>
    </row>
    <row r="415" spans="2:20" s="7" customFormat="1" hidden="1" x14ac:dyDescent="0.2">
      <c r="B415" s="19"/>
      <c r="C415" s="176"/>
      <c r="D415" s="112"/>
      <c r="E415" s="112"/>
      <c r="F415" s="112"/>
      <c r="G415" s="112"/>
      <c r="H415" s="112" t="s">
        <v>99</v>
      </c>
      <c r="I415" s="113" t="s">
        <v>309</v>
      </c>
      <c r="J415" s="114">
        <f>N415+O415+P415+R415</f>
        <v>0</v>
      </c>
      <c r="K415" s="115">
        <f>SUM(Q415,S415)</f>
        <v>0</v>
      </c>
      <c r="L415" s="115"/>
      <c r="M415" s="116"/>
      <c r="N415" s="115"/>
      <c r="O415" s="115"/>
      <c r="P415" s="115"/>
      <c r="Q415" s="115"/>
      <c r="R415" s="115"/>
      <c r="S415" s="115"/>
      <c r="T415" s="10"/>
    </row>
    <row r="416" spans="2:20" s="7" customFormat="1" hidden="1" x14ac:dyDescent="0.2">
      <c r="B416" s="19"/>
      <c r="C416" s="176"/>
      <c r="D416" s="112"/>
      <c r="E416" s="112"/>
      <c r="F416" s="112"/>
      <c r="G416" s="112"/>
      <c r="H416" s="112" t="s">
        <v>99</v>
      </c>
      <c r="I416" s="113" t="s">
        <v>310</v>
      </c>
      <c r="J416" s="114"/>
      <c r="K416" s="115"/>
      <c r="L416" s="115"/>
      <c r="M416" s="116"/>
      <c r="N416" s="115"/>
      <c r="O416" s="115"/>
      <c r="P416" s="115"/>
      <c r="Q416" s="115"/>
      <c r="R416" s="115"/>
      <c r="S416" s="115"/>
      <c r="T416" s="10"/>
    </row>
    <row r="417" spans="2:20" s="7" customFormat="1" ht="25.5" hidden="1" x14ac:dyDescent="0.2">
      <c r="B417" s="19"/>
      <c r="C417" s="176"/>
      <c r="D417" s="112"/>
      <c r="E417" s="112"/>
      <c r="F417" s="112"/>
      <c r="G417" s="112" t="s">
        <v>44</v>
      </c>
      <c r="H417" s="112"/>
      <c r="I417" s="113" t="s">
        <v>378</v>
      </c>
      <c r="J417" s="114">
        <f>J419+J421+J423</f>
        <v>0</v>
      </c>
      <c r="K417" s="115">
        <f>SUM(Q417,S417)</f>
        <v>0</v>
      </c>
      <c r="L417" s="115"/>
      <c r="M417" s="116">
        <f>M419+M421+M423</f>
        <v>0</v>
      </c>
      <c r="N417" s="115">
        <f>N419+N421+N423</f>
        <v>0</v>
      </c>
      <c r="O417" s="115">
        <f>O419+O421+O423</f>
        <v>0</v>
      </c>
      <c r="P417" s="115">
        <f>P419+P421+P423</f>
        <v>0</v>
      </c>
      <c r="Q417" s="115"/>
      <c r="R417" s="115">
        <f>R419+R421+R423</f>
        <v>0</v>
      </c>
      <c r="S417" s="115"/>
      <c r="T417" s="10"/>
    </row>
    <row r="418" spans="2:20" s="7" customFormat="1" ht="25.5" hidden="1" x14ac:dyDescent="0.2">
      <c r="B418" s="19"/>
      <c r="C418" s="176"/>
      <c r="D418" s="112"/>
      <c r="E418" s="112"/>
      <c r="F418" s="112"/>
      <c r="G418" s="112" t="s">
        <v>44</v>
      </c>
      <c r="H418" s="112"/>
      <c r="I418" s="113" t="s">
        <v>379</v>
      </c>
      <c r="J418" s="114">
        <f>J420+J422+J424</f>
        <v>0</v>
      </c>
      <c r="K418" s="115"/>
      <c r="L418" s="115"/>
      <c r="M418" s="116"/>
      <c r="N418" s="115"/>
      <c r="O418" s="115"/>
      <c r="P418" s="115">
        <f>P420+P422+P424</f>
        <v>0</v>
      </c>
      <c r="Q418" s="115"/>
      <c r="R418" s="115"/>
      <c r="S418" s="115"/>
      <c r="T418" s="10"/>
    </row>
    <row r="419" spans="2:20" s="7" customFormat="1" hidden="1" x14ac:dyDescent="0.2">
      <c r="B419" s="19"/>
      <c r="C419" s="176"/>
      <c r="D419" s="112"/>
      <c r="E419" s="112"/>
      <c r="F419" s="112"/>
      <c r="G419" s="112"/>
      <c r="H419" s="112" t="s">
        <v>59</v>
      </c>
      <c r="I419" s="113" t="s">
        <v>272</v>
      </c>
      <c r="J419" s="114">
        <f>N419+O419+P419+R419</f>
        <v>0</v>
      </c>
      <c r="K419" s="115">
        <f>SUM(Q419,S419)</f>
        <v>0</v>
      </c>
      <c r="L419" s="115"/>
      <c r="M419" s="116"/>
      <c r="N419" s="115"/>
      <c r="O419" s="115"/>
      <c r="P419" s="115"/>
      <c r="Q419" s="115"/>
      <c r="R419" s="115"/>
      <c r="S419" s="115"/>
      <c r="T419" s="10"/>
    </row>
    <row r="420" spans="2:20" s="7" customFormat="1" hidden="1" x14ac:dyDescent="0.2">
      <c r="B420" s="19"/>
      <c r="C420" s="176"/>
      <c r="D420" s="112"/>
      <c r="E420" s="112"/>
      <c r="F420" s="112"/>
      <c r="G420" s="112"/>
      <c r="H420" s="112" t="s">
        <v>59</v>
      </c>
      <c r="I420" s="113" t="s">
        <v>273</v>
      </c>
      <c r="J420" s="114"/>
      <c r="K420" s="115"/>
      <c r="L420" s="115"/>
      <c r="M420" s="116"/>
      <c r="N420" s="115"/>
      <c r="O420" s="115"/>
      <c r="P420" s="115"/>
      <c r="Q420" s="115"/>
      <c r="R420" s="115"/>
      <c r="S420" s="115"/>
      <c r="T420" s="10"/>
    </row>
    <row r="421" spans="2:20" s="7" customFormat="1" ht="25.5" hidden="1" x14ac:dyDescent="0.2">
      <c r="B421" s="19"/>
      <c r="C421" s="176"/>
      <c r="D421" s="112"/>
      <c r="E421" s="112"/>
      <c r="F421" s="112"/>
      <c r="G421" s="112"/>
      <c r="H421" s="112" t="s">
        <v>131</v>
      </c>
      <c r="I421" s="113" t="s">
        <v>274</v>
      </c>
      <c r="J421" s="114">
        <f>N421+O421+P421+R421</f>
        <v>0</v>
      </c>
      <c r="K421" s="115">
        <f>SUM(Q421,S421)</f>
        <v>0</v>
      </c>
      <c r="L421" s="115"/>
      <c r="M421" s="116"/>
      <c r="N421" s="115"/>
      <c r="O421" s="115"/>
      <c r="P421" s="115">
        <v>0</v>
      </c>
      <c r="Q421" s="115"/>
      <c r="R421" s="115"/>
      <c r="S421" s="115"/>
      <c r="T421" s="10"/>
    </row>
    <row r="422" spans="2:20" s="7" customFormat="1" ht="25.5" hidden="1" x14ac:dyDescent="0.2">
      <c r="B422" s="19"/>
      <c r="C422" s="176"/>
      <c r="D422" s="112"/>
      <c r="E422" s="112"/>
      <c r="F422" s="112"/>
      <c r="G422" s="112"/>
      <c r="H422" s="112" t="s">
        <v>131</v>
      </c>
      <c r="I422" s="113" t="s">
        <v>275</v>
      </c>
      <c r="J422" s="114">
        <f>N422+O422+P422+R422</f>
        <v>0</v>
      </c>
      <c r="K422" s="115"/>
      <c r="L422" s="115"/>
      <c r="M422" s="116"/>
      <c r="N422" s="115"/>
      <c r="O422" s="115"/>
      <c r="P422" s="115">
        <v>0</v>
      </c>
      <c r="Q422" s="115"/>
      <c r="R422" s="115"/>
      <c r="S422" s="115"/>
      <c r="T422" s="10"/>
    </row>
    <row r="423" spans="2:20" s="7" customFormat="1" hidden="1" x14ac:dyDescent="0.2">
      <c r="B423" s="19"/>
      <c r="C423" s="176"/>
      <c r="D423" s="112"/>
      <c r="E423" s="112"/>
      <c r="F423" s="112"/>
      <c r="G423" s="112"/>
      <c r="H423" s="112" t="s">
        <v>99</v>
      </c>
      <c r="I423" s="113" t="s">
        <v>309</v>
      </c>
      <c r="J423" s="114">
        <f>N423+O423+P423+R423</f>
        <v>0</v>
      </c>
      <c r="K423" s="115">
        <f>SUM(Q423,S423)</f>
        <v>0</v>
      </c>
      <c r="L423" s="115"/>
      <c r="M423" s="116"/>
      <c r="N423" s="115"/>
      <c r="O423" s="115"/>
      <c r="P423" s="115"/>
      <c r="Q423" s="115"/>
      <c r="R423" s="115"/>
      <c r="S423" s="115"/>
      <c r="T423" s="10"/>
    </row>
    <row r="424" spans="2:20" s="7" customFormat="1" hidden="1" x14ac:dyDescent="0.2">
      <c r="B424" s="19"/>
      <c r="C424" s="176"/>
      <c r="D424" s="112"/>
      <c r="E424" s="112"/>
      <c r="F424" s="112"/>
      <c r="G424" s="112"/>
      <c r="H424" s="112" t="s">
        <v>99</v>
      </c>
      <c r="I424" s="113" t="s">
        <v>380</v>
      </c>
      <c r="J424" s="114"/>
      <c r="K424" s="115"/>
      <c r="L424" s="115"/>
      <c r="M424" s="116"/>
      <c r="N424" s="115"/>
      <c r="O424" s="115"/>
      <c r="P424" s="115"/>
      <c r="Q424" s="115"/>
      <c r="R424" s="115"/>
      <c r="S424" s="115"/>
      <c r="T424" s="10"/>
    </row>
    <row r="425" spans="2:20" s="7" customFormat="1" hidden="1" x14ac:dyDescent="0.2">
      <c r="B425" s="19"/>
      <c r="C425" s="176"/>
      <c r="D425" s="112"/>
      <c r="E425" s="112"/>
      <c r="F425" s="112"/>
      <c r="G425" s="112" t="s">
        <v>125</v>
      </c>
      <c r="H425" s="112"/>
      <c r="I425" s="113" t="s">
        <v>381</v>
      </c>
      <c r="J425" s="114">
        <f>J427+J429+J431</f>
        <v>0</v>
      </c>
      <c r="K425" s="115">
        <f>SUM(Q425,S425)</f>
        <v>0</v>
      </c>
      <c r="L425" s="115"/>
      <c r="M425" s="116">
        <f>M427+M429+M431</f>
        <v>0</v>
      </c>
      <c r="N425" s="115">
        <f>N427+N429+N431</f>
        <v>0</v>
      </c>
      <c r="O425" s="115">
        <f>O427+O429+O431</f>
        <v>0</v>
      </c>
      <c r="P425" s="115">
        <f>P427+P429+P431</f>
        <v>0</v>
      </c>
      <c r="Q425" s="115"/>
      <c r="R425" s="115">
        <f>R427+R429+R431</f>
        <v>0</v>
      </c>
      <c r="S425" s="115"/>
      <c r="T425" s="10"/>
    </row>
    <row r="426" spans="2:20" s="7" customFormat="1" hidden="1" x14ac:dyDescent="0.2">
      <c r="B426" s="19"/>
      <c r="C426" s="176"/>
      <c r="D426" s="112"/>
      <c r="E426" s="112"/>
      <c r="F426" s="112"/>
      <c r="G426" s="112" t="s">
        <v>125</v>
      </c>
      <c r="H426" s="112"/>
      <c r="I426" s="113" t="s">
        <v>382</v>
      </c>
      <c r="J426" s="114"/>
      <c r="K426" s="115"/>
      <c r="L426" s="115"/>
      <c r="M426" s="116"/>
      <c r="N426" s="115"/>
      <c r="O426" s="115"/>
      <c r="P426" s="115"/>
      <c r="Q426" s="115"/>
      <c r="R426" s="115"/>
      <c r="S426" s="115"/>
      <c r="T426" s="10"/>
    </row>
    <row r="427" spans="2:20" s="7" customFormat="1" hidden="1" x14ac:dyDescent="0.2">
      <c r="B427" s="19"/>
      <c r="C427" s="176"/>
      <c r="D427" s="112"/>
      <c r="E427" s="112"/>
      <c r="F427" s="112"/>
      <c r="G427" s="112"/>
      <c r="H427" s="112" t="s">
        <v>59</v>
      </c>
      <c r="I427" s="113" t="s">
        <v>272</v>
      </c>
      <c r="J427" s="114">
        <f>N427+O427+P427+R427</f>
        <v>0</v>
      </c>
      <c r="K427" s="115">
        <f>SUM(Q427,S427)</f>
        <v>0</v>
      </c>
      <c r="L427" s="115"/>
      <c r="M427" s="116"/>
      <c r="N427" s="115"/>
      <c r="O427" s="115"/>
      <c r="P427" s="115"/>
      <c r="Q427" s="115"/>
      <c r="R427" s="115"/>
      <c r="S427" s="115"/>
      <c r="T427" s="10"/>
    </row>
    <row r="428" spans="2:20" s="7" customFormat="1" hidden="1" x14ac:dyDescent="0.2">
      <c r="B428" s="19"/>
      <c r="C428" s="176"/>
      <c r="D428" s="112"/>
      <c r="E428" s="112"/>
      <c r="F428" s="112"/>
      <c r="G428" s="112"/>
      <c r="H428" s="112" t="s">
        <v>59</v>
      </c>
      <c r="I428" s="113" t="s">
        <v>273</v>
      </c>
      <c r="J428" s="114"/>
      <c r="K428" s="115"/>
      <c r="L428" s="115"/>
      <c r="M428" s="116"/>
      <c r="N428" s="115"/>
      <c r="O428" s="115"/>
      <c r="P428" s="115"/>
      <c r="Q428" s="115"/>
      <c r="R428" s="115"/>
      <c r="S428" s="115"/>
      <c r="T428" s="10"/>
    </row>
    <row r="429" spans="2:20" s="7" customFormat="1" ht="25.5" hidden="1" x14ac:dyDescent="0.2">
      <c r="B429" s="19"/>
      <c r="C429" s="176"/>
      <c r="D429" s="112"/>
      <c r="E429" s="112"/>
      <c r="F429" s="112"/>
      <c r="G429" s="112"/>
      <c r="H429" s="112" t="s">
        <v>131</v>
      </c>
      <c r="I429" s="113" t="s">
        <v>274</v>
      </c>
      <c r="J429" s="114">
        <f>N429+O429+P429+R429</f>
        <v>0</v>
      </c>
      <c r="K429" s="115">
        <f>SUM(Q429,S429)</f>
        <v>0</v>
      </c>
      <c r="L429" s="115"/>
      <c r="M429" s="116"/>
      <c r="N429" s="115"/>
      <c r="O429" s="115"/>
      <c r="P429" s="115"/>
      <c r="Q429" s="115"/>
      <c r="R429" s="115"/>
      <c r="S429" s="115"/>
      <c r="T429" s="10"/>
    </row>
    <row r="430" spans="2:20" s="7" customFormat="1" ht="25.5" hidden="1" x14ac:dyDescent="0.2">
      <c r="B430" s="19"/>
      <c r="C430" s="176"/>
      <c r="D430" s="112"/>
      <c r="E430" s="112"/>
      <c r="F430" s="112"/>
      <c r="G430" s="112"/>
      <c r="H430" s="112" t="s">
        <v>131</v>
      </c>
      <c r="I430" s="113" t="s">
        <v>275</v>
      </c>
      <c r="J430" s="114"/>
      <c r="K430" s="115"/>
      <c r="L430" s="115"/>
      <c r="M430" s="116"/>
      <c r="N430" s="115"/>
      <c r="O430" s="115"/>
      <c r="P430" s="115"/>
      <c r="Q430" s="115"/>
      <c r="R430" s="115"/>
      <c r="S430" s="115"/>
      <c r="T430" s="10"/>
    </row>
    <row r="431" spans="2:20" s="7" customFormat="1" hidden="1" x14ac:dyDescent="0.2">
      <c r="B431" s="19"/>
      <c r="C431" s="176"/>
      <c r="D431" s="112"/>
      <c r="E431" s="112"/>
      <c r="F431" s="112"/>
      <c r="G431" s="112"/>
      <c r="H431" s="112" t="s">
        <v>99</v>
      </c>
      <c r="I431" s="113" t="s">
        <v>309</v>
      </c>
      <c r="J431" s="114">
        <f>N431+O431+P431+R431</f>
        <v>0</v>
      </c>
      <c r="K431" s="115">
        <f>SUM(Q431,S431)</f>
        <v>0</v>
      </c>
      <c r="L431" s="115"/>
      <c r="M431" s="116"/>
      <c r="N431" s="115"/>
      <c r="O431" s="115"/>
      <c r="P431" s="115"/>
      <c r="Q431" s="115"/>
      <c r="R431" s="115"/>
      <c r="S431" s="115"/>
      <c r="T431" s="10"/>
    </row>
    <row r="432" spans="2:20" s="7" customFormat="1" hidden="1" x14ac:dyDescent="0.2">
      <c r="B432" s="19"/>
      <c r="C432" s="176"/>
      <c r="D432" s="112"/>
      <c r="E432" s="112"/>
      <c r="F432" s="112"/>
      <c r="G432" s="112"/>
      <c r="H432" s="112" t="s">
        <v>99</v>
      </c>
      <c r="I432" s="113" t="s">
        <v>310</v>
      </c>
      <c r="J432" s="114"/>
      <c r="K432" s="115"/>
      <c r="L432" s="115"/>
      <c r="M432" s="116"/>
      <c r="N432" s="115"/>
      <c r="O432" s="115"/>
      <c r="P432" s="115"/>
      <c r="Q432" s="115"/>
      <c r="R432" s="115"/>
      <c r="S432" s="115"/>
      <c r="T432" s="10"/>
    </row>
    <row r="433" spans="2:20" s="7" customFormat="1" ht="25.5" hidden="1" customHeight="1" x14ac:dyDescent="0.2">
      <c r="B433" s="177"/>
      <c r="C433" s="125"/>
      <c r="D433" s="45"/>
      <c r="E433" s="45"/>
      <c r="F433" s="45"/>
      <c r="G433" s="112" t="s">
        <v>287</v>
      </c>
      <c r="H433" s="45"/>
      <c r="I433" s="113" t="s">
        <v>288</v>
      </c>
      <c r="J433" s="114">
        <f>SUM(N433,O433,P433,R433)</f>
        <v>0</v>
      </c>
      <c r="K433" s="115"/>
      <c r="L433" s="115"/>
      <c r="M433" s="116">
        <f>SUM(M435,M437,M439)</f>
        <v>0</v>
      </c>
      <c r="N433" s="115">
        <f t="shared" ref="N433:P434" si="84">SUM(N435,N437,N439)</f>
        <v>0</v>
      </c>
      <c r="O433" s="115">
        <f t="shared" si="84"/>
        <v>0</v>
      </c>
      <c r="P433" s="115">
        <f t="shared" si="84"/>
        <v>0</v>
      </c>
      <c r="Q433" s="115"/>
      <c r="R433" s="115">
        <f>SUM(R435,R437,R439)</f>
        <v>0</v>
      </c>
      <c r="S433" s="115"/>
      <c r="T433" s="127"/>
    </row>
    <row r="434" spans="2:20" s="7" customFormat="1" ht="25.5" hidden="1" customHeight="1" x14ac:dyDescent="0.2">
      <c r="B434" s="177"/>
      <c r="C434" s="125"/>
      <c r="D434" s="45"/>
      <c r="E434" s="45"/>
      <c r="F434" s="45"/>
      <c r="G434" s="112" t="s">
        <v>287</v>
      </c>
      <c r="H434" s="45"/>
      <c r="I434" s="113" t="s">
        <v>289</v>
      </c>
      <c r="J434" s="114">
        <f>SUM(N434,O434,P434,R434)</f>
        <v>0</v>
      </c>
      <c r="K434" s="115"/>
      <c r="L434" s="115"/>
      <c r="M434" s="116">
        <f>SUM(M436,M438,M440)</f>
        <v>0</v>
      </c>
      <c r="N434" s="115">
        <f t="shared" si="84"/>
        <v>0</v>
      </c>
      <c r="O434" s="115">
        <f t="shared" si="84"/>
        <v>0</v>
      </c>
      <c r="P434" s="115">
        <f t="shared" si="84"/>
        <v>0</v>
      </c>
      <c r="Q434" s="115"/>
      <c r="R434" s="115">
        <f>SUM(R436,R438,R440)</f>
        <v>0</v>
      </c>
      <c r="S434" s="115"/>
      <c r="T434" s="127"/>
    </row>
    <row r="435" spans="2:20" s="7" customFormat="1" ht="12.75" hidden="1" customHeight="1" x14ac:dyDescent="0.2">
      <c r="B435" s="177"/>
      <c r="C435" s="125"/>
      <c r="D435" s="45"/>
      <c r="E435" s="45"/>
      <c r="F435" s="45"/>
      <c r="G435" s="45"/>
      <c r="H435" s="112" t="s">
        <v>59</v>
      </c>
      <c r="I435" s="118" t="s">
        <v>281</v>
      </c>
      <c r="J435" s="114">
        <f>N435+O435+P435+R435</f>
        <v>0</v>
      </c>
      <c r="K435" s="115"/>
      <c r="L435" s="115"/>
      <c r="M435" s="116"/>
      <c r="N435" s="115"/>
      <c r="O435" s="76"/>
      <c r="P435" s="115"/>
      <c r="Q435" s="115"/>
      <c r="R435" s="76"/>
      <c r="S435" s="76"/>
      <c r="T435" s="127"/>
    </row>
    <row r="436" spans="2:20" s="7" customFormat="1" ht="12.75" hidden="1" customHeight="1" x14ac:dyDescent="0.2">
      <c r="B436" s="177"/>
      <c r="C436" s="125"/>
      <c r="D436" s="45"/>
      <c r="E436" s="45"/>
      <c r="F436" s="45"/>
      <c r="G436" s="45"/>
      <c r="H436" s="112" t="s">
        <v>59</v>
      </c>
      <c r="I436" s="118" t="s">
        <v>282</v>
      </c>
      <c r="J436" s="114">
        <f>N436+O436+P436+R436</f>
        <v>0</v>
      </c>
      <c r="K436" s="115"/>
      <c r="L436" s="115"/>
      <c r="M436" s="116"/>
      <c r="N436" s="115"/>
      <c r="O436" s="115"/>
      <c r="P436" s="115"/>
      <c r="Q436" s="115"/>
      <c r="R436" s="115"/>
      <c r="S436" s="115"/>
      <c r="T436" s="127"/>
    </row>
    <row r="437" spans="2:20" s="7" customFormat="1" ht="27.75" hidden="1" customHeight="1" x14ac:dyDescent="0.2">
      <c r="B437" s="177"/>
      <c r="C437" s="125"/>
      <c r="D437" s="45"/>
      <c r="E437" s="45"/>
      <c r="F437" s="45"/>
      <c r="G437" s="45"/>
      <c r="H437" s="112" t="s">
        <v>131</v>
      </c>
      <c r="I437" s="118" t="s">
        <v>283</v>
      </c>
      <c r="J437" s="114">
        <f>N437+O437+P437+R437</f>
        <v>0</v>
      </c>
      <c r="K437" s="115"/>
      <c r="L437" s="115"/>
      <c r="M437" s="116"/>
      <c r="N437" s="115"/>
      <c r="O437" s="115"/>
      <c r="P437" s="115"/>
      <c r="Q437" s="115"/>
      <c r="R437" s="115"/>
      <c r="S437" s="115"/>
      <c r="T437" s="127"/>
    </row>
    <row r="438" spans="2:20" s="7" customFormat="1" ht="12.75" hidden="1" customHeight="1" x14ac:dyDescent="0.2">
      <c r="B438" s="177"/>
      <c r="C438" s="125"/>
      <c r="D438" s="45"/>
      <c r="E438" s="45"/>
      <c r="F438" s="45"/>
      <c r="G438" s="45"/>
      <c r="H438" s="112" t="s">
        <v>131</v>
      </c>
      <c r="I438" s="118" t="s">
        <v>284</v>
      </c>
      <c r="J438" s="114">
        <f>N438+O438+P438+R438</f>
        <v>0</v>
      </c>
      <c r="K438" s="115"/>
      <c r="L438" s="115"/>
      <c r="M438" s="116"/>
      <c r="N438" s="115"/>
      <c r="O438" s="115"/>
      <c r="P438" s="115"/>
      <c r="Q438" s="115"/>
      <c r="R438" s="115"/>
      <c r="S438" s="115"/>
      <c r="T438" s="127"/>
    </row>
    <row r="439" spans="2:20" s="7" customFormat="1" ht="12.75" hidden="1" customHeight="1" x14ac:dyDescent="0.2">
      <c r="B439" s="177"/>
      <c r="C439" s="125"/>
      <c r="D439" s="45"/>
      <c r="E439" s="45"/>
      <c r="F439" s="45"/>
      <c r="G439" s="45"/>
      <c r="H439" s="112" t="s">
        <v>99</v>
      </c>
      <c r="I439" s="113" t="s">
        <v>290</v>
      </c>
      <c r="J439" s="114">
        <f>SUM(N439:R439)</f>
        <v>0</v>
      </c>
      <c r="K439" s="115"/>
      <c r="L439" s="115"/>
      <c r="M439" s="77"/>
      <c r="N439" s="76"/>
      <c r="O439" s="76"/>
      <c r="P439" s="76"/>
      <c r="Q439" s="76"/>
      <c r="R439" s="76"/>
      <c r="S439" s="76"/>
      <c r="T439" s="127"/>
    </row>
    <row r="440" spans="2:20" s="7" customFormat="1" ht="12.75" hidden="1" customHeight="1" x14ac:dyDescent="0.2">
      <c r="B440" s="177"/>
      <c r="C440" s="125"/>
      <c r="D440" s="45"/>
      <c r="E440" s="45"/>
      <c r="F440" s="45"/>
      <c r="G440" s="45"/>
      <c r="H440" s="112" t="s">
        <v>99</v>
      </c>
      <c r="I440" s="113" t="s">
        <v>291</v>
      </c>
      <c r="J440" s="114">
        <f>SUM(N440:R440)</f>
        <v>0</v>
      </c>
      <c r="K440" s="115"/>
      <c r="L440" s="115"/>
      <c r="M440" s="77"/>
      <c r="N440" s="76"/>
      <c r="O440" s="76"/>
      <c r="P440" s="76"/>
      <c r="Q440" s="76"/>
      <c r="R440" s="76"/>
      <c r="S440" s="76"/>
      <c r="T440" s="127"/>
    </row>
    <row r="441" spans="2:20" s="7" customFormat="1" ht="51" x14ac:dyDescent="0.2">
      <c r="B441" s="108" t="s">
        <v>266</v>
      </c>
      <c r="C441" s="176"/>
      <c r="D441" s="112"/>
      <c r="E441" s="112"/>
      <c r="F441" s="45" t="s">
        <v>74</v>
      </c>
      <c r="G441" s="112"/>
      <c r="H441" s="112"/>
      <c r="I441" s="73" t="s">
        <v>75</v>
      </c>
      <c r="J441" s="75">
        <f>SUM(N441,O441,P441,R441)</f>
        <v>755</v>
      </c>
      <c r="K441" s="115">
        <f>SUM(Q441,S441)</f>
        <v>0</v>
      </c>
      <c r="L441" s="115"/>
      <c r="M441" s="77">
        <f>SUM(M443,M451)</f>
        <v>0</v>
      </c>
      <c r="N441" s="76">
        <f t="shared" ref="N441:P442" si="85">SUM(N443,N451)</f>
        <v>0</v>
      </c>
      <c r="O441" s="76">
        <f t="shared" si="85"/>
        <v>755</v>
      </c>
      <c r="P441" s="76">
        <f t="shared" si="85"/>
        <v>0</v>
      </c>
      <c r="Q441" s="76"/>
      <c r="R441" s="76">
        <f>SUM(R443,R451)</f>
        <v>0</v>
      </c>
      <c r="S441" s="76"/>
      <c r="T441" s="10"/>
    </row>
    <row r="442" spans="2:20" s="7" customFormat="1" ht="51" x14ac:dyDescent="0.2">
      <c r="B442" s="110"/>
      <c r="C442" s="176"/>
      <c r="D442" s="112"/>
      <c r="E442" s="112"/>
      <c r="F442" s="45" t="s">
        <v>74</v>
      </c>
      <c r="G442" s="112"/>
      <c r="H442" s="112"/>
      <c r="I442" s="73" t="s">
        <v>76</v>
      </c>
      <c r="J442" s="75">
        <f>SUM(N442,O442,P442,R442)</f>
        <v>755</v>
      </c>
      <c r="K442" s="115">
        <f>SUM(Q442,S442)</f>
        <v>0</v>
      </c>
      <c r="L442" s="115"/>
      <c r="M442" s="77">
        <f>SUM(M444,M452)</f>
        <v>0</v>
      </c>
      <c r="N442" s="76">
        <f t="shared" si="85"/>
        <v>0</v>
      </c>
      <c r="O442" s="76">
        <f t="shared" si="85"/>
        <v>755</v>
      </c>
      <c r="P442" s="76">
        <f>SUM(P448,P452)</f>
        <v>0</v>
      </c>
      <c r="Q442" s="76"/>
      <c r="R442" s="76">
        <f>SUM(R444,R452)</f>
        <v>0</v>
      </c>
      <c r="S442" s="76"/>
      <c r="T442" s="10"/>
    </row>
    <row r="443" spans="2:20" s="7" customFormat="1" ht="25.5" hidden="1" x14ac:dyDescent="0.2">
      <c r="B443" s="110"/>
      <c r="C443" s="176"/>
      <c r="D443" s="112"/>
      <c r="E443" s="112"/>
      <c r="F443" s="112"/>
      <c r="G443" s="112" t="s">
        <v>116</v>
      </c>
      <c r="H443" s="112"/>
      <c r="I443" s="113" t="s">
        <v>383</v>
      </c>
      <c r="J443" s="114">
        <f>J445+J447+J449</f>
        <v>0</v>
      </c>
      <c r="K443" s="115"/>
      <c r="L443" s="115"/>
      <c r="M443" s="116">
        <f>M445+M447+M449</f>
        <v>0</v>
      </c>
      <c r="N443" s="115">
        <f t="shared" ref="N443:P444" si="86">N445+N447+N449</f>
        <v>0</v>
      </c>
      <c r="O443" s="115">
        <f t="shared" si="86"/>
        <v>0</v>
      </c>
      <c r="P443" s="115">
        <f t="shared" si="86"/>
        <v>0</v>
      </c>
      <c r="Q443" s="115"/>
      <c r="R443" s="115">
        <f>R445+R447+R449</f>
        <v>0</v>
      </c>
      <c r="S443" s="115"/>
      <c r="T443" s="10"/>
    </row>
    <row r="444" spans="2:20" s="7" customFormat="1" ht="25.5" hidden="1" x14ac:dyDescent="0.2">
      <c r="B444" s="110"/>
      <c r="C444" s="176"/>
      <c r="D444" s="112"/>
      <c r="E444" s="112"/>
      <c r="F444" s="112"/>
      <c r="G444" s="112" t="s">
        <v>116</v>
      </c>
      <c r="H444" s="112"/>
      <c r="I444" s="113" t="s">
        <v>384</v>
      </c>
      <c r="J444" s="114">
        <f>J446+J448+J450</f>
        <v>0</v>
      </c>
      <c r="K444" s="115"/>
      <c r="L444" s="115"/>
      <c r="M444" s="116">
        <f>M446+M448+M450</f>
        <v>0</v>
      </c>
      <c r="N444" s="115">
        <f t="shared" si="86"/>
        <v>0</v>
      </c>
      <c r="O444" s="115">
        <f t="shared" si="86"/>
        <v>0</v>
      </c>
      <c r="P444" s="115">
        <f t="shared" si="86"/>
        <v>0</v>
      </c>
      <c r="Q444" s="115"/>
      <c r="R444" s="115">
        <f>R446+R448+R450</f>
        <v>0</v>
      </c>
      <c r="S444" s="115"/>
      <c r="T444" s="10"/>
    </row>
    <row r="445" spans="2:20" s="7" customFormat="1" ht="12.75" hidden="1" customHeight="1" x14ac:dyDescent="0.2">
      <c r="B445" s="110"/>
      <c r="C445" s="176"/>
      <c r="D445" s="112"/>
      <c r="E445" s="112"/>
      <c r="F445" s="112"/>
      <c r="G445" s="112"/>
      <c r="H445" s="112" t="s">
        <v>59</v>
      </c>
      <c r="I445" s="113" t="s">
        <v>272</v>
      </c>
      <c r="J445" s="114">
        <f t="shared" ref="J445:J450" si="87">N445+O445+P445+R445</f>
        <v>0</v>
      </c>
      <c r="K445" s="115">
        <f>SUM(Q445,S445)</f>
        <v>0</v>
      </c>
      <c r="L445" s="115"/>
      <c r="M445" s="116"/>
      <c r="N445" s="115"/>
      <c r="O445" s="115"/>
      <c r="P445" s="115"/>
      <c r="Q445" s="115"/>
      <c r="R445" s="115"/>
      <c r="S445" s="115"/>
      <c r="T445" s="10"/>
    </row>
    <row r="446" spans="2:20" s="7" customFormat="1" ht="12.75" hidden="1" customHeight="1" x14ac:dyDescent="0.2">
      <c r="B446" s="110"/>
      <c r="C446" s="176"/>
      <c r="D446" s="112"/>
      <c r="E446" s="112"/>
      <c r="F446" s="112"/>
      <c r="G446" s="112"/>
      <c r="H446" s="112" t="s">
        <v>59</v>
      </c>
      <c r="I446" s="113" t="s">
        <v>273</v>
      </c>
      <c r="J446" s="114">
        <f t="shared" si="87"/>
        <v>0</v>
      </c>
      <c r="K446" s="115"/>
      <c r="L446" s="115"/>
      <c r="M446" s="116"/>
      <c r="N446" s="115"/>
      <c r="O446" s="115"/>
      <c r="P446" s="115"/>
      <c r="Q446" s="115"/>
      <c r="R446" s="115"/>
      <c r="S446" s="115"/>
      <c r="T446" s="10"/>
    </row>
    <row r="447" spans="2:20" s="7" customFormat="1" ht="25.5" hidden="1" x14ac:dyDescent="0.2">
      <c r="B447" s="110"/>
      <c r="C447" s="176"/>
      <c r="D447" s="112"/>
      <c r="E447" s="112"/>
      <c r="F447" s="112"/>
      <c r="G447" s="112"/>
      <c r="H447" s="112" t="s">
        <v>131</v>
      </c>
      <c r="I447" s="113" t="s">
        <v>385</v>
      </c>
      <c r="J447" s="114">
        <f t="shared" si="87"/>
        <v>0</v>
      </c>
      <c r="K447" s="115"/>
      <c r="L447" s="115"/>
      <c r="M447" s="116"/>
      <c r="N447" s="115"/>
      <c r="O447" s="115"/>
      <c r="P447" s="115"/>
      <c r="Q447" s="115"/>
      <c r="R447" s="115"/>
      <c r="S447" s="115"/>
      <c r="T447" s="10"/>
    </row>
    <row r="448" spans="2:20" s="7" customFormat="1" ht="12.75" hidden="1" customHeight="1" x14ac:dyDescent="0.2">
      <c r="B448" s="110"/>
      <c r="C448" s="176"/>
      <c r="D448" s="112"/>
      <c r="E448" s="112"/>
      <c r="F448" s="112"/>
      <c r="G448" s="112"/>
      <c r="H448" s="112" t="s">
        <v>131</v>
      </c>
      <c r="I448" s="113" t="s">
        <v>386</v>
      </c>
      <c r="J448" s="114">
        <f t="shared" si="87"/>
        <v>0</v>
      </c>
      <c r="K448" s="115"/>
      <c r="L448" s="115"/>
      <c r="M448" s="116"/>
      <c r="N448" s="115"/>
      <c r="O448" s="115"/>
      <c r="P448" s="115"/>
      <c r="Q448" s="115"/>
      <c r="R448" s="115"/>
      <c r="S448" s="115"/>
      <c r="T448" s="10"/>
    </row>
    <row r="449" spans="2:20" s="7" customFormat="1" ht="12.75" hidden="1" customHeight="1" x14ac:dyDescent="0.2">
      <c r="B449" s="110"/>
      <c r="C449" s="176"/>
      <c r="D449" s="178"/>
      <c r="E449" s="178"/>
      <c r="F449" s="178"/>
      <c r="G449" s="112"/>
      <c r="H449" s="112" t="s">
        <v>99</v>
      </c>
      <c r="I449" s="113" t="s">
        <v>309</v>
      </c>
      <c r="J449" s="114">
        <f t="shared" si="87"/>
        <v>0</v>
      </c>
      <c r="K449" s="115">
        <f>SUM(Q449,S449)</f>
        <v>0</v>
      </c>
      <c r="L449" s="115"/>
      <c r="M449" s="116"/>
      <c r="N449" s="115"/>
      <c r="O449" s="115"/>
      <c r="P449" s="115"/>
      <c r="Q449" s="115"/>
      <c r="R449" s="115"/>
      <c r="S449" s="115"/>
      <c r="T449" s="10"/>
    </row>
    <row r="450" spans="2:20" s="7" customFormat="1" ht="12.75" hidden="1" customHeight="1" x14ac:dyDescent="0.2">
      <c r="B450" s="110"/>
      <c r="C450" s="176"/>
      <c r="D450" s="178"/>
      <c r="E450" s="178"/>
      <c r="F450" s="178"/>
      <c r="G450" s="112"/>
      <c r="H450" s="112" t="s">
        <v>99</v>
      </c>
      <c r="I450" s="113" t="s">
        <v>310</v>
      </c>
      <c r="J450" s="114">
        <f t="shared" si="87"/>
        <v>0</v>
      </c>
      <c r="K450" s="115"/>
      <c r="L450" s="115"/>
      <c r="M450" s="116"/>
      <c r="N450" s="115"/>
      <c r="O450" s="115"/>
      <c r="P450" s="115"/>
      <c r="Q450" s="115"/>
      <c r="R450" s="115"/>
      <c r="S450" s="115"/>
      <c r="T450" s="10"/>
    </row>
    <row r="451" spans="2:20" s="7" customFormat="1" ht="25.5" x14ac:dyDescent="0.2">
      <c r="B451" s="110"/>
      <c r="C451" s="176"/>
      <c r="D451" s="178"/>
      <c r="E451" s="178"/>
      <c r="F451" s="178"/>
      <c r="G451" s="112" t="s">
        <v>313</v>
      </c>
      <c r="H451" s="112"/>
      <c r="I451" s="113" t="s">
        <v>314</v>
      </c>
      <c r="J451" s="114">
        <f>SUM(N451,O451,P451,R451)</f>
        <v>755</v>
      </c>
      <c r="K451" s="115">
        <f>SUM(Q451,S451)</f>
        <v>0</v>
      </c>
      <c r="L451" s="115"/>
      <c r="M451" s="116">
        <f>M453+M455+M457</f>
        <v>0</v>
      </c>
      <c r="N451" s="115">
        <f t="shared" ref="N451:P452" si="88">N453+N455+N457</f>
        <v>0</v>
      </c>
      <c r="O451" s="115">
        <f t="shared" si="88"/>
        <v>755</v>
      </c>
      <c r="P451" s="115">
        <f t="shared" si="88"/>
        <v>0</v>
      </c>
      <c r="Q451" s="115"/>
      <c r="R451" s="115">
        <f>R453+R455+R457</f>
        <v>0</v>
      </c>
      <c r="S451" s="115"/>
      <c r="T451" s="10"/>
    </row>
    <row r="452" spans="2:20" s="7" customFormat="1" ht="25.5" x14ac:dyDescent="0.2">
      <c r="B452" s="110"/>
      <c r="C452" s="176"/>
      <c r="D452" s="178"/>
      <c r="E452" s="178"/>
      <c r="F452" s="178"/>
      <c r="G452" s="112" t="s">
        <v>313</v>
      </c>
      <c r="H452" s="112"/>
      <c r="I452" s="113" t="s">
        <v>387</v>
      </c>
      <c r="J452" s="114">
        <f>SUM(N452,O452,P452,R452)</f>
        <v>755</v>
      </c>
      <c r="K452" s="115">
        <f>SUM(Q452,S452)</f>
        <v>0</v>
      </c>
      <c r="L452" s="115"/>
      <c r="M452" s="116">
        <f>M454+M456+M458</f>
        <v>0</v>
      </c>
      <c r="N452" s="115">
        <f t="shared" si="88"/>
        <v>0</v>
      </c>
      <c r="O452" s="115">
        <f t="shared" si="88"/>
        <v>755</v>
      </c>
      <c r="P452" s="115">
        <f t="shared" si="88"/>
        <v>0</v>
      </c>
      <c r="Q452" s="115"/>
      <c r="R452" s="115">
        <f>R454+R456+R458</f>
        <v>0</v>
      </c>
      <c r="S452" s="115"/>
      <c r="T452" s="10"/>
    </row>
    <row r="453" spans="2:20" s="7" customFormat="1" ht="12.75" hidden="1" customHeight="1" x14ac:dyDescent="0.2">
      <c r="B453" s="110"/>
      <c r="C453" s="176"/>
      <c r="D453" s="178"/>
      <c r="E453" s="178"/>
      <c r="F453" s="178"/>
      <c r="G453" s="112"/>
      <c r="H453" s="112" t="s">
        <v>59</v>
      </c>
      <c r="I453" s="113" t="s">
        <v>272</v>
      </c>
      <c r="J453" s="114">
        <f t="shared" ref="J453:J458" si="89">N453+O453+P453+R453</f>
        <v>0</v>
      </c>
      <c r="K453" s="115">
        <f>SUM(Q453,S453)</f>
        <v>0</v>
      </c>
      <c r="L453" s="115"/>
      <c r="M453" s="116"/>
      <c r="N453" s="115"/>
      <c r="O453" s="115"/>
      <c r="P453" s="115"/>
      <c r="Q453" s="115"/>
      <c r="R453" s="115"/>
      <c r="S453" s="115"/>
      <c r="T453" s="10"/>
    </row>
    <row r="454" spans="2:20" s="7" customFormat="1" ht="21.75" hidden="1" customHeight="1" x14ac:dyDescent="0.2">
      <c r="B454" s="110"/>
      <c r="C454" s="176"/>
      <c r="D454" s="178"/>
      <c r="E454" s="178"/>
      <c r="F454" s="178"/>
      <c r="G454" s="112"/>
      <c r="H454" s="112" t="s">
        <v>59</v>
      </c>
      <c r="I454" s="113" t="s">
        <v>273</v>
      </c>
      <c r="J454" s="114">
        <f t="shared" si="89"/>
        <v>0</v>
      </c>
      <c r="K454" s="115"/>
      <c r="L454" s="115"/>
      <c r="M454" s="116"/>
      <c r="N454" s="115"/>
      <c r="O454" s="115"/>
      <c r="P454" s="115"/>
      <c r="Q454" s="115"/>
      <c r="R454" s="115"/>
      <c r="S454" s="115"/>
      <c r="T454" s="10"/>
    </row>
    <row r="455" spans="2:20" s="7" customFormat="1" ht="26.25" customHeight="1" x14ac:dyDescent="0.2">
      <c r="B455" s="110"/>
      <c r="C455" s="176"/>
      <c r="D455" s="178"/>
      <c r="E455" s="178"/>
      <c r="F455" s="178"/>
      <c r="G455" s="112"/>
      <c r="H455" s="112" t="s">
        <v>131</v>
      </c>
      <c r="I455" s="113" t="s">
        <v>385</v>
      </c>
      <c r="J455" s="114">
        <f t="shared" si="89"/>
        <v>755</v>
      </c>
      <c r="K455" s="115">
        <f>SUM(Q455,S455)</f>
        <v>0</v>
      </c>
      <c r="L455" s="115"/>
      <c r="M455" s="116"/>
      <c r="N455" s="115"/>
      <c r="O455" s="115">
        <v>755</v>
      </c>
      <c r="P455" s="115"/>
      <c r="Q455" s="115"/>
      <c r="R455" s="115"/>
      <c r="S455" s="115"/>
      <c r="T455" s="10"/>
    </row>
    <row r="456" spans="2:20" s="7" customFormat="1" ht="13.5" customHeight="1" x14ac:dyDescent="0.2">
      <c r="B456" s="119"/>
      <c r="C456" s="176"/>
      <c r="D456" s="178"/>
      <c r="E456" s="178"/>
      <c r="F456" s="178"/>
      <c r="G456" s="112"/>
      <c r="H456" s="112" t="s">
        <v>131</v>
      </c>
      <c r="I456" s="113" t="s">
        <v>386</v>
      </c>
      <c r="J456" s="114">
        <f t="shared" si="89"/>
        <v>755</v>
      </c>
      <c r="K456" s="115">
        <f>SUM(Q456,S456)</f>
        <v>0</v>
      </c>
      <c r="L456" s="115"/>
      <c r="M456" s="116"/>
      <c r="N456" s="115"/>
      <c r="O456" s="115">
        <v>755</v>
      </c>
      <c r="P456" s="115"/>
      <c r="Q456" s="115"/>
      <c r="R456" s="115"/>
      <c r="S456" s="115"/>
      <c r="T456" s="10"/>
    </row>
    <row r="457" spans="2:20" s="7" customFormat="1" hidden="1" x14ac:dyDescent="0.2">
      <c r="B457" s="19"/>
      <c r="C457" s="176"/>
      <c r="D457" s="178"/>
      <c r="E457" s="178"/>
      <c r="F457" s="178"/>
      <c r="G457" s="112"/>
      <c r="H457" s="112" t="s">
        <v>99</v>
      </c>
      <c r="I457" s="113" t="s">
        <v>309</v>
      </c>
      <c r="J457" s="114">
        <f t="shared" si="89"/>
        <v>0</v>
      </c>
      <c r="K457" s="115">
        <f>SUM(Q457,S457)</f>
        <v>0</v>
      </c>
      <c r="L457" s="115"/>
      <c r="M457" s="116"/>
      <c r="N457" s="115"/>
      <c r="O457" s="115"/>
      <c r="P457" s="115"/>
      <c r="Q457" s="115"/>
      <c r="R457" s="115"/>
      <c r="S457" s="115"/>
      <c r="T457" s="10"/>
    </row>
    <row r="458" spans="2:20" s="7" customFormat="1" hidden="1" x14ac:dyDescent="0.2">
      <c r="B458" s="19"/>
      <c r="C458" s="176"/>
      <c r="D458" s="178"/>
      <c r="E458" s="178"/>
      <c r="F458" s="178"/>
      <c r="G458" s="112"/>
      <c r="H458" s="112" t="s">
        <v>99</v>
      </c>
      <c r="I458" s="113" t="s">
        <v>310</v>
      </c>
      <c r="J458" s="114">
        <f t="shared" si="89"/>
        <v>0</v>
      </c>
      <c r="K458" s="115"/>
      <c r="L458" s="115"/>
      <c r="M458" s="116"/>
      <c r="N458" s="115"/>
      <c r="O458" s="115"/>
      <c r="P458" s="115"/>
      <c r="Q458" s="115"/>
      <c r="R458" s="115"/>
      <c r="S458" s="115"/>
      <c r="T458" s="10"/>
    </row>
    <row r="459" spans="2:20" x14ac:dyDescent="0.2">
      <c r="B459" s="179"/>
      <c r="C459" s="180"/>
      <c r="D459" s="181"/>
      <c r="E459" s="181"/>
      <c r="F459" s="181"/>
      <c r="G459" s="181"/>
      <c r="H459" s="181"/>
      <c r="I459" s="181"/>
      <c r="J459" s="181"/>
      <c r="K459" s="115">
        <f t="shared" ref="K459:K475" si="90">SUM(Q459,S459)</f>
        <v>0</v>
      </c>
      <c r="L459" s="115"/>
      <c r="M459" s="182"/>
      <c r="N459" s="183"/>
      <c r="O459" s="183"/>
      <c r="P459" s="183"/>
      <c r="Q459" s="183"/>
      <c r="R459" s="183"/>
      <c r="S459" s="183"/>
    </row>
    <row r="460" spans="2:20" s="84" customFormat="1" ht="28.5" customHeight="1" thickBot="1" x14ac:dyDescent="0.25">
      <c r="B460" s="56"/>
      <c r="C460" s="57" t="s">
        <v>388</v>
      </c>
      <c r="D460" s="83"/>
      <c r="E460" s="83"/>
      <c r="F460" s="83"/>
      <c r="G460" s="83"/>
      <c r="H460" s="83"/>
      <c r="I460" s="33" t="s">
        <v>389</v>
      </c>
      <c r="J460" s="34">
        <f t="shared" ref="J460:S461" si="91">SUM(J472)</f>
        <v>22550</v>
      </c>
      <c r="K460" s="93">
        <f t="shared" si="90"/>
        <v>190</v>
      </c>
      <c r="L460" s="35">
        <f>SUM(L472)</f>
        <v>0</v>
      </c>
      <c r="M460" s="36">
        <f>SUM(M472)</f>
        <v>0</v>
      </c>
      <c r="N460" s="35">
        <f t="shared" si="91"/>
        <v>500</v>
      </c>
      <c r="O460" s="35">
        <f t="shared" si="91"/>
        <v>21150</v>
      </c>
      <c r="P460" s="35">
        <f t="shared" si="91"/>
        <v>527</v>
      </c>
      <c r="Q460" s="35">
        <f t="shared" si="91"/>
        <v>50</v>
      </c>
      <c r="R460" s="35">
        <f t="shared" si="91"/>
        <v>373</v>
      </c>
      <c r="S460" s="35">
        <f t="shared" si="91"/>
        <v>140</v>
      </c>
      <c r="T460" s="6"/>
    </row>
    <row r="461" spans="2:20" s="84" customFormat="1" ht="26.25" customHeight="1" thickBot="1" x14ac:dyDescent="0.25">
      <c r="B461" s="59"/>
      <c r="C461" s="57" t="s">
        <v>388</v>
      </c>
      <c r="D461" s="154"/>
      <c r="E461" s="154"/>
      <c r="F461" s="154"/>
      <c r="G461" s="154"/>
      <c r="H461" s="154"/>
      <c r="I461" s="33" t="s">
        <v>390</v>
      </c>
      <c r="J461" s="34">
        <f t="shared" si="91"/>
        <v>22550</v>
      </c>
      <c r="K461" s="155">
        <f t="shared" si="90"/>
        <v>190</v>
      </c>
      <c r="L461" s="35">
        <f>SUM(L473)</f>
        <v>0</v>
      </c>
      <c r="M461" s="36">
        <f>SUM(M473)</f>
        <v>0</v>
      </c>
      <c r="N461" s="35">
        <f t="shared" si="91"/>
        <v>500</v>
      </c>
      <c r="O461" s="35">
        <f t="shared" si="91"/>
        <v>21150</v>
      </c>
      <c r="P461" s="35">
        <f t="shared" si="91"/>
        <v>527</v>
      </c>
      <c r="Q461" s="35">
        <f t="shared" si="91"/>
        <v>50</v>
      </c>
      <c r="R461" s="35">
        <f t="shared" si="91"/>
        <v>373</v>
      </c>
      <c r="S461" s="35">
        <f t="shared" si="91"/>
        <v>140</v>
      </c>
      <c r="T461" s="6"/>
    </row>
    <row r="462" spans="2:20" s="7" customFormat="1" x14ac:dyDescent="0.2">
      <c r="B462" s="66"/>
      <c r="C462" s="67"/>
      <c r="D462" s="68"/>
      <c r="E462" s="68"/>
      <c r="F462" s="38" t="s">
        <v>59</v>
      </c>
      <c r="G462" s="68"/>
      <c r="H462" s="68"/>
      <c r="I462" s="69" t="s">
        <v>60</v>
      </c>
      <c r="J462" s="40">
        <f>SUM(J476)</f>
        <v>22550</v>
      </c>
      <c r="K462" s="103">
        <f t="shared" si="90"/>
        <v>190</v>
      </c>
      <c r="L462" s="41">
        <f t="shared" ref="L462:S465" si="92">SUM(L476)</f>
        <v>0</v>
      </c>
      <c r="M462" s="42">
        <f t="shared" si="92"/>
        <v>0</v>
      </c>
      <c r="N462" s="41">
        <f t="shared" si="92"/>
        <v>500</v>
      </c>
      <c r="O462" s="41">
        <f t="shared" si="92"/>
        <v>21150</v>
      </c>
      <c r="P462" s="41">
        <f t="shared" si="92"/>
        <v>527</v>
      </c>
      <c r="Q462" s="41">
        <f t="shared" si="92"/>
        <v>50</v>
      </c>
      <c r="R462" s="41">
        <f t="shared" si="92"/>
        <v>373</v>
      </c>
      <c r="S462" s="41">
        <f t="shared" si="92"/>
        <v>140</v>
      </c>
      <c r="T462" s="10"/>
    </row>
    <row r="463" spans="2:20" s="7" customFormat="1" x14ac:dyDescent="0.2">
      <c r="B463" s="19"/>
      <c r="C463" s="67"/>
      <c r="D463" s="68"/>
      <c r="E463" s="68"/>
      <c r="F463" s="38" t="s">
        <v>59</v>
      </c>
      <c r="G463" s="68"/>
      <c r="H463" s="68"/>
      <c r="I463" s="69" t="s">
        <v>61</v>
      </c>
      <c r="J463" s="40">
        <f>SUM(J477)</f>
        <v>22550</v>
      </c>
      <c r="K463" s="76">
        <f t="shared" si="90"/>
        <v>190</v>
      </c>
      <c r="L463" s="41">
        <f t="shared" si="92"/>
        <v>0</v>
      </c>
      <c r="M463" s="42">
        <f t="shared" si="92"/>
        <v>0</v>
      </c>
      <c r="N463" s="41">
        <f t="shared" si="92"/>
        <v>500</v>
      </c>
      <c r="O463" s="41">
        <f t="shared" si="92"/>
        <v>21150</v>
      </c>
      <c r="P463" s="41">
        <f t="shared" si="92"/>
        <v>527</v>
      </c>
      <c r="Q463" s="41">
        <f t="shared" si="92"/>
        <v>50</v>
      </c>
      <c r="R463" s="41">
        <f t="shared" si="92"/>
        <v>373</v>
      </c>
      <c r="S463" s="41">
        <f t="shared" si="92"/>
        <v>140</v>
      </c>
      <c r="T463" s="10"/>
    </row>
    <row r="464" spans="2:20" s="7" customFormat="1" ht="12.75" customHeight="1" x14ac:dyDescent="0.2">
      <c r="B464" s="19"/>
      <c r="C464" s="70"/>
      <c r="D464" s="71"/>
      <c r="E464" s="71"/>
      <c r="F464" s="45">
        <v>20</v>
      </c>
      <c r="G464" s="71"/>
      <c r="H464" s="71"/>
      <c r="I464" s="72" t="s">
        <v>64</v>
      </c>
      <c r="J464" s="47">
        <f t="shared" ref="J464:S465" si="93">SUM(J478)</f>
        <v>22550</v>
      </c>
      <c r="K464" s="76">
        <f t="shared" si="90"/>
        <v>190</v>
      </c>
      <c r="L464" s="48">
        <f t="shared" si="92"/>
        <v>0</v>
      </c>
      <c r="M464" s="49">
        <f t="shared" si="92"/>
        <v>0</v>
      </c>
      <c r="N464" s="48">
        <f t="shared" si="93"/>
        <v>500</v>
      </c>
      <c r="O464" s="48">
        <f t="shared" si="93"/>
        <v>21150</v>
      </c>
      <c r="P464" s="48">
        <f t="shared" si="93"/>
        <v>527</v>
      </c>
      <c r="Q464" s="48">
        <f t="shared" si="93"/>
        <v>50</v>
      </c>
      <c r="R464" s="48">
        <f t="shared" si="93"/>
        <v>373</v>
      </c>
      <c r="S464" s="48">
        <f t="shared" si="93"/>
        <v>140</v>
      </c>
      <c r="T464" s="10"/>
    </row>
    <row r="465" spans="2:20" s="7" customFormat="1" ht="12.75" customHeight="1" x14ac:dyDescent="0.2">
      <c r="B465" s="19"/>
      <c r="C465" s="70"/>
      <c r="D465" s="71"/>
      <c r="E465" s="71"/>
      <c r="F465" s="45">
        <v>20</v>
      </c>
      <c r="G465" s="71"/>
      <c r="H465" s="71"/>
      <c r="I465" s="72" t="s">
        <v>65</v>
      </c>
      <c r="J465" s="47">
        <f t="shared" si="93"/>
        <v>22550</v>
      </c>
      <c r="K465" s="76">
        <f t="shared" si="90"/>
        <v>190</v>
      </c>
      <c r="L465" s="48">
        <f t="shared" si="92"/>
        <v>0</v>
      </c>
      <c r="M465" s="49">
        <f t="shared" si="92"/>
        <v>0</v>
      </c>
      <c r="N465" s="48">
        <f t="shared" si="93"/>
        <v>500</v>
      </c>
      <c r="O465" s="48">
        <f t="shared" si="93"/>
        <v>21150</v>
      </c>
      <c r="P465" s="48">
        <f t="shared" si="93"/>
        <v>527</v>
      </c>
      <c r="Q465" s="48">
        <f t="shared" si="93"/>
        <v>50</v>
      </c>
      <c r="R465" s="48">
        <f t="shared" si="93"/>
        <v>373</v>
      </c>
      <c r="S465" s="48">
        <f t="shared" si="93"/>
        <v>140</v>
      </c>
      <c r="T465" s="10"/>
    </row>
    <row r="466" spans="2:20" s="7" customFormat="1" ht="12.75" hidden="1" customHeight="1" x14ac:dyDescent="0.2">
      <c r="B466" s="19"/>
      <c r="C466" s="70"/>
      <c r="D466" s="71"/>
      <c r="E466" s="71"/>
      <c r="F466" s="45">
        <v>55</v>
      </c>
      <c r="G466" s="71"/>
      <c r="H466" s="71"/>
      <c r="I466" s="72" t="s">
        <v>70</v>
      </c>
      <c r="J466" s="47">
        <f>SUM(J522)</f>
        <v>0</v>
      </c>
      <c r="K466" s="76">
        <f t="shared" si="90"/>
        <v>0</v>
      </c>
      <c r="L466" s="76"/>
      <c r="M466" s="49">
        <f>SUM(M522)</f>
        <v>0</v>
      </c>
      <c r="N466" s="48">
        <f t="shared" ref="N466:S467" si="94">SUM(N522)</f>
        <v>0</v>
      </c>
      <c r="O466" s="48">
        <f t="shared" si="94"/>
        <v>0</v>
      </c>
      <c r="P466" s="48">
        <f t="shared" si="94"/>
        <v>0</v>
      </c>
      <c r="Q466" s="48">
        <f t="shared" si="94"/>
        <v>0</v>
      </c>
      <c r="R466" s="48">
        <f t="shared" si="94"/>
        <v>0</v>
      </c>
      <c r="S466" s="48">
        <f t="shared" si="94"/>
        <v>0</v>
      </c>
      <c r="T466" s="10"/>
    </row>
    <row r="467" spans="2:20" s="7" customFormat="1" ht="12.75" hidden="1" customHeight="1" x14ac:dyDescent="0.2">
      <c r="B467" s="19"/>
      <c r="C467" s="70"/>
      <c r="D467" s="71"/>
      <c r="E467" s="71"/>
      <c r="F467" s="45">
        <v>55</v>
      </c>
      <c r="G467" s="71"/>
      <c r="H467" s="71"/>
      <c r="I467" s="72" t="s">
        <v>71</v>
      </c>
      <c r="J467" s="47">
        <f>SUM(J523)</f>
        <v>0</v>
      </c>
      <c r="K467" s="76">
        <f t="shared" si="90"/>
        <v>0</v>
      </c>
      <c r="L467" s="76"/>
      <c r="M467" s="49">
        <f>SUM(M523)</f>
        <v>0</v>
      </c>
      <c r="N467" s="48">
        <f t="shared" si="94"/>
        <v>0</v>
      </c>
      <c r="O467" s="48">
        <f t="shared" si="94"/>
        <v>0</v>
      </c>
      <c r="P467" s="48">
        <f t="shared" si="94"/>
        <v>0</v>
      </c>
      <c r="Q467" s="48">
        <f t="shared" si="94"/>
        <v>0</v>
      </c>
      <c r="R467" s="48">
        <f t="shared" si="94"/>
        <v>0</v>
      </c>
      <c r="S467" s="48">
        <f t="shared" si="94"/>
        <v>0</v>
      </c>
      <c r="T467" s="10"/>
    </row>
    <row r="468" spans="2:20" s="7" customFormat="1" ht="12.75" hidden="1" customHeight="1" x14ac:dyDescent="0.2">
      <c r="B468" s="19"/>
      <c r="C468" s="70"/>
      <c r="D468" s="71"/>
      <c r="E468" s="71"/>
      <c r="F468" s="45">
        <v>70</v>
      </c>
      <c r="G468" s="71"/>
      <c r="H468" s="71"/>
      <c r="I468" s="72" t="s">
        <v>92</v>
      </c>
      <c r="J468" s="47">
        <f>SUM(J528)</f>
        <v>0</v>
      </c>
      <c r="K468" s="76">
        <f t="shared" si="90"/>
        <v>0</v>
      </c>
      <c r="L468" s="76"/>
      <c r="M468" s="49">
        <f>SUM(M528)</f>
        <v>0</v>
      </c>
      <c r="N468" s="48">
        <f t="shared" ref="N468:S471" si="95">SUM(N528)</f>
        <v>0</v>
      </c>
      <c r="O468" s="48">
        <f t="shared" si="95"/>
        <v>0</v>
      </c>
      <c r="P468" s="48">
        <f t="shared" si="95"/>
        <v>0</v>
      </c>
      <c r="Q468" s="48">
        <f t="shared" si="95"/>
        <v>0</v>
      </c>
      <c r="R468" s="48">
        <f t="shared" si="95"/>
        <v>0</v>
      </c>
      <c r="S468" s="48">
        <f t="shared" si="95"/>
        <v>0</v>
      </c>
      <c r="T468" s="10"/>
    </row>
    <row r="469" spans="2:20" s="7" customFormat="1" ht="12.75" hidden="1" customHeight="1" x14ac:dyDescent="0.2">
      <c r="B469" s="19"/>
      <c r="C469" s="70"/>
      <c r="D469" s="71"/>
      <c r="E469" s="71"/>
      <c r="F469" s="45">
        <v>70</v>
      </c>
      <c r="G469" s="71"/>
      <c r="H469" s="71"/>
      <c r="I469" s="72" t="s">
        <v>93</v>
      </c>
      <c r="J469" s="47">
        <f>SUM(J529)</f>
        <v>0</v>
      </c>
      <c r="K469" s="76">
        <f t="shared" si="90"/>
        <v>0</v>
      </c>
      <c r="L469" s="76"/>
      <c r="M469" s="49">
        <f>SUM(M529)</f>
        <v>0</v>
      </c>
      <c r="N469" s="48">
        <f t="shared" si="95"/>
        <v>0</v>
      </c>
      <c r="O469" s="48">
        <f t="shared" si="95"/>
        <v>0</v>
      </c>
      <c r="P469" s="48">
        <f t="shared" si="95"/>
        <v>0</v>
      </c>
      <c r="Q469" s="48">
        <f t="shared" si="95"/>
        <v>0</v>
      </c>
      <c r="R469" s="48">
        <f t="shared" si="95"/>
        <v>0</v>
      </c>
      <c r="S469" s="48">
        <f t="shared" si="95"/>
        <v>0</v>
      </c>
      <c r="T469" s="10"/>
    </row>
    <row r="470" spans="2:20" s="7" customFormat="1" ht="12.75" hidden="1" customHeight="1" x14ac:dyDescent="0.2">
      <c r="B470" s="19"/>
      <c r="C470" s="70"/>
      <c r="D470" s="71"/>
      <c r="E470" s="71"/>
      <c r="F470" s="45">
        <v>71</v>
      </c>
      <c r="G470" s="71"/>
      <c r="H470" s="71"/>
      <c r="I470" s="72" t="s">
        <v>84</v>
      </c>
      <c r="J470" s="47">
        <f>SUM(J530)</f>
        <v>0</v>
      </c>
      <c r="K470" s="76">
        <f t="shared" si="90"/>
        <v>0</v>
      </c>
      <c r="L470" s="76"/>
      <c r="M470" s="49">
        <f>SUM(M530)</f>
        <v>0</v>
      </c>
      <c r="N470" s="48">
        <f t="shared" si="95"/>
        <v>0</v>
      </c>
      <c r="O470" s="48">
        <f t="shared" si="95"/>
        <v>0</v>
      </c>
      <c r="P470" s="48">
        <f t="shared" si="95"/>
        <v>0</v>
      </c>
      <c r="Q470" s="48">
        <f t="shared" si="95"/>
        <v>0</v>
      </c>
      <c r="R470" s="48">
        <f t="shared" si="95"/>
        <v>0</v>
      </c>
      <c r="S470" s="48">
        <f t="shared" si="95"/>
        <v>0</v>
      </c>
      <c r="T470" s="10"/>
    </row>
    <row r="471" spans="2:20" s="7" customFormat="1" ht="12.75" hidden="1" customHeight="1" x14ac:dyDescent="0.2">
      <c r="B471" s="19"/>
      <c r="C471" s="79"/>
      <c r="D471" s="80"/>
      <c r="E471" s="80"/>
      <c r="F471" s="45">
        <v>71</v>
      </c>
      <c r="G471" s="71"/>
      <c r="H471" s="71"/>
      <c r="I471" s="72" t="s">
        <v>85</v>
      </c>
      <c r="J471" s="47">
        <f>SUM(J531)</f>
        <v>0</v>
      </c>
      <c r="K471" s="76">
        <f t="shared" si="90"/>
        <v>0</v>
      </c>
      <c r="L471" s="76"/>
      <c r="M471" s="49">
        <f>SUM(M531)</f>
        <v>0</v>
      </c>
      <c r="N471" s="48">
        <f t="shared" si="95"/>
        <v>0</v>
      </c>
      <c r="O471" s="48">
        <f t="shared" si="95"/>
        <v>0</v>
      </c>
      <c r="P471" s="48">
        <f t="shared" si="95"/>
        <v>0</v>
      </c>
      <c r="Q471" s="48">
        <f t="shared" si="95"/>
        <v>0</v>
      </c>
      <c r="R471" s="48">
        <f t="shared" si="95"/>
        <v>0</v>
      </c>
      <c r="S471" s="48">
        <f t="shared" si="95"/>
        <v>0</v>
      </c>
      <c r="T471" s="10"/>
    </row>
    <row r="472" spans="2:20" s="191" customFormat="1" ht="15" customHeight="1" thickBot="1" x14ac:dyDescent="0.25">
      <c r="B472" s="186"/>
      <c r="C472" s="31" t="s">
        <v>391</v>
      </c>
      <c r="D472" s="32"/>
      <c r="E472" s="32"/>
      <c r="F472" s="32"/>
      <c r="G472" s="32"/>
      <c r="H472" s="32"/>
      <c r="I472" s="187" t="s">
        <v>95</v>
      </c>
      <c r="J472" s="91">
        <f>J476+J528</f>
        <v>22550</v>
      </c>
      <c r="K472" s="93">
        <f t="shared" si="90"/>
        <v>190</v>
      </c>
      <c r="L472" s="188">
        <f>L476+L528</f>
        <v>0</v>
      </c>
      <c r="M472" s="189">
        <f>M476+M528</f>
        <v>0</v>
      </c>
      <c r="N472" s="188">
        <f t="shared" ref="N472:P473" si="96">N476+N528</f>
        <v>500</v>
      </c>
      <c r="O472" s="188">
        <f t="shared" si="96"/>
        <v>21150</v>
      </c>
      <c r="P472" s="188">
        <f t="shared" si="96"/>
        <v>527</v>
      </c>
      <c r="Q472" s="188">
        <f>Q478+Q528</f>
        <v>50</v>
      </c>
      <c r="R472" s="188">
        <f>R476+R528</f>
        <v>373</v>
      </c>
      <c r="S472" s="188">
        <f>S476+S528</f>
        <v>140</v>
      </c>
      <c r="T472" s="190"/>
    </row>
    <row r="473" spans="2:20" s="191" customFormat="1" ht="15" customHeight="1" thickBot="1" x14ac:dyDescent="0.25">
      <c r="B473" s="192"/>
      <c r="C473" s="193" t="s">
        <v>391</v>
      </c>
      <c r="D473" s="194"/>
      <c r="E473" s="194"/>
      <c r="F473" s="194"/>
      <c r="G473" s="194"/>
      <c r="H473" s="194"/>
      <c r="I473" s="195" t="s">
        <v>96</v>
      </c>
      <c r="J473" s="97">
        <f>J477+J529</f>
        <v>22550</v>
      </c>
      <c r="K473" s="99">
        <f t="shared" si="90"/>
        <v>190</v>
      </c>
      <c r="L473" s="196">
        <f>L477+L529</f>
        <v>0</v>
      </c>
      <c r="M473" s="197">
        <f>M477+M529</f>
        <v>0</v>
      </c>
      <c r="N473" s="196">
        <f t="shared" si="96"/>
        <v>500</v>
      </c>
      <c r="O473" s="196">
        <f t="shared" si="96"/>
        <v>21150</v>
      </c>
      <c r="P473" s="196">
        <f t="shared" si="96"/>
        <v>527</v>
      </c>
      <c r="Q473" s="188">
        <f>Q479+Q529</f>
        <v>50</v>
      </c>
      <c r="R473" s="196">
        <f>R477+R529</f>
        <v>373</v>
      </c>
      <c r="S473" s="196">
        <f>S477+S529</f>
        <v>140</v>
      </c>
      <c r="T473" s="190"/>
    </row>
    <row r="474" spans="2:20" s="191" customFormat="1" ht="14.25" customHeight="1" x14ac:dyDescent="0.2">
      <c r="B474" s="198"/>
      <c r="C474" s="141"/>
      <c r="D474" s="173" t="s">
        <v>99</v>
      </c>
      <c r="E474" s="173"/>
      <c r="F474" s="173"/>
      <c r="G474" s="173"/>
      <c r="H474" s="173"/>
      <c r="I474" s="199" t="s">
        <v>374</v>
      </c>
      <c r="J474" s="101">
        <f>J472</f>
        <v>22550</v>
      </c>
      <c r="K474" s="103">
        <f t="shared" si="90"/>
        <v>190</v>
      </c>
      <c r="L474" s="200">
        <f>L472</f>
        <v>0</v>
      </c>
      <c r="M474" s="201">
        <f>M472</f>
        <v>0</v>
      </c>
      <c r="N474" s="200">
        <f t="shared" ref="N474:P475" si="97">N472</f>
        <v>500</v>
      </c>
      <c r="O474" s="200">
        <f t="shared" si="97"/>
        <v>21150</v>
      </c>
      <c r="P474" s="200">
        <f t="shared" si="97"/>
        <v>527</v>
      </c>
      <c r="Q474" s="200">
        <f>SUM(Q478,Q522,Q528)</f>
        <v>50</v>
      </c>
      <c r="R474" s="200">
        <f>R472</f>
        <v>373</v>
      </c>
      <c r="S474" s="200">
        <f>SUM(S478,S522,S528)</f>
        <v>140</v>
      </c>
      <c r="T474" s="190"/>
    </row>
    <row r="475" spans="2:20" s="191" customFormat="1" ht="14.25" customHeight="1" x14ac:dyDescent="0.2">
      <c r="B475" s="202"/>
      <c r="C475" s="44"/>
      <c r="D475" s="45" t="s">
        <v>99</v>
      </c>
      <c r="E475" s="45"/>
      <c r="F475" s="45"/>
      <c r="G475" s="45"/>
      <c r="H475" s="45"/>
      <c r="I475" s="203" t="s">
        <v>375</v>
      </c>
      <c r="J475" s="74">
        <f>J473</f>
        <v>22550</v>
      </c>
      <c r="K475" s="76">
        <f t="shared" si="90"/>
        <v>190</v>
      </c>
      <c r="L475" s="124">
        <f>L473</f>
        <v>0</v>
      </c>
      <c r="M475" s="123">
        <f>M473</f>
        <v>0</v>
      </c>
      <c r="N475" s="124">
        <f t="shared" si="97"/>
        <v>500</v>
      </c>
      <c r="O475" s="124">
        <f t="shared" si="97"/>
        <v>21150</v>
      </c>
      <c r="P475" s="124">
        <f t="shared" si="97"/>
        <v>527</v>
      </c>
      <c r="Q475" s="124">
        <f>SUM(Q479,Q523,Q529)</f>
        <v>50</v>
      </c>
      <c r="R475" s="124">
        <f>R473</f>
        <v>373</v>
      </c>
      <c r="S475" s="124">
        <f>SUM(S479,S523,S529)</f>
        <v>140</v>
      </c>
      <c r="T475" s="190"/>
    </row>
    <row r="476" spans="2:20" s="191" customFormat="1" x14ac:dyDescent="0.2">
      <c r="B476" s="202"/>
      <c r="C476" s="44"/>
      <c r="D476" s="45"/>
      <c r="E476" s="45"/>
      <c r="F476" s="45" t="s">
        <v>59</v>
      </c>
      <c r="G476" s="45"/>
      <c r="H476" s="45"/>
      <c r="I476" s="203" t="s">
        <v>97</v>
      </c>
      <c r="J476" s="74">
        <f>J478</f>
        <v>22550</v>
      </c>
      <c r="K476" s="124">
        <f t="shared" ref="K476:S477" si="98">K478</f>
        <v>190</v>
      </c>
      <c r="L476" s="124">
        <f>L478</f>
        <v>0</v>
      </c>
      <c r="M476" s="123">
        <f>M478</f>
        <v>0</v>
      </c>
      <c r="N476" s="124">
        <f t="shared" si="98"/>
        <v>500</v>
      </c>
      <c r="O476" s="124">
        <f t="shared" si="98"/>
        <v>21150</v>
      </c>
      <c r="P476" s="124">
        <f t="shared" si="98"/>
        <v>527</v>
      </c>
      <c r="Q476" s="124">
        <f t="shared" si="98"/>
        <v>50</v>
      </c>
      <c r="R476" s="124">
        <f t="shared" si="98"/>
        <v>373</v>
      </c>
      <c r="S476" s="124">
        <f t="shared" si="98"/>
        <v>140</v>
      </c>
      <c r="T476" s="190"/>
    </row>
    <row r="477" spans="2:20" s="191" customFormat="1" x14ac:dyDescent="0.2">
      <c r="B477" s="202"/>
      <c r="C477" s="44"/>
      <c r="D477" s="45"/>
      <c r="E477" s="45"/>
      <c r="F477" s="45" t="s">
        <v>59</v>
      </c>
      <c r="G477" s="45"/>
      <c r="H477" s="45"/>
      <c r="I477" s="203" t="s">
        <v>98</v>
      </c>
      <c r="J477" s="74">
        <f>J479</f>
        <v>22550</v>
      </c>
      <c r="K477" s="124">
        <f t="shared" si="98"/>
        <v>190</v>
      </c>
      <c r="L477" s="124">
        <f>L479</f>
        <v>0</v>
      </c>
      <c r="M477" s="123">
        <f>M479</f>
        <v>0</v>
      </c>
      <c r="N477" s="124">
        <f t="shared" si="98"/>
        <v>500</v>
      </c>
      <c r="O477" s="124">
        <f t="shared" si="98"/>
        <v>21150</v>
      </c>
      <c r="P477" s="124">
        <f t="shared" si="98"/>
        <v>527</v>
      </c>
      <c r="Q477" s="124">
        <f t="shared" si="98"/>
        <v>50</v>
      </c>
      <c r="R477" s="124">
        <f t="shared" si="98"/>
        <v>373</v>
      </c>
      <c r="S477" s="124">
        <f t="shared" si="98"/>
        <v>140</v>
      </c>
      <c r="T477" s="190"/>
    </row>
    <row r="478" spans="2:20" s="205" customFormat="1" x14ac:dyDescent="0.2">
      <c r="B478" s="108" t="s">
        <v>266</v>
      </c>
      <c r="C478" s="44"/>
      <c r="D478" s="45"/>
      <c r="E478" s="45"/>
      <c r="F478" s="45" t="s">
        <v>153</v>
      </c>
      <c r="G478" s="45"/>
      <c r="H478" s="45"/>
      <c r="I478" s="203" t="s">
        <v>154</v>
      </c>
      <c r="J478" s="74">
        <f>SUM(J480,J498,J500,J504,J510,J512,J516)</f>
        <v>22550</v>
      </c>
      <c r="K478" s="124">
        <f>SUM(Q478,S478)</f>
        <v>190</v>
      </c>
      <c r="L478" s="124"/>
      <c r="M478" s="123">
        <f>SUM(M480,M498,M500,M504,M510,M512,M516)</f>
        <v>0</v>
      </c>
      <c r="N478" s="124">
        <f t="shared" ref="N478:S479" si="99">SUM(N480,N498,N500,N504,N510,N512,N516)</f>
        <v>500</v>
      </c>
      <c r="O478" s="124">
        <f t="shared" si="99"/>
        <v>21150</v>
      </c>
      <c r="P478" s="124">
        <f t="shared" si="99"/>
        <v>527</v>
      </c>
      <c r="Q478" s="124">
        <f t="shared" si="99"/>
        <v>50</v>
      </c>
      <c r="R478" s="124">
        <f t="shared" si="99"/>
        <v>373</v>
      </c>
      <c r="S478" s="124">
        <f t="shared" si="99"/>
        <v>140</v>
      </c>
      <c r="T478" s="204"/>
    </row>
    <row r="479" spans="2:20" s="205" customFormat="1" x14ac:dyDescent="0.2">
      <c r="B479" s="110"/>
      <c r="C479" s="44"/>
      <c r="D479" s="45"/>
      <c r="E479" s="45"/>
      <c r="F479" s="45" t="s">
        <v>153</v>
      </c>
      <c r="G479" s="45"/>
      <c r="H479" s="45"/>
      <c r="I479" s="203" t="s">
        <v>155</v>
      </c>
      <c r="J479" s="74">
        <f>SUM(J481,J499,J501,J505,J511,J513,J517)</f>
        <v>22550</v>
      </c>
      <c r="K479" s="124">
        <f>SUM(Q479,S479)</f>
        <v>190</v>
      </c>
      <c r="L479" s="124"/>
      <c r="M479" s="123">
        <f>SUM(M481,M499,M501,M505,M511,M513,M517)</f>
        <v>0</v>
      </c>
      <c r="N479" s="124">
        <f t="shared" si="99"/>
        <v>500</v>
      </c>
      <c r="O479" s="124">
        <f t="shared" si="99"/>
        <v>21150</v>
      </c>
      <c r="P479" s="124">
        <f t="shared" si="99"/>
        <v>527</v>
      </c>
      <c r="Q479" s="124">
        <f t="shared" si="99"/>
        <v>50</v>
      </c>
      <c r="R479" s="124">
        <f t="shared" si="99"/>
        <v>373</v>
      </c>
      <c r="S479" s="124">
        <f t="shared" si="99"/>
        <v>140</v>
      </c>
      <c r="T479" s="204"/>
    </row>
    <row r="480" spans="2:20" s="191" customFormat="1" x14ac:dyDescent="0.2">
      <c r="B480" s="110"/>
      <c r="C480" s="44"/>
      <c r="D480" s="45"/>
      <c r="E480" s="112"/>
      <c r="F480" s="112"/>
      <c r="G480" s="112" t="s">
        <v>59</v>
      </c>
      <c r="H480" s="112"/>
      <c r="I480" s="206" t="s">
        <v>64</v>
      </c>
      <c r="J480" s="113">
        <f>SUM(N480,O480,P480,R480)</f>
        <v>877</v>
      </c>
      <c r="K480" s="121">
        <f>Q480+S480</f>
        <v>0</v>
      </c>
      <c r="L480" s="121"/>
      <c r="M480" s="122">
        <f>SUM(M482,M484,M486,M488,M490,M492,M494,M496)</f>
        <v>0</v>
      </c>
      <c r="N480" s="121">
        <f t="shared" ref="N480:R481" si="100">SUM(N482,N484,N486,N488,N490,N492,N494,N496)</f>
        <v>250</v>
      </c>
      <c r="O480" s="121">
        <f t="shared" si="100"/>
        <v>477</v>
      </c>
      <c r="P480" s="121">
        <f t="shared" si="100"/>
        <v>130</v>
      </c>
      <c r="Q480" s="121">
        <f>SUM(Q482,Q484,Q486,Q488,Q490,Q492,Q494,Q496)</f>
        <v>0</v>
      </c>
      <c r="R480" s="121">
        <f t="shared" si="100"/>
        <v>20</v>
      </c>
      <c r="S480" s="121">
        <f>SUM(S482,S484,S486,S488,S490,S492,S494,S496)</f>
        <v>0</v>
      </c>
      <c r="T480" s="190"/>
    </row>
    <row r="481" spans="2:20" s="191" customFormat="1" x14ac:dyDescent="0.2">
      <c r="B481" s="110"/>
      <c r="C481" s="44"/>
      <c r="D481" s="45"/>
      <c r="E481" s="112"/>
      <c r="F481" s="112"/>
      <c r="G481" s="112" t="s">
        <v>59</v>
      </c>
      <c r="H481" s="112"/>
      <c r="I481" s="206" t="s">
        <v>65</v>
      </c>
      <c r="J481" s="113">
        <f>SUM(N481,O481,P481,R481)</f>
        <v>877</v>
      </c>
      <c r="K481" s="121">
        <f t="shared" ref="K481:K521" si="101">Q481+S481</f>
        <v>0</v>
      </c>
      <c r="L481" s="121"/>
      <c r="M481" s="122">
        <f>SUM(M483,M485,M487,M489,M491,M493,M495,M497)</f>
        <v>0</v>
      </c>
      <c r="N481" s="121">
        <f t="shared" si="100"/>
        <v>250</v>
      </c>
      <c r="O481" s="121">
        <f t="shared" si="100"/>
        <v>477</v>
      </c>
      <c r="P481" s="121">
        <f t="shared" si="100"/>
        <v>130</v>
      </c>
      <c r="Q481" s="121">
        <f>SUM(Q483,Q485,Q487,Q489,Q491,Q493,Q495,Q497)</f>
        <v>0</v>
      </c>
      <c r="R481" s="121">
        <f t="shared" si="100"/>
        <v>20</v>
      </c>
      <c r="S481" s="121">
        <f>SUM(S483,S485,S487,S489,S491,S493,S495,S497)</f>
        <v>0</v>
      </c>
      <c r="T481" s="190"/>
    </row>
    <row r="482" spans="2:20" s="191" customFormat="1" x14ac:dyDescent="0.2">
      <c r="B482" s="110"/>
      <c r="C482" s="44"/>
      <c r="D482" s="45"/>
      <c r="E482" s="112"/>
      <c r="F482" s="112"/>
      <c r="G482" s="112"/>
      <c r="H482" s="112" t="s">
        <v>59</v>
      </c>
      <c r="I482" s="113" t="s">
        <v>156</v>
      </c>
      <c r="J482" s="113">
        <f t="shared" ref="J482:J499" si="102">N482+O482+P482+R482</f>
        <v>5</v>
      </c>
      <c r="K482" s="121">
        <f t="shared" si="101"/>
        <v>0</v>
      </c>
      <c r="L482" s="121"/>
      <c r="M482" s="122"/>
      <c r="N482" s="121"/>
      <c r="O482" s="121">
        <v>5</v>
      </c>
      <c r="P482" s="121"/>
      <c r="Q482" s="121"/>
      <c r="R482" s="121"/>
      <c r="S482" s="121"/>
      <c r="T482" s="190"/>
    </row>
    <row r="483" spans="2:20" s="191" customFormat="1" x14ac:dyDescent="0.2">
      <c r="B483" s="110"/>
      <c r="C483" s="44"/>
      <c r="D483" s="45"/>
      <c r="E483" s="112"/>
      <c r="F483" s="112"/>
      <c r="G483" s="112"/>
      <c r="H483" s="112" t="s">
        <v>59</v>
      </c>
      <c r="I483" s="113" t="s">
        <v>157</v>
      </c>
      <c r="J483" s="113">
        <f t="shared" si="102"/>
        <v>5</v>
      </c>
      <c r="K483" s="121">
        <f t="shared" si="101"/>
        <v>0</v>
      </c>
      <c r="L483" s="121"/>
      <c r="M483" s="122"/>
      <c r="N483" s="121"/>
      <c r="O483" s="121">
        <v>5</v>
      </c>
      <c r="P483" s="121"/>
      <c r="Q483" s="121"/>
      <c r="R483" s="121"/>
      <c r="S483" s="121"/>
      <c r="T483" s="190"/>
    </row>
    <row r="484" spans="2:20" s="191" customFormat="1" ht="12.75" hidden="1" customHeight="1" x14ac:dyDescent="0.2">
      <c r="B484" s="110"/>
      <c r="C484" s="44"/>
      <c r="D484" s="45"/>
      <c r="E484" s="112"/>
      <c r="F484" s="112"/>
      <c r="G484" s="112"/>
      <c r="H484" s="112" t="s">
        <v>131</v>
      </c>
      <c r="I484" s="113" t="s">
        <v>158</v>
      </c>
      <c r="J484" s="113">
        <f t="shared" si="102"/>
        <v>0</v>
      </c>
      <c r="K484" s="121">
        <f t="shared" si="101"/>
        <v>0</v>
      </c>
      <c r="L484" s="121"/>
      <c r="M484" s="122"/>
      <c r="N484" s="121"/>
      <c r="O484" s="121"/>
      <c r="P484" s="121"/>
      <c r="Q484" s="121"/>
      <c r="R484" s="121"/>
      <c r="S484" s="121"/>
      <c r="T484" s="190"/>
    </row>
    <row r="485" spans="2:20" s="191" customFormat="1" ht="12.75" hidden="1" customHeight="1" x14ac:dyDescent="0.2">
      <c r="B485" s="110"/>
      <c r="C485" s="44"/>
      <c r="D485" s="45"/>
      <c r="E485" s="112"/>
      <c r="F485" s="112"/>
      <c r="G485" s="112"/>
      <c r="H485" s="112" t="s">
        <v>131</v>
      </c>
      <c r="I485" s="113" t="s">
        <v>159</v>
      </c>
      <c r="J485" s="113">
        <f t="shared" si="102"/>
        <v>0</v>
      </c>
      <c r="K485" s="121">
        <f t="shared" si="101"/>
        <v>0</v>
      </c>
      <c r="L485" s="121"/>
      <c r="M485" s="122"/>
      <c r="N485" s="121"/>
      <c r="O485" s="121"/>
      <c r="P485" s="121"/>
      <c r="Q485" s="121"/>
      <c r="R485" s="121"/>
      <c r="S485" s="121"/>
      <c r="T485" s="190"/>
    </row>
    <row r="486" spans="2:20" s="191" customFormat="1" ht="13.5" customHeight="1" x14ac:dyDescent="0.2">
      <c r="B486" s="110"/>
      <c r="C486" s="44"/>
      <c r="D486" s="45"/>
      <c r="E486" s="112"/>
      <c r="F486" s="112"/>
      <c r="G486" s="112"/>
      <c r="H486" s="112" t="s">
        <v>99</v>
      </c>
      <c r="I486" s="206" t="s">
        <v>160</v>
      </c>
      <c r="J486" s="113">
        <f t="shared" si="102"/>
        <v>40</v>
      </c>
      <c r="K486" s="121">
        <f t="shared" si="101"/>
        <v>0</v>
      </c>
      <c r="L486" s="115"/>
      <c r="M486" s="122"/>
      <c r="N486" s="121"/>
      <c r="O486" s="121">
        <v>40</v>
      </c>
      <c r="P486" s="121"/>
      <c r="Q486" s="121"/>
      <c r="R486" s="121"/>
      <c r="S486" s="121"/>
      <c r="T486" s="190"/>
    </row>
    <row r="487" spans="2:20" s="191" customFormat="1" ht="12.75" customHeight="1" x14ac:dyDescent="0.2">
      <c r="B487" s="110"/>
      <c r="C487" s="44"/>
      <c r="D487" s="45"/>
      <c r="E487" s="112"/>
      <c r="F487" s="112"/>
      <c r="G487" s="112"/>
      <c r="H487" s="112" t="s">
        <v>99</v>
      </c>
      <c r="I487" s="206" t="s">
        <v>161</v>
      </c>
      <c r="J487" s="113">
        <f t="shared" si="102"/>
        <v>40</v>
      </c>
      <c r="K487" s="121">
        <f t="shared" si="101"/>
        <v>0</v>
      </c>
      <c r="L487" s="115"/>
      <c r="M487" s="122"/>
      <c r="N487" s="121"/>
      <c r="O487" s="121">
        <v>40</v>
      </c>
      <c r="P487" s="121"/>
      <c r="Q487" s="121"/>
      <c r="R487" s="121"/>
      <c r="S487" s="121"/>
      <c r="T487" s="190"/>
    </row>
    <row r="488" spans="2:20" s="191" customFormat="1" x14ac:dyDescent="0.2">
      <c r="B488" s="110"/>
      <c r="C488" s="44"/>
      <c r="D488" s="45"/>
      <c r="E488" s="112"/>
      <c r="F488" s="112"/>
      <c r="G488" s="112"/>
      <c r="H488" s="112" t="s">
        <v>144</v>
      </c>
      <c r="I488" s="113" t="s">
        <v>162</v>
      </c>
      <c r="J488" s="113">
        <f t="shared" si="102"/>
        <v>400</v>
      </c>
      <c r="K488" s="121">
        <f t="shared" si="101"/>
        <v>0</v>
      </c>
      <c r="L488" s="115"/>
      <c r="M488" s="122"/>
      <c r="N488" s="121">
        <v>100</v>
      </c>
      <c r="O488" s="121">
        <v>200</v>
      </c>
      <c r="P488" s="121">
        <v>100</v>
      </c>
      <c r="Q488" s="121"/>
      <c r="R488" s="121"/>
      <c r="S488" s="121"/>
      <c r="T488" s="190"/>
    </row>
    <row r="489" spans="2:20" s="191" customFormat="1" x14ac:dyDescent="0.2">
      <c r="B489" s="110"/>
      <c r="C489" s="44"/>
      <c r="D489" s="45"/>
      <c r="E489" s="112"/>
      <c r="F489" s="112"/>
      <c r="G489" s="112"/>
      <c r="H489" s="112" t="s">
        <v>144</v>
      </c>
      <c r="I489" s="113" t="s">
        <v>163</v>
      </c>
      <c r="J489" s="113">
        <f t="shared" si="102"/>
        <v>400</v>
      </c>
      <c r="K489" s="121">
        <f t="shared" si="101"/>
        <v>0</v>
      </c>
      <c r="L489" s="115"/>
      <c r="M489" s="122"/>
      <c r="N489" s="121">
        <v>100</v>
      </c>
      <c r="O489" s="121">
        <v>200</v>
      </c>
      <c r="P489" s="121">
        <v>100</v>
      </c>
      <c r="Q489" s="121"/>
      <c r="R489" s="121"/>
      <c r="S489" s="121"/>
      <c r="T489" s="190"/>
    </row>
    <row r="490" spans="2:20" s="191" customFormat="1" hidden="1" x14ac:dyDescent="0.2">
      <c r="B490" s="110"/>
      <c r="C490" s="44"/>
      <c r="D490" s="45"/>
      <c r="E490" s="112"/>
      <c r="F490" s="112"/>
      <c r="G490" s="112"/>
      <c r="H490" s="112" t="s">
        <v>110</v>
      </c>
      <c r="I490" s="206" t="s">
        <v>164</v>
      </c>
      <c r="J490" s="113">
        <f t="shared" si="102"/>
        <v>0</v>
      </c>
      <c r="K490" s="121">
        <f t="shared" si="101"/>
        <v>0</v>
      </c>
      <c r="L490" s="115"/>
      <c r="M490" s="122"/>
      <c r="N490" s="121"/>
      <c r="O490" s="121"/>
      <c r="P490" s="121"/>
      <c r="Q490" s="121"/>
      <c r="R490" s="121"/>
      <c r="S490" s="121"/>
      <c r="T490" s="190"/>
    </row>
    <row r="491" spans="2:20" s="191" customFormat="1" hidden="1" x14ac:dyDescent="0.2">
      <c r="B491" s="110"/>
      <c r="C491" s="44"/>
      <c r="D491" s="45"/>
      <c r="E491" s="112"/>
      <c r="F491" s="112"/>
      <c r="G491" s="112"/>
      <c r="H491" s="112" t="s">
        <v>110</v>
      </c>
      <c r="I491" s="206" t="s">
        <v>165</v>
      </c>
      <c r="J491" s="113">
        <f t="shared" si="102"/>
        <v>0</v>
      </c>
      <c r="K491" s="121">
        <f t="shared" si="101"/>
        <v>0</v>
      </c>
      <c r="L491" s="115"/>
      <c r="M491" s="122"/>
      <c r="N491" s="121"/>
      <c r="O491" s="121"/>
      <c r="P491" s="121"/>
      <c r="Q491" s="121"/>
      <c r="R491" s="121"/>
      <c r="S491" s="121"/>
      <c r="T491" s="190"/>
    </row>
    <row r="492" spans="2:20" s="191" customFormat="1" ht="24" hidden="1" customHeight="1" x14ac:dyDescent="0.2">
      <c r="B492" s="110"/>
      <c r="C492" s="44"/>
      <c r="D492" s="45"/>
      <c r="E492" s="112"/>
      <c r="F492" s="112"/>
      <c r="G492" s="112"/>
      <c r="H492" s="112" t="s">
        <v>38</v>
      </c>
      <c r="I492" s="206" t="s">
        <v>170</v>
      </c>
      <c r="J492" s="113">
        <f t="shared" si="102"/>
        <v>0</v>
      </c>
      <c r="K492" s="121">
        <f t="shared" si="101"/>
        <v>0</v>
      </c>
      <c r="L492" s="115"/>
      <c r="M492" s="122"/>
      <c r="N492" s="121"/>
      <c r="O492" s="121"/>
      <c r="P492" s="121"/>
      <c r="Q492" s="121"/>
      <c r="R492" s="121"/>
      <c r="S492" s="121"/>
      <c r="T492" s="190"/>
    </row>
    <row r="493" spans="2:20" s="191" customFormat="1" ht="24" hidden="1" customHeight="1" x14ac:dyDescent="0.2">
      <c r="B493" s="110"/>
      <c r="C493" s="44"/>
      <c r="D493" s="45"/>
      <c r="E493" s="112"/>
      <c r="F493" s="112"/>
      <c r="G493" s="112"/>
      <c r="H493" s="112" t="s">
        <v>38</v>
      </c>
      <c r="I493" s="206" t="s">
        <v>171</v>
      </c>
      <c r="J493" s="113">
        <f t="shared" si="102"/>
        <v>0</v>
      </c>
      <c r="K493" s="121">
        <f t="shared" si="101"/>
        <v>0</v>
      </c>
      <c r="L493" s="115"/>
      <c r="M493" s="122"/>
      <c r="N493" s="121"/>
      <c r="O493" s="121"/>
      <c r="P493" s="121"/>
      <c r="Q493" s="121"/>
      <c r="R493" s="121"/>
      <c r="S493" s="121"/>
      <c r="T493" s="190"/>
    </row>
    <row r="494" spans="2:20" s="191" customFormat="1" ht="24" x14ac:dyDescent="0.2">
      <c r="B494" s="110"/>
      <c r="C494" s="44"/>
      <c r="D494" s="45"/>
      <c r="E494" s="112"/>
      <c r="F494" s="112"/>
      <c r="G494" s="112"/>
      <c r="H494" s="112" t="s">
        <v>172</v>
      </c>
      <c r="I494" s="206" t="s">
        <v>392</v>
      </c>
      <c r="J494" s="113">
        <f t="shared" si="102"/>
        <v>182</v>
      </c>
      <c r="K494" s="121">
        <f t="shared" si="101"/>
        <v>0</v>
      </c>
      <c r="L494" s="115"/>
      <c r="M494" s="122"/>
      <c r="N494" s="121">
        <v>50</v>
      </c>
      <c r="O494" s="121">
        <v>102</v>
      </c>
      <c r="P494" s="121">
        <v>20</v>
      </c>
      <c r="Q494" s="121"/>
      <c r="R494" s="121">
        <v>10</v>
      </c>
      <c r="S494" s="121"/>
      <c r="T494" s="190"/>
    </row>
    <row r="495" spans="2:20" s="191" customFormat="1" ht="24" x14ac:dyDescent="0.2">
      <c r="B495" s="110"/>
      <c r="C495" s="44"/>
      <c r="D495" s="45"/>
      <c r="E495" s="112"/>
      <c r="F495" s="112"/>
      <c r="G495" s="112"/>
      <c r="H495" s="112" t="s">
        <v>172</v>
      </c>
      <c r="I495" s="206" t="s">
        <v>393</v>
      </c>
      <c r="J495" s="113">
        <f t="shared" si="102"/>
        <v>182</v>
      </c>
      <c r="K495" s="121">
        <f t="shared" si="101"/>
        <v>0</v>
      </c>
      <c r="L495" s="115"/>
      <c r="M495" s="122"/>
      <c r="N495" s="121">
        <v>50</v>
      </c>
      <c r="O495" s="121">
        <v>102</v>
      </c>
      <c r="P495" s="121">
        <v>20</v>
      </c>
      <c r="Q495" s="121"/>
      <c r="R495" s="121">
        <v>10</v>
      </c>
      <c r="S495" s="121"/>
      <c r="T495" s="190"/>
    </row>
    <row r="496" spans="2:20" s="191" customFormat="1" ht="23.25" customHeight="1" x14ac:dyDescent="0.2">
      <c r="B496" s="110"/>
      <c r="C496" s="44"/>
      <c r="D496" s="45"/>
      <c r="E496" s="112"/>
      <c r="F496" s="112"/>
      <c r="G496" s="112"/>
      <c r="H496" s="112" t="s">
        <v>128</v>
      </c>
      <c r="I496" s="206" t="s">
        <v>175</v>
      </c>
      <c r="J496" s="113">
        <f t="shared" si="102"/>
        <v>250</v>
      </c>
      <c r="K496" s="121">
        <f t="shared" si="101"/>
        <v>0</v>
      </c>
      <c r="L496" s="115"/>
      <c r="M496" s="122"/>
      <c r="N496" s="121">
        <v>100</v>
      </c>
      <c r="O496" s="121">
        <v>130</v>
      </c>
      <c r="P496" s="121">
        <v>10</v>
      </c>
      <c r="Q496" s="121"/>
      <c r="R496" s="121">
        <v>10</v>
      </c>
      <c r="S496" s="121"/>
      <c r="T496" s="190"/>
    </row>
    <row r="497" spans="2:20" s="191" customFormat="1" ht="23.25" customHeight="1" x14ac:dyDescent="0.2">
      <c r="B497" s="110"/>
      <c r="C497" s="44"/>
      <c r="D497" s="45"/>
      <c r="E497" s="112"/>
      <c r="F497" s="112"/>
      <c r="G497" s="112"/>
      <c r="H497" s="112" t="s">
        <v>128</v>
      </c>
      <c r="I497" s="206" t="s">
        <v>176</v>
      </c>
      <c r="J497" s="113">
        <f t="shared" si="102"/>
        <v>250</v>
      </c>
      <c r="K497" s="121">
        <f t="shared" si="101"/>
        <v>0</v>
      </c>
      <c r="L497" s="115"/>
      <c r="M497" s="122"/>
      <c r="N497" s="121">
        <v>100</v>
      </c>
      <c r="O497" s="121">
        <v>130</v>
      </c>
      <c r="P497" s="121">
        <v>10</v>
      </c>
      <c r="Q497" s="121"/>
      <c r="R497" s="121">
        <v>10</v>
      </c>
      <c r="S497" s="121"/>
      <c r="T497" s="190"/>
    </row>
    <row r="498" spans="2:20" s="191" customFormat="1" ht="12.75" customHeight="1" x14ac:dyDescent="0.2">
      <c r="B498" s="110"/>
      <c r="C498" s="44"/>
      <c r="D498" s="45"/>
      <c r="E498" s="112"/>
      <c r="F498" s="112"/>
      <c r="G498" s="112" t="s">
        <v>131</v>
      </c>
      <c r="H498" s="112"/>
      <c r="I498" s="206" t="s">
        <v>177</v>
      </c>
      <c r="J498" s="113">
        <f t="shared" si="102"/>
        <v>268</v>
      </c>
      <c r="K498" s="121">
        <f t="shared" si="101"/>
        <v>0</v>
      </c>
      <c r="L498" s="115"/>
      <c r="M498" s="122"/>
      <c r="N498" s="121">
        <v>150</v>
      </c>
      <c r="O498" s="121">
        <v>23</v>
      </c>
      <c r="P498" s="121">
        <v>75</v>
      </c>
      <c r="Q498" s="121"/>
      <c r="R498" s="121">
        <v>20</v>
      </c>
      <c r="S498" s="121"/>
      <c r="T498" s="190"/>
    </row>
    <row r="499" spans="2:20" s="191" customFormat="1" ht="12.75" customHeight="1" x14ac:dyDescent="0.2">
      <c r="B499" s="110"/>
      <c r="C499" s="44"/>
      <c r="D499" s="45"/>
      <c r="E499" s="112"/>
      <c r="F499" s="112"/>
      <c r="G499" s="112" t="s">
        <v>131</v>
      </c>
      <c r="H499" s="112"/>
      <c r="I499" s="206" t="s">
        <v>178</v>
      </c>
      <c r="J499" s="113">
        <f t="shared" si="102"/>
        <v>268</v>
      </c>
      <c r="K499" s="121">
        <f t="shared" si="101"/>
        <v>0</v>
      </c>
      <c r="L499" s="115"/>
      <c r="M499" s="122"/>
      <c r="N499" s="121">
        <v>150</v>
      </c>
      <c r="O499" s="121">
        <v>23</v>
      </c>
      <c r="P499" s="121">
        <v>75</v>
      </c>
      <c r="Q499" s="121"/>
      <c r="R499" s="121">
        <v>20</v>
      </c>
      <c r="S499" s="121"/>
      <c r="T499" s="190"/>
    </row>
    <row r="500" spans="2:20" s="191" customFormat="1" ht="24" customHeight="1" x14ac:dyDescent="0.2">
      <c r="B500" s="110"/>
      <c r="C500" s="44"/>
      <c r="D500" s="45"/>
      <c r="E500" s="112"/>
      <c r="F500" s="112"/>
      <c r="G500" s="112" t="s">
        <v>110</v>
      </c>
      <c r="H500" s="112"/>
      <c r="I500" s="206" t="s">
        <v>187</v>
      </c>
      <c r="J500" s="113">
        <f>J502</f>
        <v>0</v>
      </c>
      <c r="K500" s="121">
        <f t="shared" si="101"/>
        <v>0</v>
      </c>
      <c r="L500" s="115"/>
      <c r="M500" s="122">
        <f>M502</f>
        <v>0</v>
      </c>
      <c r="N500" s="121">
        <f t="shared" ref="N500:P501" si="103">N502</f>
        <v>0</v>
      </c>
      <c r="O500" s="121">
        <f t="shared" si="103"/>
        <v>0</v>
      </c>
      <c r="P500" s="121">
        <f t="shared" si="103"/>
        <v>0</v>
      </c>
      <c r="Q500" s="121"/>
      <c r="R500" s="121">
        <f>R502</f>
        <v>0</v>
      </c>
      <c r="S500" s="121"/>
      <c r="T500" s="190"/>
    </row>
    <row r="501" spans="2:20" s="191" customFormat="1" ht="12.75" customHeight="1" x14ac:dyDescent="0.2">
      <c r="B501" s="110"/>
      <c r="C501" s="44"/>
      <c r="D501" s="45"/>
      <c r="E501" s="112"/>
      <c r="F501" s="112"/>
      <c r="G501" s="112" t="s">
        <v>110</v>
      </c>
      <c r="H501" s="112"/>
      <c r="I501" s="206" t="s">
        <v>188</v>
      </c>
      <c r="J501" s="113">
        <f>SUM(N501,O501,P501,R501)</f>
        <v>0</v>
      </c>
      <c r="K501" s="121">
        <f t="shared" si="101"/>
        <v>0</v>
      </c>
      <c r="L501" s="115"/>
      <c r="M501" s="122">
        <f>M503</f>
        <v>0</v>
      </c>
      <c r="N501" s="121">
        <f t="shared" si="103"/>
        <v>0</v>
      </c>
      <c r="O501" s="121">
        <f t="shared" si="103"/>
        <v>0</v>
      </c>
      <c r="P501" s="121">
        <f t="shared" si="103"/>
        <v>0</v>
      </c>
      <c r="Q501" s="121"/>
      <c r="R501" s="121">
        <f>SUM(R503)</f>
        <v>0</v>
      </c>
      <c r="S501" s="121"/>
      <c r="T501" s="190"/>
    </row>
    <row r="502" spans="2:20" s="191" customFormat="1" ht="12.75" customHeight="1" x14ac:dyDescent="0.2">
      <c r="B502" s="110"/>
      <c r="C502" s="44"/>
      <c r="D502" s="45"/>
      <c r="E502" s="112"/>
      <c r="F502" s="112"/>
      <c r="G502" s="112"/>
      <c r="H502" s="112" t="s">
        <v>128</v>
      </c>
      <c r="I502" s="206" t="s">
        <v>191</v>
      </c>
      <c r="J502" s="113">
        <f>N502+O502+P502+R502</f>
        <v>0</v>
      </c>
      <c r="K502" s="121">
        <f t="shared" si="101"/>
        <v>0</v>
      </c>
      <c r="L502" s="115"/>
      <c r="M502" s="122"/>
      <c r="N502" s="121"/>
      <c r="O502" s="121"/>
      <c r="P502" s="121"/>
      <c r="Q502" s="121"/>
      <c r="R502" s="121"/>
      <c r="S502" s="121"/>
      <c r="T502" s="190"/>
    </row>
    <row r="503" spans="2:20" s="191" customFormat="1" ht="12.75" customHeight="1" x14ac:dyDescent="0.2">
      <c r="B503" s="110"/>
      <c r="C503" s="44"/>
      <c r="D503" s="45"/>
      <c r="E503" s="112"/>
      <c r="F503" s="112"/>
      <c r="G503" s="112"/>
      <c r="H503" s="112" t="s">
        <v>128</v>
      </c>
      <c r="I503" s="206" t="s">
        <v>192</v>
      </c>
      <c r="J503" s="113">
        <f>SUM(N503:R503)</f>
        <v>0</v>
      </c>
      <c r="K503" s="121">
        <f t="shared" si="101"/>
        <v>0</v>
      </c>
      <c r="L503" s="115"/>
      <c r="M503" s="122"/>
      <c r="N503" s="121"/>
      <c r="O503" s="121"/>
      <c r="P503" s="121"/>
      <c r="Q503" s="121"/>
      <c r="R503" s="121"/>
      <c r="S503" s="121"/>
      <c r="T503" s="190"/>
    </row>
    <row r="504" spans="2:20" s="191" customFormat="1" ht="15.75" customHeight="1" x14ac:dyDescent="0.2">
      <c r="B504" s="110"/>
      <c r="C504" s="44"/>
      <c r="D504" s="45"/>
      <c r="E504" s="112"/>
      <c r="F504" s="112"/>
      <c r="G504" s="112" t="s">
        <v>113</v>
      </c>
      <c r="H504" s="112"/>
      <c r="I504" s="113" t="s">
        <v>394</v>
      </c>
      <c r="J504" s="113">
        <f t="shared" ref="J504:J511" si="104">SUM(R504,P504,O504,N504)</f>
        <v>0</v>
      </c>
      <c r="K504" s="121">
        <f t="shared" si="101"/>
        <v>0</v>
      </c>
      <c r="L504" s="115"/>
      <c r="M504" s="122">
        <f>SUM(M506,M508)</f>
        <v>0</v>
      </c>
      <c r="N504" s="121">
        <f t="shared" ref="N504:R505" si="105">SUM(N506,N508)</f>
        <v>0</v>
      </c>
      <c r="O504" s="121">
        <f t="shared" si="105"/>
        <v>0</v>
      </c>
      <c r="P504" s="121">
        <f t="shared" si="105"/>
        <v>0</v>
      </c>
      <c r="Q504" s="121">
        <f t="shared" si="105"/>
        <v>0</v>
      </c>
      <c r="R504" s="121">
        <f t="shared" si="105"/>
        <v>0</v>
      </c>
      <c r="S504" s="121"/>
      <c r="T504" s="190"/>
    </row>
    <row r="505" spans="2:20" s="191" customFormat="1" ht="12.75" customHeight="1" x14ac:dyDescent="0.2">
      <c r="B505" s="110"/>
      <c r="C505" s="44"/>
      <c r="D505" s="45"/>
      <c r="E505" s="112"/>
      <c r="F505" s="112"/>
      <c r="G505" s="112" t="s">
        <v>113</v>
      </c>
      <c r="H505" s="112"/>
      <c r="I505" s="113" t="s">
        <v>194</v>
      </c>
      <c r="J505" s="113">
        <f t="shared" si="104"/>
        <v>0</v>
      </c>
      <c r="K505" s="121">
        <f t="shared" si="101"/>
        <v>0</v>
      </c>
      <c r="L505" s="115"/>
      <c r="M505" s="122">
        <f>SUM(M507,M509)</f>
        <v>0</v>
      </c>
      <c r="N505" s="121">
        <f t="shared" si="105"/>
        <v>0</v>
      </c>
      <c r="O505" s="121">
        <f t="shared" si="105"/>
        <v>0</v>
      </c>
      <c r="P505" s="121">
        <f t="shared" si="105"/>
        <v>0</v>
      </c>
      <c r="Q505" s="121">
        <f t="shared" si="105"/>
        <v>0</v>
      </c>
      <c r="R505" s="121">
        <f t="shared" si="105"/>
        <v>0</v>
      </c>
      <c r="S505" s="121"/>
      <c r="T505" s="190"/>
    </row>
    <row r="506" spans="2:20" s="191" customFormat="1" ht="25.5" customHeight="1" x14ac:dyDescent="0.2">
      <c r="B506" s="110"/>
      <c r="C506" s="44"/>
      <c r="D506" s="45"/>
      <c r="E506" s="112"/>
      <c r="F506" s="112"/>
      <c r="G506" s="112"/>
      <c r="H506" s="112" t="s">
        <v>59</v>
      </c>
      <c r="I506" s="113" t="s">
        <v>195</v>
      </c>
      <c r="J506" s="113">
        <f t="shared" si="104"/>
        <v>0</v>
      </c>
      <c r="K506" s="121">
        <f t="shared" si="101"/>
        <v>0</v>
      </c>
      <c r="L506" s="115"/>
      <c r="M506" s="122"/>
      <c r="N506" s="121"/>
      <c r="O506" s="121"/>
      <c r="P506" s="121"/>
      <c r="Q506" s="121"/>
      <c r="R506" s="121"/>
      <c r="S506" s="121"/>
      <c r="T506" s="190"/>
    </row>
    <row r="507" spans="2:20" s="191" customFormat="1" ht="25.5" customHeight="1" x14ac:dyDescent="0.2">
      <c r="B507" s="110"/>
      <c r="C507" s="44"/>
      <c r="D507" s="45"/>
      <c r="E507" s="112"/>
      <c r="F507" s="112"/>
      <c r="G507" s="112"/>
      <c r="H507" s="112" t="s">
        <v>59</v>
      </c>
      <c r="I507" s="113" t="s">
        <v>196</v>
      </c>
      <c r="J507" s="113">
        <f t="shared" si="104"/>
        <v>0</v>
      </c>
      <c r="K507" s="121">
        <f t="shared" si="101"/>
        <v>0</v>
      </c>
      <c r="L507" s="115"/>
      <c r="M507" s="122"/>
      <c r="N507" s="121"/>
      <c r="O507" s="121"/>
      <c r="P507" s="121"/>
      <c r="Q507" s="121"/>
      <c r="R507" s="121"/>
      <c r="S507" s="121"/>
      <c r="T507" s="190"/>
    </row>
    <row r="508" spans="2:20" s="191" customFormat="1" ht="12.75" customHeight="1" x14ac:dyDescent="0.2">
      <c r="B508" s="110"/>
      <c r="C508" s="44"/>
      <c r="D508" s="45"/>
      <c r="E508" s="112"/>
      <c r="F508" s="112"/>
      <c r="G508" s="112"/>
      <c r="H508" s="112" t="s">
        <v>131</v>
      </c>
      <c r="I508" s="113" t="s">
        <v>197</v>
      </c>
      <c r="J508" s="113">
        <f t="shared" si="104"/>
        <v>0</v>
      </c>
      <c r="K508" s="121">
        <f t="shared" si="101"/>
        <v>0</v>
      </c>
      <c r="L508" s="115"/>
      <c r="M508" s="122"/>
      <c r="N508" s="121"/>
      <c r="O508" s="121"/>
      <c r="P508" s="121"/>
      <c r="Q508" s="121"/>
      <c r="R508" s="121"/>
      <c r="S508" s="121"/>
      <c r="T508" s="190"/>
    </row>
    <row r="509" spans="2:20" s="191" customFormat="1" ht="12.75" customHeight="1" x14ac:dyDescent="0.2">
      <c r="B509" s="110"/>
      <c r="C509" s="44"/>
      <c r="D509" s="45"/>
      <c r="E509" s="112"/>
      <c r="F509" s="112"/>
      <c r="G509" s="112"/>
      <c r="H509" s="112" t="s">
        <v>131</v>
      </c>
      <c r="I509" s="113" t="s">
        <v>198</v>
      </c>
      <c r="J509" s="113">
        <f t="shared" si="104"/>
        <v>0</v>
      </c>
      <c r="K509" s="121">
        <f t="shared" si="101"/>
        <v>0</v>
      </c>
      <c r="L509" s="115"/>
      <c r="M509" s="122"/>
      <c r="N509" s="121"/>
      <c r="O509" s="121"/>
      <c r="P509" s="121"/>
      <c r="Q509" s="121"/>
      <c r="R509" s="121"/>
      <c r="S509" s="121"/>
      <c r="T509" s="190"/>
    </row>
    <row r="510" spans="2:20" s="191" customFormat="1" ht="12.75" customHeight="1" x14ac:dyDescent="0.2">
      <c r="B510" s="110"/>
      <c r="C510" s="44"/>
      <c r="D510" s="45"/>
      <c r="E510" s="112"/>
      <c r="F510" s="112"/>
      <c r="G510" s="112" t="s">
        <v>103</v>
      </c>
      <c r="H510" s="112"/>
      <c r="I510" s="113" t="s">
        <v>395</v>
      </c>
      <c r="J510" s="113">
        <f t="shared" si="104"/>
        <v>0</v>
      </c>
      <c r="K510" s="121">
        <f t="shared" si="101"/>
        <v>0</v>
      </c>
      <c r="L510" s="115"/>
      <c r="M510" s="122"/>
      <c r="N510" s="121"/>
      <c r="O510" s="121"/>
      <c r="P510" s="121"/>
      <c r="Q510" s="121"/>
      <c r="R510" s="121"/>
      <c r="S510" s="121"/>
      <c r="T510" s="190"/>
    </row>
    <row r="511" spans="2:20" s="191" customFormat="1" ht="12.75" customHeight="1" x14ac:dyDescent="0.2">
      <c r="B511" s="110"/>
      <c r="C511" s="44"/>
      <c r="D511" s="45"/>
      <c r="E511" s="112"/>
      <c r="F511" s="112"/>
      <c r="G511" s="112" t="s">
        <v>103</v>
      </c>
      <c r="H511" s="112"/>
      <c r="I511" s="113" t="s">
        <v>396</v>
      </c>
      <c r="J511" s="113">
        <f t="shared" si="104"/>
        <v>0</v>
      </c>
      <c r="K511" s="121">
        <f t="shared" si="101"/>
        <v>0</v>
      </c>
      <c r="L511" s="115"/>
      <c r="M511" s="122"/>
      <c r="N511" s="121"/>
      <c r="O511" s="121"/>
      <c r="P511" s="121"/>
      <c r="Q511" s="121"/>
      <c r="R511" s="121"/>
      <c r="S511" s="121"/>
      <c r="T511" s="190"/>
    </row>
    <row r="512" spans="2:20" s="191" customFormat="1" ht="12.75" customHeight="1" x14ac:dyDescent="0.2">
      <c r="B512" s="110"/>
      <c r="C512" s="44"/>
      <c r="D512" s="45"/>
      <c r="E512" s="112"/>
      <c r="F512" s="112"/>
      <c r="G512" s="112" t="s">
        <v>122</v>
      </c>
      <c r="H512" s="112"/>
      <c r="I512" s="113" t="s">
        <v>397</v>
      </c>
      <c r="J512" s="113">
        <f>SUM(N512,O512,P512,R512)</f>
        <v>0</v>
      </c>
      <c r="K512" s="121">
        <f t="shared" si="101"/>
        <v>0</v>
      </c>
      <c r="L512" s="115"/>
      <c r="M512" s="122"/>
      <c r="N512" s="121"/>
      <c r="O512" s="121"/>
      <c r="P512" s="121"/>
      <c r="Q512" s="121"/>
      <c r="R512" s="121"/>
      <c r="S512" s="121"/>
      <c r="T512" s="190"/>
    </row>
    <row r="513" spans="2:20" s="191" customFormat="1" ht="12.75" customHeight="1" x14ac:dyDescent="0.2">
      <c r="B513" s="110"/>
      <c r="C513" s="44"/>
      <c r="D513" s="45"/>
      <c r="E513" s="112"/>
      <c r="F513" s="112"/>
      <c r="G513" s="112" t="s">
        <v>122</v>
      </c>
      <c r="H513" s="112"/>
      <c r="I513" s="113" t="s">
        <v>398</v>
      </c>
      <c r="J513" s="113">
        <f>SUM(N513,O513,P513,R513)</f>
        <v>0</v>
      </c>
      <c r="K513" s="121">
        <f t="shared" si="101"/>
        <v>0</v>
      </c>
      <c r="L513" s="115"/>
      <c r="M513" s="122"/>
      <c r="N513" s="121"/>
      <c r="O513" s="121"/>
      <c r="P513" s="121"/>
      <c r="Q513" s="121"/>
      <c r="R513" s="121"/>
      <c r="S513" s="121"/>
      <c r="T513" s="190"/>
    </row>
    <row r="514" spans="2:20" s="191" customFormat="1" ht="12.75" customHeight="1" x14ac:dyDescent="0.2">
      <c r="B514" s="110"/>
      <c r="C514" s="44"/>
      <c r="D514" s="45"/>
      <c r="E514" s="112"/>
      <c r="F514" s="112"/>
      <c r="G514" s="112" t="s">
        <v>313</v>
      </c>
      <c r="H514" s="112"/>
      <c r="I514" s="206" t="s">
        <v>399</v>
      </c>
      <c r="J514" s="113">
        <f>N514+O514+P514+R514</f>
        <v>0</v>
      </c>
      <c r="K514" s="121">
        <f t="shared" si="101"/>
        <v>0</v>
      </c>
      <c r="L514" s="115"/>
      <c r="M514" s="122"/>
      <c r="N514" s="121"/>
      <c r="O514" s="121"/>
      <c r="P514" s="121"/>
      <c r="Q514" s="121"/>
      <c r="R514" s="121"/>
      <c r="S514" s="121"/>
      <c r="T514" s="190"/>
    </row>
    <row r="515" spans="2:20" s="191" customFormat="1" ht="12.75" customHeight="1" x14ac:dyDescent="0.2">
      <c r="B515" s="110"/>
      <c r="C515" s="44"/>
      <c r="D515" s="45"/>
      <c r="E515" s="112"/>
      <c r="F515" s="112"/>
      <c r="G515" s="112" t="s">
        <v>313</v>
      </c>
      <c r="H515" s="112"/>
      <c r="I515" s="206" t="s">
        <v>400</v>
      </c>
      <c r="J515" s="113">
        <f>N515+O515+P515+R515</f>
        <v>0</v>
      </c>
      <c r="K515" s="121">
        <f t="shared" si="101"/>
        <v>0</v>
      </c>
      <c r="L515" s="115"/>
      <c r="M515" s="122"/>
      <c r="N515" s="121"/>
      <c r="O515" s="121"/>
      <c r="P515" s="121"/>
      <c r="Q515" s="121"/>
      <c r="R515" s="121"/>
      <c r="S515" s="121"/>
      <c r="T515" s="190"/>
    </row>
    <row r="516" spans="2:20" s="191" customFormat="1" x14ac:dyDescent="0.2">
      <c r="B516" s="110"/>
      <c r="C516" s="44"/>
      <c r="D516" s="45"/>
      <c r="E516" s="112"/>
      <c r="F516" s="112"/>
      <c r="G516" s="112" t="s">
        <v>128</v>
      </c>
      <c r="H516" s="112"/>
      <c r="I516" s="206" t="s">
        <v>401</v>
      </c>
      <c r="J516" s="113">
        <f>J518+J520</f>
        <v>21405</v>
      </c>
      <c r="K516" s="121">
        <f>K518+K520</f>
        <v>190</v>
      </c>
      <c r="L516" s="115"/>
      <c r="M516" s="122">
        <f>M518+M520</f>
        <v>0</v>
      </c>
      <c r="N516" s="121">
        <f t="shared" ref="N516:R517" si="106">N518+N520</f>
        <v>100</v>
      </c>
      <c r="O516" s="121">
        <f t="shared" si="106"/>
        <v>20650</v>
      </c>
      <c r="P516" s="121">
        <f>P518+P520</f>
        <v>322</v>
      </c>
      <c r="Q516" s="121">
        <f>Q518+Q520</f>
        <v>50</v>
      </c>
      <c r="R516" s="121">
        <f t="shared" si="106"/>
        <v>333</v>
      </c>
      <c r="S516" s="121">
        <f>S518+S520</f>
        <v>140</v>
      </c>
      <c r="T516" s="190"/>
    </row>
    <row r="517" spans="2:20" s="191" customFormat="1" x14ac:dyDescent="0.2">
      <c r="B517" s="110"/>
      <c r="C517" s="44"/>
      <c r="D517" s="45"/>
      <c r="E517" s="112"/>
      <c r="F517" s="112"/>
      <c r="G517" s="112" t="s">
        <v>128</v>
      </c>
      <c r="H517" s="112"/>
      <c r="I517" s="206" t="s">
        <v>402</v>
      </c>
      <c r="J517" s="113">
        <f>J519+J521</f>
        <v>21405</v>
      </c>
      <c r="K517" s="121">
        <f>K519+K521</f>
        <v>190</v>
      </c>
      <c r="L517" s="115"/>
      <c r="M517" s="122">
        <f>M519+M521</f>
        <v>0</v>
      </c>
      <c r="N517" s="121">
        <f t="shared" si="106"/>
        <v>100</v>
      </c>
      <c r="O517" s="121">
        <f t="shared" si="106"/>
        <v>20650</v>
      </c>
      <c r="P517" s="121">
        <f t="shared" si="106"/>
        <v>322</v>
      </c>
      <c r="Q517" s="121">
        <f>Q519+Q521</f>
        <v>50</v>
      </c>
      <c r="R517" s="121">
        <f t="shared" si="106"/>
        <v>333</v>
      </c>
      <c r="S517" s="121">
        <f>S519+S521</f>
        <v>140</v>
      </c>
      <c r="T517" s="190"/>
    </row>
    <row r="518" spans="2:20" s="191" customFormat="1" ht="24" hidden="1" customHeight="1" x14ac:dyDescent="0.2">
      <c r="B518" s="110"/>
      <c r="C518" s="44"/>
      <c r="D518" s="45"/>
      <c r="E518" s="112"/>
      <c r="F518" s="112"/>
      <c r="G518" s="112"/>
      <c r="H518" s="112" t="s">
        <v>149</v>
      </c>
      <c r="I518" s="206" t="s">
        <v>224</v>
      </c>
      <c r="J518" s="113">
        <f>N518+O518+P518+R518</f>
        <v>0</v>
      </c>
      <c r="K518" s="121">
        <f t="shared" si="101"/>
        <v>0</v>
      </c>
      <c r="L518" s="115"/>
      <c r="M518" s="122"/>
      <c r="N518" s="121"/>
      <c r="O518" s="121"/>
      <c r="P518" s="121"/>
      <c r="Q518" s="121"/>
      <c r="R518" s="121"/>
      <c r="S518" s="121"/>
      <c r="T518" s="190"/>
    </row>
    <row r="519" spans="2:20" s="191" customFormat="1" ht="24" hidden="1" customHeight="1" x14ac:dyDescent="0.2">
      <c r="B519" s="110"/>
      <c r="C519" s="44"/>
      <c r="D519" s="45"/>
      <c r="E519" s="112"/>
      <c r="F519" s="112"/>
      <c r="G519" s="112"/>
      <c r="H519" s="112" t="s">
        <v>149</v>
      </c>
      <c r="I519" s="206" t="s">
        <v>225</v>
      </c>
      <c r="J519" s="113">
        <f>N519+O519+P519+R519</f>
        <v>0</v>
      </c>
      <c r="K519" s="121">
        <f t="shared" si="101"/>
        <v>0</v>
      </c>
      <c r="L519" s="115"/>
      <c r="M519" s="122"/>
      <c r="N519" s="121"/>
      <c r="O519" s="121"/>
      <c r="P519" s="121"/>
      <c r="Q519" s="121"/>
      <c r="R519" s="121"/>
      <c r="S519" s="121"/>
      <c r="T519" s="190"/>
    </row>
    <row r="520" spans="2:20" s="191" customFormat="1" x14ac:dyDescent="0.2">
      <c r="B520" s="110"/>
      <c r="C520" s="44"/>
      <c r="D520" s="45"/>
      <c r="E520" s="112"/>
      <c r="F520" s="112"/>
      <c r="G520" s="112"/>
      <c r="H520" s="112" t="s">
        <v>128</v>
      </c>
      <c r="I520" s="206" t="s">
        <v>403</v>
      </c>
      <c r="J520" s="113">
        <f>N520+O520+P520+R520</f>
        <v>21405</v>
      </c>
      <c r="K520" s="121">
        <f t="shared" si="101"/>
        <v>190</v>
      </c>
      <c r="L520" s="115"/>
      <c r="M520" s="122"/>
      <c r="N520" s="121">
        <v>100</v>
      </c>
      <c r="O520" s="121">
        <v>20650</v>
      </c>
      <c r="P520" s="121">
        <v>322</v>
      </c>
      <c r="Q520" s="121">
        <v>50</v>
      </c>
      <c r="R520" s="121">
        <v>333</v>
      </c>
      <c r="S520" s="121">
        <v>140</v>
      </c>
      <c r="T520" s="190"/>
    </row>
    <row r="521" spans="2:20" s="191" customFormat="1" x14ac:dyDescent="0.2">
      <c r="B521" s="119"/>
      <c r="C521" s="44"/>
      <c r="D521" s="45"/>
      <c r="E521" s="112"/>
      <c r="F521" s="112"/>
      <c r="G521" s="112"/>
      <c r="H521" s="112" t="s">
        <v>128</v>
      </c>
      <c r="I521" s="206" t="s">
        <v>404</v>
      </c>
      <c r="J521" s="113">
        <f>N521+O521+P521+R521</f>
        <v>21405</v>
      </c>
      <c r="K521" s="121">
        <f t="shared" si="101"/>
        <v>190</v>
      </c>
      <c r="L521" s="115"/>
      <c r="M521" s="122"/>
      <c r="N521" s="121">
        <v>100</v>
      </c>
      <c r="O521" s="121">
        <v>20650</v>
      </c>
      <c r="P521" s="121">
        <v>322</v>
      </c>
      <c r="Q521" s="121">
        <v>50</v>
      </c>
      <c r="R521" s="121">
        <v>333</v>
      </c>
      <c r="S521" s="121">
        <v>140</v>
      </c>
      <c r="T521" s="190"/>
    </row>
    <row r="522" spans="2:20" s="191" customFormat="1" x14ac:dyDescent="0.2">
      <c r="B522" s="202"/>
      <c r="C522" s="44"/>
      <c r="D522" s="45"/>
      <c r="E522" s="112"/>
      <c r="F522" s="45" t="s">
        <v>250</v>
      </c>
      <c r="G522" s="112"/>
      <c r="H522" s="112"/>
      <c r="I522" s="203" t="s">
        <v>251</v>
      </c>
      <c r="J522" s="74">
        <f>J524</f>
        <v>0</v>
      </c>
      <c r="K522" s="114"/>
      <c r="L522" s="114"/>
      <c r="M522" s="207">
        <f t="shared" ref="M522:P525" si="107">M524</f>
        <v>0</v>
      </c>
      <c r="N522" s="74">
        <f t="shared" si="107"/>
        <v>0</v>
      </c>
      <c r="O522" s="74">
        <f t="shared" si="107"/>
        <v>0</v>
      </c>
      <c r="P522" s="74">
        <f t="shared" si="107"/>
        <v>0</v>
      </c>
      <c r="Q522" s="74"/>
      <c r="R522" s="74">
        <f>R524</f>
        <v>0</v>
      </c>
      <c r="S522" s="74"/>
      <c r="T522" s="190"/>
    </row>
    <row r="523" spans="2:20" s="191" customFormat="1" x14ac:dyDescent="0.2">
      <c r="B523" s="202"/>
      <c r="C523" s="44"/>
      <c r="D523" s="45"/>
      <c r="E523" s="112"/>
      <c r="F523" s="45" t="s">
        <v>250</v>
      </c>
      <c r="G523" s="112"/>
      <c r="H523" s="112"/>
      <c r="I523" s="203" t="s">
        <v>252</v>
      </c>
      <c r="J523" s="74">
        <f>J525</f>
        <v>0</v>
      </c>
      <c r="K523" s="74"/>
      <c r="L523" s="74"/>
      <c r="M523" s="207">
        <f t="shared" si="107"/>
        <v>0</v>
      </c>
      <c r="N523" s="74">
        <f t="shared" si="107"/>
        <v>0</v>
      </c>
      <c r="O523" s="74">
        <f t="shared" si="107"/>
        <v>0</v>
      </c>
      <c r="P523" s="74">
        <f t="shared" si="107"/>
        <v>0</v>
      </c>
      <c r="Q523" s="74">
        <f>Q525</f>
        <v>0</v>
      </c>
      <c r="R523" s="74">
        <f>R525</f>
        <v>0</v>
      </c>
      <c r="S523" s="74"/>
      <c r="T523" s="190"/>
    </row>
    <row r="524" spans="2:20" s="191" customFormat="1" x14ac:dyDescent="0.2">
      <c r="B524" s="202"/>
      <c r="C524" s="44"/>
      <c r="D524" s="45"/>
      <c r="E524" s="112"/>
      <c r="F524" s="112"/>
      <c r="G524" s="112" t="s">
        <v>59</v>
      </c>
      <c r="H524" s="112"/>
      <c r="I524" s="206" t="s">
        <v>405</v>
      </c>
      <c r="J524" s="74">
        <f>J526</f>
        <v>0</v>
      </c>
      <c r="K524" s="114"/>
      <c r="L524" s="114"/>
      <c r="M524" s="208">
        <f t="shared" si="107"/>
        <v>0</v>
      </c>
      <c r="N524" s="113">
        <f t="shared" si="107"/>
        <v>0</v>
      </c>
      <c r="O524" s="113">
        <f t="shared" si="107"/>
        <v>0</v>
      </c>
      <c r="P524" s="113">
        <f t="shared" si="107"/>
        <v>0</v>
      </c>
      <c r="Q524" s="113"/>
      <c r="R524" s="113">
        <f>R526</f>
        <v>0</v>
      </c>
      <c r="S524" s="113"/>
      <c r="T524" s="190"/>
    </row>
    <row r="525" spans="2:20" s="191" customFormat="1" x14ac:dyDescent="0.2">
      <c r="B525" s="202"/>
      <c r="C525" s="44"/>
      <c r="D525" s="45"/>
      <c r="E525" s="112"/>
      <c r="F525" s="112"/>
      <c r="G525" s="112" t="s">
        <v>59</v>
      </c>
      <c r="H525" s="112"/>
      <c r="I525" s="206" t="s">
        <v>406</v>
      </c>
      <c r="J525" s="74">
        <f>J527</f>
        <v>0</v>
      </c>
      <c r="K525" s="74"/>
      <c r="L525" s="74"/>
      <c r="M525" s="207">
        <f t="shared" si="107"/>
        <v>0</v>
      </c>
      <c r="N525" s="74">
        <f t="shared" si="107"/>
        <v>0</v>
      </c>
      <c r="O525" s="74">
        <f t="shared" si="107"/>
        <v>0</v>
      </c>
      <c r="P525" s="74">
        <f t="shared" si="107"/>
        <v>0</v>
      </c>
      <c r="Q525" s="74">
        <f>Q527</f>
        <v>0</v>
      </c>
      <c r="R525" s="74">
        <f>R527</f>
        <v>0</v>
      </c>
      <c r="S525" s="74">
        <f>S527</f>
        <v>0</v>
      </c>
      <c r="T525" s="190"/>
    </row>
    <row r="526" spans="2:20" s="191" customFormat="1" ht="21" customHeight="1" x14ac:dyDescent="0.2">
      <c r="B526" s="202"/>
      <c r="C526" s="44"/>
      <c r="D526" s="45"/>
      <c r="E526" s="112"/>
      <c r="F526" s="112"/>
      <c r="G526" s="112"/>
      <c r="H526" s="112" t="s">
        <v>257</v>
      </c>
      <c r="I526" s="206" t="s">
        <v>407</v>
      </c>
      <c r="J526" s="113">
        <f>N526+O526+P526+R526</f>
        <v>0</v>
      </c>
      <c r="K526" s="114"/>
      <c r="L526" s="114"/>
      <c r="M526" s="208"/>
      <c r="N526" s="113"/>
      <c r="O526" s="113"/>
      <c r="P526" s="113"/>
      <c r="Q526" s="113"/>
      <c r="R526" s="113"/>
      <c r="S526" s="113"/>
      <c r="T526" s="190"/>
    </row>
    <row r="527" spans="2:20" s="191" customFormat="1" ht="22.5" customHeight="1" x14ac:dyDescent="0.2">
      <c r="B527" s="202"/>
      <c r="C527" s="44"/>
      <c r="D527" s="45"/>
      <c r="E527" s="112"/>
      <c r="F527" s="112"/>
      <c r="G527" s="112"/>
      <c r="H527" s="112" t="s">
        <v>257</v>
      </c>
      <c r="I527" s="206" t="s">
        <v>408</v>
      </c>
      <c r="J527" s="113">
        <f>N527+O527+P527+R527</f>
        <v>0</v>
      </c>
      <c r="K527" s="114"/>
      <c r="L527" s="114"/>
      <c r="M527" s="208"/>
      <c r="N527" s="113"/>
      <c r="O527" s="113"/>
      <c r="P527" s="113"/>
      <c r="Q527" s="113"/>
      <c r="R527" s="113"/>
      <c r="S527" s="113"/>
      <c r="T527" s="190"/>
    </row>
    <row r="528" spans="2:20" s="205" customFormat="1" x14ac:dyDescent="0.2">
      <c r="B528" s="108" t="s">
        <v>266</v>
      </c>
      <c r="C528" s="44"/>
      <c r="D528" s="45"/>
      <c r="E528" s="45"/>
      <c r="F528" s="45" t="s">
        <v>329</v>
      </c>
      <c r="G528" s="45"/>
      <c r="H528" s="45"/>
      <c r="I528" s="203" t="s">
        <v>92</v>
      </c>
      <c r="J528" s="74">
        <f>J530</f>
        <v>0</v>
      </c>
      <c r="K528" s="74">
        <f>K530</f>
        <v>0</v>
      </c>
      <c r="L528" s="74"/>
      <c r="M528" s="207">
        <f>M530</f>
        <v>0</v>
      </c>
      <c r="N528" s="74">
        <f t="shared" ref="N528:S529" si="108">N530</f>
        <v>0</v>
      </c>
      <c r="O528" s="74">
        <f t="shared" si="108"/>
        <v>0</v>
      </c>
      <c r="P528" s="74">
        <f t="shared" si="108"/>
        <v>0</v>
      </c>
      <c r="Q528" s="74">
        <f t="shared" si="108"/>
        <v>0</v>
      </c>
      <c r="R528" s="74">
        <f t="shared" si="108"/>
        <v>0</v>
      </c>
      <c r="S528" s="74">
        <f t="shared" si="108"/>
        <v>0</v>
      </c>
      <c r="T528" s="204"/>
    </row>
    <row r="529" spans="2:20" s="205" customFormat="1" x14ac:dyDescent="0.2">
      <c r="B529" s="110"/>
      <c r="C529" s="44"/>
      <c r="D529" s="45"/>
      <c r="E529" s="45"/>
      <c r="F529" s="45" t="s">
        <v>329</v>
      </c>
      <c r="G529" s="45"/>
      <c r="H529" s="45"/>
      <c r="I529" s="203" t="s">
        <v>93</v>
      </c>
      <c r="J529" s="74">
        <f>J531</f>
        <v>0</v>
      </c>
      <c r="K529" s="74">
        <f>K531</f>
        <v>0</v>
      </c>
      <c r="L529" s="74"/>
      <c r="M529" s="207">
        <f>M531</f>
        <v>0</v>
      </c>
      <c r="N529" s="74">
        <f t="shared" si="108"/>
        <v>0</v>
      </c>
      <c r="O529" s="74">
        <f t="shared" si="108"/>
        <v>0</v>
      </c>
      <c r="P529" s="74">
        <f t="shared" si="108"/>
        <v>0</v>
      </c>
      <c r="Q529" s="74">
        <f t="shared" si="108"/>
        <v>0</v>
      </c>
      <c r="R529" s="74">
        <f t="shared" si="108"/>
        <v>0</v>
      </c>
      <c r="S529" s="74">
        <f t="shared" si="108"/>
        <v>0</v>
      </c>
      <c r="T529" s="204"/>
    </row>
    <row r="530" spans="2:20" s="205" customFormat="1" ht="16.5" customHeight="1" x14ac:dyDescent="0.2">
      <c r="B530" s="110"/>
      <c r="C530" s="44"/>
      <c r="D530" s="45"/>
      <c r="E530" s="45"/>
      <c r="F530" s="45" t="s">
        <v>330</v>
      </c>
      <c r="G530" s="45"/>
      <c r="H530" s="45"/>
      <c r="I530" s="203" t="s">
        <v>331</v>
      </c>
      <c r="J530" s="74">
        <f>J532+J542</f>
        <v>0</v>
      </c>
      <c r="K530" s="74">
        <f>Q530+S530</f>
        <v>0</v>
      </c>
      <c r="L530" s="74"/>
      <c r="M530" s="207">
        <f>M532+M542</f>
        <v>0</v>
      </c>
      <c r="N530" s="74">
        <f t="shared" ref="N530:S531" si="109">N532+N542</f>
        <v>0</v>
      </c>
      <c r="O530" s="74">
        <f t="shared" si="109"/>
        <v>0</v>
      </c>
      <c r="P530" s="74">
        <f t="shared" si="109"/>
        <v>0</v>
      </c>
      <c r="Q530" s="74">
        <f t="shared" si="109"/>
        <v>0</v>
      </c>
      <c r="R530" s="74">
        <f t="shared" si="109"/>
        <v>0</v>
      </c>
      <c r="S530" s="74">
        <f t="shared" si="109"/>
        <v>0</v>
      </c>
      <c r="T530" s="204"/>
    </row>
    <row r="531" spans="2:20" s="205" customFormat="1" x14ac:dyDescent="0.2">
      <c r="B531" s="110"/>
      <c r="C531" s="44"/>
      <c r="D531" s="45"/>
      <c r="E531" s="45"/>
      <c r="F531" s="45" t="s">
        <v>330</v>
      </c>
      <c r="G531" s="45"/>
      <c r="H531" s="45"/>
      <c r="I531" s="203" t="s">
        <v>332</v>
      </c>
      <c r="J531" s="74">
        <f>J533+J543</f>
        <v>0</v>
      </c>
      <c r="K531" s="74">
        <f>Q531+S531</f>
        <v>0</v>
      </c>
      <c r="L531" s="74"/>
      <c r="M531" s="207">
        <f>M533+M543</f>
        <v>0</v>
      </c>
      <c r="N531" s="74">
        <f t="shared" si="109"/>
        <v>0</v>
      </c>
      <c r="O531" s="74">
        <f t="shared" si="109"/>
        <v>0</v>
      </c>
      <c r="P531" s="74">
        <f t="shared" si="109"/>
        <v>0</v>
      </c>
      <c r="Q531" s="74">
        <f t="shared" si="109"/>
        <v>0</v>
      </c>
      <c r="R531" s="74">
        <f t="shared" si="109"/>
        <v>0</v>
      </c>
      <c r="S531" s="74">
        <f t="shared" si="109"/>
        <v>0</v>
      </c>
      <c r="T531" s="204"/>
    </row>
    <row r="532" spans="2:20" s="191" customFormat="1" x14ac:dyDescent="0.2">
      <c r="B532" s="110"/>
      <c r="C532" s="44"/>
      <c r="D532" s="45"/>
      <c r="E532" s="112"/>
      <c r="F532" s="112"/>
      <c r="G532" s="112" t="s">
        <v>59</v>
      </c>
      <c r="H532" s="112"/>
      <c r="I532" s="206" t="s">
        <v>333</v>
      </c>
      <c r="J532" s="113">
        <f t="shared" ref="J532:S533" si="110">J534+J536+J538+J540</f>
        <v>0</v>
      </c>
      <c r="K532" s="113">
        <f t="shared" si="110"/>
        <v>0</v>
      </c>
      <c r="L532" s="113">
        <f t="shared" si="110"/>
        <v>0</v>
      </c>
      <c r="M532" s="208">
        <f t="shared" si="110"/>
        <v>0</v>
      </c>
      <c r="N532" s="113">
        <f t="shared" si="110"/>
        <v>0</v>
      </c>
      <c r="O532" s="113">
        <f t="shared" si="110"/>
        <v>0</v>
      </c>
      <c r="P532" s="113">
        <f t="shared" si="110"/>
        <v>0</v>
      </c>
      <c r="Q532" s="113">
        <f t="shared" si="110"/>
        <v>0</v>
      </c>
      <c r="R532" s="113">
        <f t="shared" si="110"/>
        <v>0</v>
      </c>
      <c r="S532" s="113">
        <f t="shared" si="110"/>
        <v>0</v>
      </c>
      <c r="T532" s="190"/>
    </row>
    <row r="533" spans="2:20" s="191" customFormat="1" x14ac:dyDescent="0.2">
      <c r="B533" s="110"/>
      <c r="C533" s="44"/>
      <c r="D533" s="45"/>
      <c r="E533" s="112"/>
      <c r="F533" s="112"/>
      <c r="G533" s="112" t="s">
        <v>59</v>
      </c>
      <c r="H533" s="112"/>
      <c r="I533" s="206" t="s">
        <v>334</v>
      </c>
      <c r="J533" s="113">
        <f t="shared" si="110"/>
        <v>0</v>
      </c>
      <c r="K533" s="113">
        <f t="shared" si="110"/>
        <v>0</v>
      </c>
      <c r="L533" s="113">
        <f t="shared" si="110"/>
        <v>0</v>
      </c>
      <c r="M533" s="208">
        <f t="shared" si="110"/>
        <v>0</v>
      </c>
      <c r="N533" s="113">
        <f t="shared" si="110"/>
        <v>0</v>
      </c>
      <c r="O533" s="113">
        <f t="shared" si="110"/>
        <v>0</v>
      </c>
      <c r="P533" s="113">
        <f t="shared" si="110"/>
        <v>0</v>
      </c>
      <c r="Q533" s="113">
        <f t="shared" si="110"/>
        <v>0</v>
      </c>
      <c r="R533" s="113">
        <f t="shared" si="110"/>
        <v>0</v>
      </c>
      <c r="S533" s="113">
        <f t="shared" si="110"/>
        <v>0</v>
      </c>
      <c r="T533" s="190"/>
    </row>
    <row r="534" spans="2:20" s="191" customFormat="1" ht="12.75" customHeight="1" x14ac:dyDescent="0.2">
      <c r="B534" s="110"/>
      <c r="C534" s="44"/>
      <c r="D534" s="45"/>
      <c r="E534" s="112"/>
      <c r="F534" s="112"/>
      <c r="G534" s="112"/>
      <c r="H534" s="112" t="s">
        <v>59</v>
      </c>
      <c r="I534" s="206" t="s">
        <v>335</v>
      </c>
      <c r="J534" s="113">
        <f t="shared" ref="J534:J543" si="111">N534+O534+P534+R534</f>
        <v>0</v>
      </c>
      <c r="K534" s="114"/>
      <c r="L534" s="114"/>
      <c r="M534" s="208"/>
      <c r="N534" s="113"/>
      <c r="O534" s="113"/>
      <c r="P534" s="113"/>
      <c r="Q534" s="113"/>
      <c r="R534" s="209"/>
      <c r="S534" s="113"/>
      <c r="T534" s="190"/>
    </row>
    <row r="535" spans="2:20" s="191" customFormat="1" ht="12.75" customHeight="1" x14ac:dyDescent="0.2">
      <c r="B535" s="110"/>
      <c r="C535" s="44"/>
      <c r="D535" s="45"/>
      <c r="E535" s="112"/>
      <c r="F535" s="112"/>
      <c r="G535" s="112"/>
      <c r="H535" s="112" t="s">
        <v>59</v>
      </c>
      <c r="I535" s="206" t="s">
        <v>336</v>
      </c>
      <c r="J535" s="113">
        <f t="shared" si="111"/>
        <v>0</v>
      </c>
      <c r="K535" s="114"/>
      <c r="L535" s="114"/>
      <c r="M535" s="208"/>
      <c r="N535" s="113"/>
      <c r="O535" s="113"/>
      <c r="P535" s="113"/>
      <c r="Q535" s="113"/>
      <c r="R535" s="209"/>
      <c r="S535" s="113"/>
      <c r="T535" s="190"/>
    </row>
    <row r="536" spans="2:20" s="191" customFormat="1" ht="21" customHeight="1" x14ac:dyDescent="0.2">
      <c r="B536" s="110"/>
      <c r="C536" s="44"/>
      <c r="D536" s="45"/>
      <c r="E536" s="112"/>
      <c r="F536" s="112"/>
      <c r="G536" s="112"/>
      <c r="H536" s="112" t="s">
        <v>131</v>
      </c>
      <c r="I536" s="206" t="s">
        <v>337</v>
      </c>
      <c r="J536" s="113">
        <f t="shared" si="111"/>
        <v>0</v>
      </c>
      <c r="K536" s="114"/>
      <c r="L536" s="114"/>
      <c r="M536" s="208"/>
      <c r="N536" s="113"/>
      <c r="O536" s="113"/>
      <c r="P536" s="113"/>
      <c r="Q536" s="113"/>
      <c r="R536" s="209"/>
      <c r="S536" s="113"/>
      <c r="T536" s="190"/>
    </row>
    <row r="537" spans="2:20" s="191" customFormat="1" ht="21" customHeight="1" x14ac:dyDescent="0.2">
      <c r="B537" s="119"/>
      <c r="C537" s="44"/>
      <c r="D537" s="45"/>
      <c r="E537" s="112"/>
      <c r="F537" s="112"/>
      <c r="G537" s="112"/>
      <c r="H537" s="112" t="s">
        <v>131</v>
      </c>
      <c r="I537" s="206" t="s">
        <v>338</v>
      </c>
      <c r="J537" s="113">
        <f t="shared" si="111"/>
        <v>0</v>
      </c>
      <c r="K537" s="114"/>
      <c r="L537" s="114"/>
      <c r="M537" s="208"/>
      <c r="N537" s="113"/>
      <c r="O537" s="113"/>
      <c r="P537" s="113"/>
      <c r="Q537" s="113"/>
      <c r="R537" s="209"/>
      <c r="S537" s="113"/>
      <c r="T537" s="190"/>
    </row>
    <row r="538" spans="2:20" s="191" customFormat="1" ht="24" x14ac:dyDescent="0.2">
      <c r="B538" s="210"/>
      <c r="C538" s="45"/>
      <c r="D538" s="45"/>
      <c r="E538" s="112"/>
      <c r="F538" s="112"/>
      <c r="G538" s="112"/>
      <c r="H538" s="112" t="s">
        <v>99</v>
      </c>
      <c r="I538" s="206" t="s">
        <v>339</v>
      </c>
      <c r="J538" s="113">
        <f t="shared" si="111"/>
        <v>0</v>
      </c>
      <c r="K538" s="114">
        <f>Q538+S538</f>
        <v>0</v>
      </c>
      <c r="L538" s="114"/>
      <c r="M538" s="208"/>
      <c r="N538" s="113"/>
      <c r="O538" s="113"/>
      <c r="P538" s="113"/>
      <c r="Q538" s="113"/>
      <c r="R538" s="209"/>
      <c r="S538" s="113"/>
      <c r="T538" s="190"/>
    </row>
    <row r="539" spans="2:20" s="191" customFormat="1" ht="21" customHeight="1" x14ac:dyDescent="0.2">
      <c r="B539" s="210"/>
      <c r="C539" s="45"/>
      <c r="D539" s="45"/>
      <c r="E539" s="112"/>
      <c r="F539" s="112"/>
      <c r="G539" s="112"/>
      <c r="H539" s="112" t="s">
        <v>99</v>
      </c>
      <c r="I539" s="206" t="s">
        <v>340</v>
      </c>
      <c r="J539" s="113">
        <f t="shared" si="111"/>
        <v>0</v>
      </c>
      <c r="K539" s="114">
        <f>Q539+S539</f>
        <v>0</v>
      </c>
      <c r="L539" s="114"/>
      <c r="M539" s="208"/>
      <c r="N539" s="113"/>
      <c r="O539" s="113"/>
      <c r="P539" s="113"/>
      <c r="Q539" s="113"/>
      <c r="R539" s="209"/>
      <c r="S539" s="113"/>
      <c r="T539" s="190"/>
    </row>
    <row r="540" spans="2:20" s="191" customFormat="1" x14ac:dyDescent="0.2">
      <c r="B540" s="210"/>
      <c r="C540" s="45"/>
      <c r="D540" s="45"/>
      <c r="E540" s="112"/>
      <c r="F540" s="112"/>
      <c r="G540" s="112"/>
      <c r="H540" s="112" t="s">
        <v>128</v>
      </c>
      <c r="I540" s="206" t="s">
        <v>341</v>
      </c>
      <c r="J540" s="113">
        <f t="shared" si="111"/>
        <v>0</v>
      </c>
      <c r="K540" s="114"/>
      <c r="L540" s="114"/>
      <c r="M540" s="208"/>
      <c r="N540" s="113"/>
      <c r="O540" s="113"/>
      <c r="P540" s="113"/>
      <c r="Q540" s="113"/>
      <c r="R540" s="209"/>
      <c r="S540" s="113"/>
      <c r="T540" s="190"/>
    </row>
    <row r="541" spans="2:20" s="191" customFormat="1" x14ac:dyDescent="0.2">
      <c r="B541" s="210"/>
      <c r="C541" s="45"/>
      <c r="D541" s="45"/>
      <c r="E541" s="112"/>
      <c r="F541" s="112"/>
      <c r="G541" s="112"/>
      <c r="H541" s="112" t="s">
        <v>128</v>
      </c>
      <c r="I541" s="206" t="s">
        <v>342</v>
      </c>
      <c r="J541" s="113">
        <f t="shared" si="111"/>
        <v>0</v>
      </c>
      <c r="K541" s="114"/>
      <c r="L541" s="114"/>
      <c r="M541" s="208"/>
      <c r="N541" s="113"/>
      <c r="O541" s="113"/>
      <c r="P541" s="113"/>
      <c r="Q541" s="113"/>
      <c r="R541" s="209"/>
      <c r="S541" s="113"/>
      <c r="T541" s="190"/>
    </row>
    <row r="542" spans="2:20" s="191" customFormat="1" x14ac:dyDescent="0.2">
      <c r="B542" s="210"/>
      <c r="C542" s="45"/>
      <c r="D542" s="45"/>
      <c r="E542" s="112"/>
      <c r="F542" s="112"/>
      <c r="G542" s="112" t="s">
        <v>99</v>
      </c>
      <c r="H542" s="112"/>
      <c r="I542" s="113" t="s">
        <v>409</v>
      </c>
      <c r="J542" s="113">
        <f t="shared" si="111"/>
        <v>0</v>
      </c>
      <c r="K542" s="114"/>
      <c r="L542" s="114"/>
      <c r="M542" s="208"/>
      <c r="N542" s="113"/>
      <c r="O542" s="113"/>
      <c r="P542" s="113"/>
      <c r="Q542" s="113"/>
      <c r="R542" s="209"/>
      <c r="S542" s="113"/>
      <c r="T542" s="190"/>
    </row>
    <row r="543" spans="2:20" s="191" customFormat="1" x14ac:dyDescent="0.2">
      <c r="B543" s="210"/>
      <c r="C543" s="45"/>
      <c r="D543" s="45"/>
      <c r="E543" s="112"/>
      <c r="F543" s="112"/>
      <c r="G543" s="112" t="s">
        <v>99</v>
      </c>
      <c r="H543" s="112"/>
      <c r="I543" s="113" t="s">
        <v>410</v>
      </c>
      <c r="J543" s="113">
        <f t="shared" si="111"/>
        <v>0</v>
      </c>
      <c r="K543" s="114"/>
      <c r="L543" s="114"/>
      <c r="M543" s="208"/>
      <c r="N543" s="113"/>
      <c r="O543" s="113"/>
      <c r="P543" s="113"/>
      <c r="Q543" s="113"/>
      <c r="R543" s="209"/>
      <c r="S543" s="113"/>
      <c r="T543" s="190"/>
    </row>
    <row r="544" spans="2:20" s="191" customFormat="1" x14ac:dyDescent="0.2">
      <c r="B544" s="210"/>
      <c r="C544" s="211"/>
      <c r="D544" s="211"/>
      <c r="E544" s="132"/>
      <c r="F544" s="132"/>
      <c r="G544" s="132"/>
      <c r="H544" s="132"/>
      <c r="I544" s="212"/>
      <c r="J544" s="133"/>
      <c r="K544" s="134"/>
      <c r="L544" s="134"/>
      <c r="M544" s="213"/>
      <c r="N544" s="133"/>
      <c r="O544" s="133"/>
      <c r="P544" s="133"/>
      <c r="Q544" s="133"/>
      <c r="R544" s="133"/>
      <c r="S544" s="133"/>
      <c r="T544" s="190"/>
    </row>
    <row r="545" spans="1:40" s="214" customFormat="1" ht="24" customHeight="1" x14ac:dyDescent="0.2">
      <c r="A545" s="185"/>
      <c r="C545" s="219"/>
      <c r="D545" s="219"/>
      <c r="E545" s="219"/>
      <c r="F545" s="219"/>
      <c r="G545" s="215"/>
      <c r="H545" s="215"/>
      <c r="I545" s="218"/>
      <c r="M545" s="216"/>
      <c r="T545" s="184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85"/>
      <c r="AI545" s="185"/>
      <c r="AJ545" s="185"/>
      <c r="AK545" s="185"/>
      <c r="AL545" s="185"/>
      <c r="AM545" s="185"/>
      <c r="AN545" s="185"/>
    </row>
    <row r="546" spans="1:40" s="214" customFormat="1" x14ac:dyDescent="0.2">
      <c r="A546" s="185"/>
      <c r="C546" s="217"/>
      <c r="D546" s="217"/>
      <c r="E546" s="217"/>
      <c r="F546" s="217"/>
      <c r="G546" s="217"/>
      <c r="H546" s="217"/>
      <c r="I546" s="217"/>
      <c r="M546" s="216"/>
      <c r="T546" s="184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</row>
    <row r="547" spans="1:40" s="214" customFormat="1" x14ac:dyDescent="0.2">
      <c r="A547" s="185"/>
      <c r="C547" s="215"/>
      <c r="D547" s="215"/>
      <c r="E547" s="215"/>
      <c r="F547" s="215"/>
      <c r="G547" s="215"/>
      <c r="H547" s="215"/>
      <c r="I547" s="218"/>
      <c r="M547" s="216"/>
      <c r="T547" s="184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</row>
  </sheetData>
  <mergeCells count="17">
    <mergeCell ref="C546:I546"/>
    <mergeCell ref="B354:B369"/>
    <mergeCell ref="B441:B456"/>
    <mergeCell ref="B478:B521"/>
    <mergeCell ref="B528:B537"/>
    <mergeCell ref="B100:B137"/>
    <mergeCell ref="B138:B213"/>
    <mergeCell ref="B250:B299"/>
    <mergeCell ref="B300:B337"/>
    <mergeCell ref="B342:B347"/>
    <mergeCell ref="B348:B353"/>
    <mergeCell ref="C1:I1"/>
    <mergeCell ref="N1:S1"/>
    <mergeCell ref="N3:S3"/>
    <mergeCell ref="C4:H4"/>
    <mergeCell ref="C8:R8"/>
    <mergeCell ref="C17:H17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ARBDD</vt:lpstr>
      <vt:lpstr>Sheet1</vt:lpstr>
      <vt:lpstr>ARBDD!Print_Area</vt:lpstr>
      <vt:lpstr>ARBDD!Print_Titles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Georgian Pirvu</dc:creator>
  <cp:lastModifiedBy>Sorin Georgian Pirvu</cp:lastModifiedBy>
  <dcterms:created xsi:type="dcterms:W3CDTF">2015-06-05T18:17:20Z</dcterms:created>
  <dcterms:modified xsi:type="dcterms:W3CDTF">2026-06-03T11:40:44Z</dcterms:modified>
</cp:coreProperties>
</file>