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beria.Rus\AppData\Local\Microsoft\Windows\INetCache\Content.Outlook\XJW0ZUT3\"/>
    </mc:Choice>
  </mc:AlternateContent>
  <xr:revisionPtr revIDLastSave="0" documentId="13_ncr:1_{2FB04717-29A6-44EB-BA56-67B37E57C79E}" xr6:coauthVersionLast="44" xr6:coauthVersionMax="44" xr10:uidLastSave="{00000000-0000-0000-0000-000000000000}"/>
  <bookViews>
    <workbookView xWindow="-120" yWindow="-120" windowWidth="29040" windowHeight="15840" tabRatio="524" activeTab="2" xr2:uid="{00000000-000D-0000-FFFF-FFFF00000000}"/>
  </bookViews>
  <sheets>
    <sheet name="2013" sheetId="10296" r:id="rId1"/>
    <sheet name="2012" sheetId="10287" r:id="rId2"/>
    <sheet name="Sheet 1" sheetId="10297" r:id="rId3"/>
    <sheet name="Sheet2" sheetId="10299" r:id="rId4"/>
    <sheet name="Sheet 3" sheetId="10298" r:id="rId5"/>
    <sheet name="Sheet 4" sheetId="10301" r:id="rId6"/>
  </sheets>
  <definedNames>
    <definedName name="_xlnm._FilterDatabase" localSheetId="1" hidden="1">'2012'!#REF!</definedName>
    <definedName name="_xlnm.Print_Area" localSheetId="1">'2012'!$A$1:$S$329</definedName>
    <definedName name="_xlnm.Print_Area" localSheetId="2">'Sheet 1'!$A$1:$J$70</definedName>
    <definedName name="_xlnm.Print_Titles" localSheetId="1">'2012'!$18:$18</definedName>
    <definedName name="_xlnm.Print_Titles" localSheetId="2">'Sheet 1'!$18:$18</definedName>
    <definedName name="_xlnm.Print_Titles" localSheetId="3">Sheet2!#REF!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9" i="10297" l="1"/>
  <c r="E54" i="10297" l="1"/>
  <c r="D31" i="10297"/>
  <c r="D49" i="10297" l="1"/>
  <c r="D58" i="10297" l="1"/>
  <c r="D59" i="10297" s="1"/>
  <c r="D33" i="10297"/>
  <c r="D30" i="10297"/>
  <c r="D23" i="10297"/>
  <c r="D53" i="10297"/>
  <c r="D51" i="10297"/>
  <c r="D37" i="10297" l="1"/>
  <c r="D35" i="10297"/>
  <c r="D44" i="10297" l="1"/>
  <c r="D48" i="10297" l="1"/>
  <c r="D46" i="10297"/>
  <c r="D43" i="10297"/>
  <c r="D25" i="10297"/>
  <c r="D21" i="10297"/>
  <c r="D28" i="10297"/>
  <c r="D54" i="10297" l="1"/>
  <c r="B30" i="10299"/>
  <c r="C30" i="10299"/>
  <c r="G20" i="10287"/>
  <c r="L20" i="10287"/>
  <c r="R20" i="10287"/>
  <c r="D21" i="10287"/>
  <c r="E21" i="10287"/>
  <c r="H21" i="10287" s="1"/>
  <c r="H20" i="10287" s="1"/>
  <c r="K21" i="10287"/>
  <c r="M21" i="10287" s="1"/>
  <c r="E22" i="10287"/>
  <c r="K22" i="10287"/>
  <c r="J22" i="10287" s="1"/>
  <c r="E23" i="10287"/>
  <c r="H23" i="10287" s="1"/>
  <c r="K23" i="10287"/>
  <c r="J23" i="10287" s="1"/>
  <c r="E24" i="10287"/>
  <c r="K24" i="10287"/>
  <c r="H25" i="10287"/>
  <c r="I25" i="10287"/>
  <c r="K25" i="10287"/>
  <c r="E26" i="10287"/>
  <c r="H26" i="10287" s="1"/>
  <c r="K26" i="10287"/>
  <c r="E27" i="10287"/>
  <c r="H27" i="10287" s="1"/>
  <c r="K27" i="10287"/>
  <c r="E28" i="10287"/>
  <c r="K28" i="10287"/>
  <c r="J28" i="10287" s="1"/>
  <c r="E29" i="10287"/>
  <c r="H29" i="10287" s="1"/>
  <c r="K29" i="10287"/>
  <c r="J29" i="10287" s="1"/>
  <c r="E30" i="10287"/>
  <c r="K30" i="10287"/>
  <c r="J30" i="10287" s="1"/>
  <c r="E31" i="10287"/>
  <c r="H31" i="10287" s="1"/>
  <c r="K31" i="10287"/>
  <c r="J31" i="10287" s="1"/>
  <c r="E32" i="10287"/>
  <c r="K32" i="10287"/>
  <c r="J32" i="10287" s="1"/>
  <c r="E33" i="10287"/>
  <c r="K33" i="10287"/>
  <c r="J33" i="10287" s="1"/>
  <c r="E34" i="10287"/>
  <c r="K34" i="10287"/>
  <c r="E35" i="10287"/>
  <c r="D35" i="10287" s="1"/>
  <c r="I35" i="10287" s="1"/>
  <c r="K35" i="10287"/>
  <c r="E36" i="10287"/>
  <c r="K36" i="10287"/>
  <c r="E37" i="10287"/>
  <c r="D37" i="10287" s="1"/>
  <c r="K37" i="10287"/>
  <c r="J37" i="10287" s="1"/>
  <c r="E38" i="10287"/>
  <c r="K38" i="10287"/>
  <c r="J38" i="10287" s="1"/>
  <c r="E39" i="10287"/>
  <c r="H39" i="10287" s="1"/>
  <c r="K39" i="10287"/>
  <c r="J39" i="10287" s="1"/>
  <c r="E40" i="10287"/>
  <c r="H40" i="10287" s="1"/>
  <c r="K40" i="10287"/>
  <c r="J40" i="10287" s="1"/>
  <c r="E41" i="10287"/>
  <c r="M41" i="10287" s="1"/>
  <c r="K41" i="10287"/>
  <c r="J41" i="10287" s="1"/>
  <c r="E42" i="10287"/>
  <c r="K42" i="10287"/>
  <c r="E43" i="10287"/>
  <c r="H43" i="10287" s="1"/>
  <c r="K43" i="10287"/>
  <c r="J43" i="10287" s="1"/>
  <c r="E44" i="10287"/>
  <c r="H44" i="10287" s="1"/>
  <c r="K44" i="10287"/>
  <c r="J44" i="10287" s="1"/>
  <c r="E45" i="10287"/>
  <c r="K45" i="10287"/>
  <c r="J45" i="10287" s="1"/>
  <c r="E46" i="10287"/>
  <c r="K46" i="10287"/>
  <c r="J46" i="10287" s="1"/>
  <c r="E47" i="10287"/>
  <c r="K47" i="10287"/>
  <c r="J47" i="10287" s="1"/>
  <c r="E48" i="10287"/>
  <c r="D48" i="10287" s="1"/>
  <c r="K48" i="10287"/>
  <c r="J48" i="10287" s="1"/>
  <c r="E49" i="10287"/>
  <c r="K49" i="10287"/>
  <c r="E50" i="10287"/>
  <c r="H50" i="10287" s="1"/>
  <c r="K50" i="10287"/>
  <c r="J50" i="10287" s="1"/>
  <c r="E51" i="10287"/>
  <c r="K51" i="10287"/>
  <c r="J51" i="10287" s="1"/>
  <c r="E52" i="10287"/>
  <c r="K52" i="10287"/>
  <c r="J52" i="10287" s="1"/>
  <c r="E53" i="10287"/>
  <c r="H53" i="10287" s="1"/>
  <c r="K53" i="10287"/>
  <c r="E54" i="10287"/>
  <c r="K54" i="10287"/>
  <c r="J54" i="10287" s="1"/>
  <c r="E55" i="10287"/>
  <c r="K55" i="10287"/>
  <c r="J55" i="10287" s="1"/>
  <c r="E56" i="10287"/>
  <c r="H56" i="10287" s="1"/>
  <c r="K56" i="10287"/>
  <c r="E57" i="10287"/>
  <c r="K57" i="10287"/>
  <c r="J57" i="10287" s="1"/>
  <c r="E58" i="10287"/>
  <c r="K58" i="10287"/>
  <c r="E59" i="10287"/>
  <c r="D59" i="10287" s="1"/>
  <c r="I59" i="10287" s="1"/>
  <c r="K59" i="10287"/>
  <c r="J59" i="10287" s="1"/>
  <c r="E60" i="10287"/>
  <c r="D60" i="10287" s="1"/>
  <c r="I60" i="10287" s="1"/>
  <c r="K60" i="10287"/>
  <c r="J60" i="10287" s="1"/>
  <c r="H61" i="10287"/>
  <c r="I61" i="10287"/>
  <c r="K61" i="10287"/>
  <c r="J61" i="10287" s="1"/>
  <c r="E62" i="10287"/>
  <c r="K62" i="10287"/>
  <c r="J62" i="10287"/>
  <c r="E63" i="10287"/>
  <c r="K63" i="10287"/>
  <c r="E64" i="10287"/>
  <c r="K64" i="10287"/>
  <c r="E65" i="10287"/>
  <c r="K65" i="10287"/>
  <c r="J65" i="10287" s="1"/>
  <c r="E66" i="10287"/>
  <c r="H66" i="10287" s="1"/>
  <c r="K66" i="10287"/>
  <c r="M66" i="10287" s="1"/>
  <c r="E67" i="10287"/>
  <c r="K67" i="10287"/>
  <c r="J67" i="10287" s="1"/>
  <c r="E68" i="10287"/>
  <c r="K68" i="10287"/>
  <c r="J68" i="10287" s="1"/>
  <c r="E69" i="10287"/>
  <c r="D69" i="10287" s="1"/>
  <c r="K69" i="10287"/>
  <c r="J69" i="10287" s="1"/>
  <c r="E70" i="10287"/>
  <c r="K70" i="10287"/>
  <c r="J70" i="10287" s="1"/>
  <c r="E71" i="10287"/>
  <c r="K71" i="10287"/>
  <c r="J71" i="10287" s="1"/>
  <c r="E72" i="10287"/>
  <c r="H72" i="10287" s="1"/>
  <c r="K72" i="10287"/>
  <c r="J72" i="10287" s="1"/>
  <c r="E73" i="10287"/>
  <c r="H73" i="10287" s="1"/>
  <c r="K73" i="10287"/>
  <c r="E74" i="10287"/>
  <c r="K74" i="10287"/>
  <c r="J74" i="10287" s="1"/>
  <c r="E75" i="10287"/>
  <c r="K75" i="10287"/>
  <c r="M75" i="10287" s="1"/>
  <c r="E76" i="10287"/>
  <c r="K76" i="10287"/>
  <c r="J76" i="10287" s="1"/>
  <c r="E77" i="10287"/>
  <c r="K77" i="10287"/>
  <c r="J77" i="10287" s="1"/>
  <c r="E78" i="10287"/>
  <c r="K78" i="10287"/>
  <c r="J78" i="10287" s="1"/>
  <c r="E79" i="10287"/>
  <c r="K79" i="10287"/>
  <c r="J79" i="10287" s="1"/>
  <c r="E80" i="10287"/>
  <c r="K80" i="10287"/>
  <c r="J80" i="10287" s="1"/>
  <c r="E81" i="10287"/>
  <c r="K81" i="10287"/>
  <c r="J81" i="10287" s="1"/>
  <c r="E82" i="10287"/>
  <c r="D82" i="10287" s="1"/>
  <c r="N82" i="10287" s="1"/>
  <c r="K82" i="10287"/>
  <c r="J82" i="10287" s="1"/>
  <c r="E83" i="10287"/>
  <c r="K83" i="10287"/>
  <c r="J83" i="10287" s="1"/>
  <c r="E84" i="10287"/>
  <c r="K84" i="10287"/>
  <c r="J84" i="10287" s="1"/>
  <c r="E85" i="10287"/>
  <c r="K85" i="10287"/>
  <c r="H86" i="10287"/>
  <c r="I86" i="10287"/>
  <c r="K86" i="10287"/>
  <c r="H87" i="10287"/>
  <c r="I87" i="10287"/>
  <c r="K87" i="10287"/>
  <c r="J87" i="10287" s="1"/>
  <c r="E88" i="10287"/>
  <c r="F88" i="10287"/>
  <c r="K88" i="10287"/>
  <c r="E89" i="10287"/>
  <c r="F89" i="10287"/>
  <c r="K89" i="10287"/>
  <c r="E90" i="10287"/>
  <c r="F90" i="10287"/>
  <c r="K90" i="10287"/>
  <c r="J90" i="10287" s="1"/>
  <c r="E91" i="10287"/>
  <c r="F91" i="10287"/>
  <c r="K91" i="10287"/>
  <c r="E92" i="10287"/>
  <c r="F92" i="10287"/>
  <c r="K92" i="10287"/>
  <c r="J92" i="10287" s="1"/>
  <c r="E93" i="10287"/>
  <c r="F93" i="10287"/>
  <c r="K93" i="10287"/>
  <c r="E94" i="10287"/>
  <c r="F94" i="10287"/>
  <c r="K94" i="10287"/>
  <c r="J94" i="10287" s="1"/>
  <c r="E95" i="10287"/>
  <c r="D95" i="10287" s="1"/>
  <c r="I95" i="10287" s="1"/>
  <c r="F95" i="10287"/>
  <c r="K95" i="10287"/>
  <c r="J95" i="10287" s="1"/>
  <c r="E96" i="10287"/>
  <c r="F96" i="10287"/>
  <c r="K96" i="10287"/>
  <c r="E97" i="10287"/>
  <c r="F97" i="10287"/>
  <c r="K97" i="10287"/>
  <c r="E98" i="10287"/>
  <c r="F98" i="10287"/>
  <c r="K98" i="10287"/>
  <c r="J98" i="10287" s="1"/>
  <c r="E99" i="10287"/>
  <c r="H99" i="10287" s="1"/>
  <c r="F99" i="10287"/>
  <c r="K99" i="10287"/>
  <c r="J99" i="10287" s="1"/>
  <c r="E100" i="10287"/>
  <c r="F100" i="10287"/>
  <c r="K100" i="10287"/>
  <c r="E101" i="10287"/>
  <c r="F101" i="10287"/>
  <c r="K101" i="10287"/>
  <c r="E102" i="10287"/>
  <c r="F102" i="10287"/>
  <c r="K102" i="10287"/>
  <c r="J102" i="10287"/>
  <c r="E103" i="10287"/>
  <c r="F103" i="10287"/>
  <c r="K103" i="10287"/>
  <c r="J103" i="10287"/>
  <c r="E104" i="10287"/>
  <c r="F104" i="10287"/>
  <c r="K104" i="10287"/>
  <c r="J104" i="10287" s="1"/>
  <c r="E105" i="10287"/>
  <c r="D105" i="10287" s="1"/>
  <c r="I105" i="10287" s="1"/>
  <c r="F105" i="10287"/>
  <c r="K105" i="10287"/>
  <c r="E106" i="10287"/>
  <c r="F106" i="10287"/>
  <c r="K106" i="10287"/>
  <c r="J106" i="10287" s="1"/>
  <c r="H107" i="10287"/>
  <c r="I107" i="10287"/>
  <c r="K107" i="10287"/>
  <c r="J107" i="10287" s="1"/>
  <c r="E108" i="10287"/>
  <c r="M108" i="10287" s="1"/>
  <c r="F108" i="10287"/>
  <c r="K108" i="10287"/>
  <c r="E109" i="10287"/>
  <c r="F109" i="10287"/>
  <c r="K109" i="10287"/>
  <c r="J109" i="10287" s="1"/>
  <c r="E110" i="10287"/>
  <c r="F110" i="10287"/>
  <c r="K110" i="10287"/>
  <c r="J110" i="10287" s="1"/>
  <c r="E111" i="10287"/>
  <c r="F111" i="10287"/>
  <c r="K111" i="10287"/>
  <c r="E112" i="10287"/>
  <c r="F112" i="10287"/>
  <c r="K112" i="10287"/>
  <c r="J112" i="10287" s="1"/>
  <c r="E113" i="10287"/>
  <c r="M113" i="10287" s="1"/>
  <c r="F113" i="10287"/>
  <c r="K113" i="10287"/>
  <c r="E114" i="10287"/>
  <c r="F114" i="10287"/>
  <c r="K114" i="10287"/>
  <c r="J114" i="10287" s="1"/>
  <c r="E115" i="10287"/>
  <c r="F115" i="10287"/>
  <c r="K115" i="10287"/>
  <c r="J115" i="10287" s="1"/>
  <c r="H116" i="10287"/>
  <c r="K116" i="10287"/>
  <c r="E117" i="10287"/>
  <c r="F117" i="10287"/>
  <c r="K117" i="10287"/>
  <c r="E118" i="10287"/>
  <c r="F118" i="10287"/>
  <c r="K118" i="10287"/>
  <c r="E119" i="10287"/>
  <c r="M119" i="10287" s="1"/>
  <c r="F119" i="10287"/>
  <c r="K119" i="10287"/>
  <c r="J119" i="10287" s="1"/>
  <c r="H120" i="10287"/>
  <c r="K120" i="10287"/>
  <c r="G121" i="10287"/>
  <c r="L121" i="10287"/>
  <c r="R121" i="10287"/>
  <c r="E122" i="10287"/>
  <c r="D122" i="10287" s="1"/>
  <c r="I122" i="10287" s="1"/>
  <c r="F122" i="10287"/>
  <c r="K122" i="10287"/>
  <c r="J122" i="10287" s="1"/>
  <c r="E123" i="10287"/>
  <c r="H123" i="10287" s="1"/>
  <c r="F123" i="10287"/>
  <c r="K123" i="10287"/>
  <c r="G124" i="10287"/>
  <c r="L124" i="10287"/>
  <c r="R124" i="10287"/>
  <c r="E125" i="10287"/>
  <c r="F125" i="10287"/>
  <c r="K125" i="10287"/>
  <c r="J125" i="10287" s="1"/>
  <c r="E126" i="10287"/>
  <c r="F126" i="10287"/>
  <c r="K126" i="10287"/>
  <c r="J126" i="10287"/>
  <c r="G127" i="10287"/>
  <c r="L127" i="10287"/>
  <c r="R127" i="10287"/>
  <c r="E128" i="10287"/>
  <c r="F128" i="10287"/>
  <c r="K128" i="10287"/>
  <c r="J128" i="10287" s="1"/>
  <c r="E129" i="10287"/>
  <c r="H129" i="10287" s="1"/>
  <c r="F129" i="10287"/>
  <c r="K129" i="10287"/>
  <c r="J129" i="10287" s="1"/>
  <c r="R130" i="10287"/>
  <c r="G131" i="10287"/>
  <c r="L131" i="10287"/>
  <c r="E132" i="10287"/>
  <c r="D132" i="10287" s="1"/>
  <c r="F132" i="10287"/>
  <c r="K132" i="10287"/>
  <c r="J132" i="10287" s="1"/>
  <c r="G133" i="10287"/>
  <c r="K133" i="10287" s="1"/>
  <c r="J133" i="10287" s="1"/>
  <c r="L133" i="10287"/>
  <c r="E134" i="10287"/>
  <c r="H134" i="10287" s="1"/>
  <c r="F134" i="10287"/>
  <c r="K134" i="10287"/>
  <c r="E135" i="10287"/>
  <c r="F135" i="10287"/>
  <c r="K135" i="10287"/>
  <c r="E136" i="10287"/>
  <c r="F136" i="10287"/>
  <c r="K136" i="10287"/>
  <c r="J136" i="10287" s="1"/>
  <c r="E137" i="10287"/>
  <c r="F137" i="10287"/>
  <c r="K137" i="10287"/>
  <c r="J137" i="10287" s="1"/>
  <c r="E138" i="10287"/>
  <c r="F138" i="10287"/>
  <c r="K138" i="10287"/>
  <c r="G139" i="10287"/>
  <c r="R139" i="10287"/>
  <c r="E140" i="10287"/>
  <c r="F140" i="10287"/>
  <c r="K140" i="10287"/>
  <c r="E141" i="10287"/>
  <c r="H141" i="10287" s="1"/>
  <c r="F141" i="10287"/>
  <c r="K141" i="10287"/>
  <c r="J141" i="10287" s="1"/>
  <c r="L141" i="10287"/>
  <c r="L139" i="10287" s="1"/>
  <c r="E142" i="10287"/>
  <c r="F142" i="10287"/>
  <c r="K142" i="10287"/>
  <c r="J142" i="10287" s="1"/>
  <c r="E143" i="10287"/>
  <c r="F143" i="10287"/>
  <c r="K143" i="10287"/>
  <c r="E144" i="10287"/>
  <c r="F144" i="10287"/>
  <c r="K144" i="10287"/>
  <c r="J144" i="10287" s="1"/>
  <c r="G146" i="10287"/>
  <c r="G145" i="10287" s="1"/>
  <c r="K145" i="10287" s="1"/>
  <c r="J145" i="10287" s="1"/>
  <c r="L146" i="10287"/>
  <c r="E147" i="10287"/>
  <c r="H147" i="10287" s="1"/>
  <c r="F147" i="10287"/>
  <c r="K147" i="10287"/>
  <c r="J147" i="10287" s="1"/>
  <c r="E148" i="10287"/>
  <c r="M148" i="10287" s="1"/>
  <c r="F148" i="10287"/>
  <c r="E149" i="10287"/>
  <c r="F149" i="10287"/>
  <c r="K149" i="10287"/>
  <c r="J149" i="10287" s="1"/>
  <c r="E150" i="10287"/>
  <c r="F150" i="10287"/>
  <c r="K150" i="10287"/>
  <c r="J150" i="10287" s="1"/>
  <c r="L150" i="10287"/>
  <c r="R150" i="10287"/>
  <c r="E151" i="10287"/>
  <c r="F151" i="10287"/>
  <c r="K151" i="10287"/>
  <c r="J151" i="10287" s="1"/>
  <c r="E152" i="10287"/>
  <c r="F152" i="10287"/>
  <c r="K152" i="10287"/>
  <c r="J152" i="10287" s="1"/>
  <c r="E153" i="10287"/>
  <c r="D153" i="10287" s="1"/>
  <c r="F153" i="10287"/>
  <c r="K153" i="10287"/>
  <c r="E154" i="10287"/>
  <c r="F154" i="10287"/>
  <c r="K154" i="10287"/>
  <c r="G155" i="10287"/>
  <c r="L155" i="10287"/>
  <c r="R155" i="10287"/>
  <c r="E156" i="10287"/>
  <c r="F156" i="10287"/>
  <c r="K156" i="10287"/>
  <c r="J156" i="10287" s="1"/>
  <c r="E157" i="10287"/>
  <c r="D157" i="10287" s="1"/>
  <c r="N157" i="10287" s="1"/>
  <c r="F157" i="10287"/>
  <c r="K157" i="10287"/>
  <c r="J157" i="10287" s="1"/>
  <c r="E158" i="10287"/>
  <c r="D158" i="10287" s="1"/>
  <c r="F158" i="10287"/>
  <c r="K158" i="10287"/>
  <c r="J158" i="10287" s="1"/>
  <c r="E159" i="10287"/>
  <c r="D159" i="10287" s="1"/>
  <c r="N159" i="10287" s="1"/>
  <c r="F159" i="10287"/>
  <c r="K159" i="10287"/>
  <c r="J159" i="10287" s="1"/>
  <c r="E160" i="10287"/>
  <c r="D160" i="10287" s="1"/>
  <c r="F160" i="10287"/>
  <c r="K160" i="10287"/>
  <c r="G162" i="10287"/>
  <c r="R162" i="10287"/>
  <c r="E163" i="10287"/>
  <c r="F163" i="10287"/>
  <c r="K163" i="10287"/>
  <c r="J163" i="10287" s="1"/>
  <c r="E164" i="10287"/>
  <c r="F164" i="10287"/>
  <c r="K164" i="10287"/>
  <c r="J164" i="10287" s="1"/>
  <c r="H165" i="10287"/>
  <c r="I165" i="10287"/>
  <c r="K165" i="10287"/>
  <c r="N165" i="10287"/>
  <c r="E166" i="10287"/>
  <c r="F166" i="10287"/>
  <c r="K166" i="10287"/>
  <c r="J166" i="10287" s="1"/>
  <c r="E167" i="10287"/>
  <c r="D167" i="10287" s="1"/>
  <c r="I167" i="10287" s="1"/>
  <c r="F167" i="10287"/>
  <c r="K167" i="10287"/>
  <c r="E168" i="10287"/>
  <c r="F168" i="10287"/>
  <c r="K168" i="10287"/>
  <c r="J168" i="10287" s="1"/>
  <c r="E169" i="10287"/>
  <c r="H169" i="10287" s="1"/>
  <c r="F169" i="10287"/>
  <c r="K169" i="10287"/>
  <c r="J169" i="10287" s="1"/>
  <c r="E170" i="10287"/>
  <c r="H170" i="10287" s="1"/>
  <c r="M170" i="10287"/>
  <c r="F170" i="10287"/>
  <c r="K170" i="10287"/>
  <c r="J170" i="10287" s="1"/>
  <c r="E171" i="10287"/>
  <c r="F171" i="10287"/>
  <c r="K171" i="10287"/>
  <c r="E172" i="10287"/>
  <c r="H172" i="10287" s="1"/>
  <c r="F172" i="10287"/>
  <c r="K172" i="10287"/>
  <c r="J172" i="10287" s="1"/>
  <c r="E173" i="10287"/>
  <c r="H173" i="10287" s="1"/>
  <c r="F173" i="10287"/>
  <c r="K173" i="10287"/>
  <c r="J173" i="10287" s="1"/>
  <c r="E174" i="10287"/>
  <c r="H174" i="10287" s="1"/>
  <c r="F174" i="10287"/>
  <c r="K174" i="10287"/>
  <c r="J174" i="10287" s="1"/>
  <c r="H175" i="10287"/>
  <c r="I175" i="10287"/>
  <c r="K175" i="10287"/>
  <c r="N175" i="10287"/>
  <c r="H176" i="10287"/>
  <c r="K176" i="10287"/>
  <c r="J176" i="10287" s="1"/>
  <c r="N176" i="10287"/>
  <c r="H177" i="10287"/>
  <c r="I177" i="10287"/>
  <c r="K177" i="10287"/>
  <c r="E178" i="10287"/>
  <c r="F178" i="10287"/>
  <c r="K178" i="10287"/>
  <c r="J178" i="10287" s="1"/>
  <c r="E179" i="10287"/>
  <c r="F179" i="10287"/>
  <c r="K179" i="10287"/>
  <c r="J179" i="10287" s="1"/>
  <c r="E180" i="10287"/>
  <c r="F180" i="10287"/>
  <c r="K180" i="10287"/>
  <c r="E181" i="10287"/>
  <c r="H181" i="10287" s="1"/>
  <c r="F181" i="10287"/>
  <c r="K181" i="10287"/>
  <c r="J181" i="10287" s="1"/>
  <c r="E182" i="10287"/>
  <c r="F182" i="10287"/>
  <c r="K182" i="10287"/>
  <c r="J182" i="10287" s="1"/>
  <c r="E184" i="10287"/>
  <c r="F184" i="10287"/>
  <c r="K184" i="10287"/>
  <c r="J184" i="10287" s="1"/>
  <c r="E185" i="10287"/>
  <c r="H185" i="10287" s="1"/>
  <c r="F185" i="10287"/>
  <c r="K185" i="10287"/>
  <c r="E186" i="10287"/>
  <c r="H186" i="10287" s="1"/>
  <c r="F186" i="10287"/>
  <c r="K186" i="10287"/>
  <c r="J186" i="10287" s="1"/>
  <c r="E187" i="10287"/>
  <c r="H187" i="10287" s="1"/>
  <c r="F187" i="10287"/>
  <c r="K187" i="10287"/>
  <c r="J187" i="10287" s="1"/>
  <c r="E188" i="10287"/>
  <c r="F188" i="10287"/>
  <c r="K188" i="10287"/>
  <c r="J188" i="10287" s="1"/>
  <c r="L188" i="10287"/>
  <c r="L162" i="10287" s="1"/>
  <c r="E189" i="10287"/>
  <c r="D189" i="10287" s="1"/>
  <c r="F189" i="10287"/>
  <c r="G190" i="10287"/>
  <c r="L190" i="10287"/>
  <c r="R190" i="10287"/>
  <c r="E191" i="10287"/>
  <c r="D191" i="10287" s="1"/>
  <c r="N191" i="10287" s="1"/>
  <c r="F191" i="10287"/>
  <c r="K191" i="10287"/>
  <c r="J191" i="10287" s="1"/>
  <c r="E192" i="10287"/>
  <c r="H192" i="10287" s="1"/>
  <c r="F192" i="10287"/>
  <c r="K192" i="10287"/>
  <c r="J192" i="10287" s="1"/>
  <c r="E193" i="10287"/>
  <c r="F193" i="10287"/>
  <c r="K193" i="10287"/>
  <c r="J193" i="10287" s="1"/>
  <c r="H194" i="10287"/>
  <c r="I194" i="10287"/>
  <c r="K194" i="10287"/>
  <c r="I195" i="10287"/>
  <c r="E196" i="10287"/>
  <c r="D196" i="10287" s="1"/>
  <c r="I196" i="10287" s="1"/>
  <c r="F196" i="10287"/>
  <c r="K196" i="10287"/>
  <c r="G198" i="10287"/>
  <c r="L198" i="10287"/>
  <c r="R198" i="10287"/>
  <c r="E199" i="10287"/>
  <c r="F199" i="10287"/>
  <c r="K199" i="10287"/>
  <c r="J199" i="10287" s="1"/>
  <c r="E200" i="10287"/>
  <c r="H200" i="10287" s="1"/>
  <c r="F200" i="10287"/>
  <c r="K200" i="10287"/>
  <c r="G202" i="10287"/>
  <c r="G201" i="10287" s="1"/>
  <c r="E203" i="10287"/>
  <c r="D203" i="10287" s="1"/>
  <c r="F203" i="10287"/>
  <c r="G204" i="10287"/>
  <c r="L204" i="10287"/>
  <c r="L202" i="10287" s="1"/>
  <c r="L201" i="10287" s="1"/>
  <c r="R204" i="10287"/>
  <c r="R202" i="10287" s="1"/>
  <c r="R201" i="10287" s="1"/>
  <c r="E205" i="10287"/>
  <c r="F205" i="10287"/>
  <c r="K205" i="10287"/>
  <c r="J205" i="10287" s="1"/>
  <c r="E206" i="10287"/>
  <c r="D206" i="10287" s="1"/>
  <c r="F206" i="10287"/>
  <c r="K206" i="10287"/>
  <c r="J206" i="10287" s="1"/>
  <c r="E207" i="10287"/>
  <c r="F207" i="10287"/>
  <c r="K207" i="10287"/>
  <c r="J207" i="10287" s="1"/>
  <c r="E208" i="10287"/>
  <c r="F208" i="10287"/>
  <c r="K208" i="10287"/>
  <c r="J208" i="10287" s="1"/>
  <c r="E209" i="10287"/>
  <c r="F209" i="10287"/>
  <c r="K209" i="10287"/>
  <c r="E210" i="10287"/>
  <c r="D210" i="10287" s="1"/>
  <c r="N210" i="10287" s="1"/>
  <c r="F210" i="10287"/>
  <c r="K210" i="10287"/>
  <c r="J210" i="10287" s="1"/>
  <c r="E211" i="10287"/>
  <c r="H211" i="10287" s="1"/>
  <c r="F211" i="10287"/>
  <c r="K211" i="10287"/>
  <c r="J211" i="10287" s="1"/>
  <c r="E212" i="10287"/>
  <c r="F212" i="10287"/>
  <c r="K212" i="10287"/>
  <c r="J212" i="10287" s="1"/>
  <c r="E213" i="10287"/>
  <c r="H213" i="10287" s="1"/>
  <c r="F213" i="10287"/>
  <c r="K213" i="10287"/>
  <c r="E214" i="10287"/>
  <c r="F214" i="10287"/>
  <c r="K214" i="10287"/>
  <c r="E215" i="10287"/>
  <c r="D215" i="10287" s="1"/>
  <c r="F215" i="10287"/>
  <c r="K215" i="10287"/>
  <c r="E216" i="10287"/>
  <c r="F216" i="10287"/>
  <c r="K216" i="10287"/>
  <c r="J216" i="10287" s="1"/>
  <c r="E217" i="10287"/>
  <c r="H217" i="10287" s="1"/>
  <c r="F217" i="10287"/>
  <c r="K217" i="10287"/>
  <c r="J217" i="10287" s="1"/>
  <c r="E218" i="10287"/>
  <c r="H218" i="10287" s="1"/>
  <c r="F218" i="10287"/>
  <c r="K218" i="10287"/>
  <c r="J218" i="10287" s="1"/>
  <c r="E219" i="10287"/>
  <c r="H219" i="10287" s="1"/>
  <c r="F219" i="10287"/>
  <c r="K219" i="10287"/>
  <c r="J219" i="10287" s="1"/>
  <c r="E220" i="10287"/>
  <c r="D220" i="10287" s="1"/>
  <c r="F220" i="10287"/>
  <c r="K220" i="10287"/>
  <c r="J220" i="10287" s="1"/>
  <c r="G222" i="10287"/>
  <c r="H222" i="10287" s="1"/>
  <c r="E223" i="10287"/>
  <c r="H223" i="10287" s="1"/>
  <c r="F223" i="10287"/>
  <c r="K223" i="10287"/>
  <c r="J223" i="10287" s="1"/>
  <c r="L223" i="10287"/>
  <c r="L222" i="10287" s="1"/>
  <c r="R223" i="10287"/>
  <c r="E224" i="10287"/>
  <c r="F224" i="10287"/>
  <c r="F222" i="10287" s="1"/>
  <c r="K224" i="10287"/>
  <c r="J224" i="10287" s="1"/>
  <c r="E225" i="10287"/>
  <c r="D225" i="10287" s="1"/>
  <c r="F225" i="10287"/>
  <c r="K225" i="10287"/>
  <c r="J225" i="10287" s="1"/>
  <c r="H226" i="10287"/>
  <c r="I226" i="10287"/>
  <c r="K226" i="10287"/>
  <c r="G227" i="10287"/>
  <c r="K227" i="10287" s="1"/>
  <c r="J227" i="10287" s="1"/>
  <c r="E228" i="10287"/>
  <c r="F228" i="10287"/>
  <c r="K228" i="10287"/>
  <c r="J228" i="10287" s="1"/>
  <c r="L228" i="10287"/>
  <c r="E229" i="10287"/>
  <c r="D229" i="10287" s="1"/>
  <c r="F229" i="10287"/>
  <c r="K229" i="10287"/>
  <c r="J229" i="10287" s="1"/>
  <c r="E230" i="10287"/>
  <c r="F230" i="10287"/>
  <c r="K230" i="10287"/>
  <c r="J230" i="10287" s="1"/>
  <c r="H231" i="10287"/>
  <c r="I231" i="10287"/>
  <c r="K231" i="10287"/>
  <c r="E232" i="10287"/>
  <c r="H232" i="10287" s="1"/>
  <c r="F232" i="10287"/>
  <c r="K232" i="10287"/>
  <c r="J232" i="10287" s="1"/>
  <c r="L232" i="10287"/>
  <c r="R232" i="10287"/>
  <c r="R227" i="10287" s="1"/>
  <c r="E233" i="10287"/>
  <c r="F233" i="10287"/>
  <c r="K233" i="10287"/>
  <c r="E234" i="10287"/>
  <c r="D234" i="10287" s="1"/>
  <c r="I234" i="10287" s="1"/>
  <c r="F234" i="10287"/>
  <c r="K234" i="10287"/>
  <c r="J234" i="10287" s="1"/>
  <c r="L234" i="10287"/>
  <c r="E235" i="10287"/>
  <c r="H235" i="10287" s="1"/>
  <c r="F235" i="10287"/>
  <c r="K235" i="10287"/>
  <c r="J235" i="10287" s="1"/>
  <c r="G236" i="10287"/>
  <c r="E236" i="10287" s="1"/>
  <c r="H236" i="10287" s="1"/>
  <c r="L236" i="10287"/>
  <c r="R236" i="10287"/>
  <c r="E237" i="10287"/>
  <c r="F237" i="10287"/>
  <c r="K237" i="10287"/>
  <c r="J237" i="10287" s="1"/>
  <c r="E238" i="10287"/>
  <c r="H238" i="10287" s="1"/>
  <c r="F238" i="10287"/>
  <c r="K238" i="10287"/>
  <c r="J238" i="10287" s="1"/>
  <c r="G239" i="10287"/>
  <c r="E240" i="10287"/>
  <c r="F240" i="10287"/>
  <c r="K240" i="10287"/>
  <c r="J240" i="10287" s="1"/>
  <c r="E242" i="10287"/>
  <c r="F242" i="10287"/>
  <c r="E243" i="10287"/>
  <c r="D243" i="10287" s="1"/>
  <c r="F243" i="10287"/>
  <c r="G244" i="10287"/>
  <c r="K244" i="10287" s="1"/>
  <c r="J244" i="10287" s="1"/>
  <c r="L244" i="10287"/>
  <c r="R244" i="10287"/>
  <c r="E245" i="10287"/>
  <c r="F245" i="10287"/>
  <c r="F244" i="10287" s="1"/>
  <c r="K245" i="10287"/>
  <c r="J245" i="10287" s="1"/>
  <c r="E246" i="10287"/>
  <c r="D246" i="10287" s="1"/>
  <c r="F246" i="10287"/>
  <c r="K246" i="10287"/>
  <c r="G247" i="10287"/>
  <c r="E247" i="10287" s="1"/>
  <c r="H247" i="10287" s="1"/>
  <c r="L247" i="10287"/>
  <c r="R247" i="10287"/>
  <c r="E248" i="10287"/>
  <c r="F248" i="10287"/>
  <c r="F247" i="10287" s="1"/>
  <c r="K248" i="10287"/>
  <c r="J248" i="10287" s="1"/>
  <c r="E249" i="10287"/>
  <c r="D249" i="10287" s="1"/>
  <c r="F249" i="10287"/>
  <c r="K249" i="10287"/>
  <c r="J249" i="10287" s="1"/>
  <c r="E250" i="10287"/>
  <c r="F250" i="10287"/>
  <c r="K250" i="10287"/>
  <c r="J250" i="10287" s="1"/>
  <c r="E251" i="10287"/>
  <c r="I251" i="10287" s="1"/>
  <c r="K251" i="10287"/>
  <c r="J251" i="10287" s="1"/>
  <c r="G252" i="10287"/>
  <c r="E252" i="10287" s="1"/>
  <c r="D252" i="10287" s="1"/>
  <c r="L252" i="10287"/>
  <c r="R252" i="10287"/>
  <c r="E253" i="10287"/>
  <c r="F253" i="10287"/>
  <c r="F252" i="10287" s="1"/>
  <c r="K253" i="10287"/>
  <c r="J253" i="10287" s="1"/>
  <c r="G254" i="10287"/>
  <c r="L254" i="10287"/>
  <c r="R254" i="10287"/>
  <c r="E255" i="10287"/>
  <c r="H255" i="10287"/>
  <c r="F255" i="10287"/>
  <c r="K255" i="10287"/>
  <c r="E256" i="10287"/>
  <c r="H256" i="10287" s="1"/>
  <c r="F256" i="10287"/>
  <c r="K256" i="10287"/>
  <c r="E257" i="10287"/>
  <c r="H257" i="10287" s="1"/>
  <c r="F257" i="10287"/>
  <c r="K257" i="10287"/>
  <c r="J257" i="10287" s="1"/>
  <c r="G258" i="10287"/>
  <c r="K258" i="10287" s="1"/>
  <c r="J258" i="10287" s="1"/>
  <c r="L258" i="10287"/>
  <c r="R258" i="10287"/>
  <c r="E259" i="10287"/>
  <c r="D259" i="10287" s="1"/>
  <c r="F259" i="10287"/>
  <c r="K259" i="10287"/>
  <c r="J259" i="10287" s="1"/>
  <c r="E260" i="10287"/>
  <c r="F260" i="10287"/>
  <c r="K260" i="10287"/>
  <c r="J260" i="10287" s="1"/>
  <c r="E261" i="10287"/>
  <c r="D261" i="10287" s="1"/>
  <c r="F261" i="10287"/>
  <c r="K261" i="10287"/>
  <c r="J261" i="10287" s="1"/>
  <c r="E262" i="10287"/>
  <c r="D262" i="10287" s="1"/>
  <c r="F262" i="10287"/>
  <c r="K262" i="10287"/>
  <c r="J262" i="10287" s="1"/>
  <c r="G263" i="10287"/>
  <c r="L263" i="10287"/>
  <c r="R263" i="10287"/>
  <c r="E264" i="10287"/>
  <c r="H264" i="10287" s="1"/>
  <c r="F264" i="10287"/>
  <c r="K264" i="10287"/>
  <c r="J264" i="10287" s="1"/>
  <c r="E265" i="10287"/>
  <c r="F265" i="10287"/>
  <c r="K265" i="10287"/>
  <c r="E266" i="10287"/>
  <c r="H266" i="10287" s="1"/>
  <c r="F266" i="10287"/>
  <c r="K266" i="10287"/>
  <c r="E267" i="10287"/>
  <c r="F267" i="10287"/>
  <c r="K267" i="10287"/>
  <c r="E268" i="10287"/>
  <c r="F268" i="10287"/>
  <c r="K268" i="10287"/>
  <c r="J268" i="10287" s="1"/>
  <c r="E269" i="10287"/>
  <c r="H269" i="10287" s="1"/>
  <c r="F269" i="10287"/>
  <c r="K269" i="10287"/>
  <c r="J269" i="10287" s="1"/>
  <c r="E270" i="10287"/>
  <c r="D270" i="10287" s="1"/>
  <c r="N270" i="10287" s="1"/>
  <c r="F270" i="10287"/>
  <c r="K270" i="10287"/>
  <c r="J270" i="10287" s="1"/>
  <c r="E271" i="10287"/>
  <c r="F271" i="10287"/>
  <c r="K271" i="10287"/>
  <c r="J271" i="10287" s="1"/>
  <c r="E272" i="10287"/>
  <c r="F272" i="10287"/>
  <c r="K272" i="10287"/>
  <c r="E273" i="10287"/>
  <c r="H273" i="10287" s="1"/>
  <c r="F273" i="10287"/>
  <c r="K273" i="10287"/>
  <c r="J273" i="10287" s="1"/>
  <c r="E274" i="10287"/>
  <c r="F274" i="10287"/>
  <c r="K274" i="10287"/>
  <c r="J274" i="10287" s="1"/>
  <c r="G275" i="10287"/>
  <c r="L275" i="10287"/>
  <c r="R275" i="10287"/>
  <c r="E276" i="10287"/>
  <c r="D276" i="10287" s="1"/>
  <c r="F276" i="10287"/>
  <c r="E277" i="10287"/>
  <c r="D277" i="10287" s="1"/>
  <c r="F277" i="10287"/>
  <c r="E278" i="10287"/>
  <c r="D278" i="10287" s="1"/>
  <c r="F278" i="10287"/>
  <c r="K278" i="10287"/>
  <c r="E279" i="10287"/>
  <c r="D279" i="10287" s="1"/>
  <c r="F279" i="10287"/>
  <c r="K279" i="10287"/>
  <c r="J279" i="10287" s="1"/>
  <c r="E280" i="10287"/>
  <c r="D280" i="10287" s="1"/>
  <c r="F280" i="10287"/>
  <c r="K280" i="10287"/>
  <c r="J280" i="10287" s="1"/>
  <c r="E281" i="10287"/>
  <c r="D281" i="10287" s="1"/>
  <c r="F281" i="10287"/>
  <c r="K281" i="10287"/>
  <c r="E282" i="10287"/>
  <c r="D282" i="10287" s="1"/>
  <c r="F282" i="10287"/>
  <c r="K282" i="10287"/>
  <c r="E283" i="10287"/>
  <c r="D283" i="10287" s="1"/>
  <c r="F283" i="10287"/>
  <c r="K283" i="10287"/>
  <c r="E285" i="10287"/>
  <c r="F285" i="10287"/>
  <c r="E286" i="10287"/>
  <c r="F286" i="10287"/>
  <c r="K286" i="10287"/>
  <c r="J286" i="10287" s="1"/>
  <c r="E287" i="10287"/>
  <c r="D287" i="10287" s="1"/>
  <c r="F287" i="10287"/>
  <c r="K287" i="10287"/>
  <c r="E288" i="10287"/>
  <c r="D288" i="10287" s="1"/>
  <c r="F288" i="10287"/>
  <c r="K288" i="10287"/>
  <c r="E289" i="10287"/>
  <c r="D289" i="10287" s="1"/>
  <c r="F289" i="10287"/>
  <c r="K289" i="10287"/>
  <c r="J289" i="10287" s="1"/>
  <c r="E290" i="10287"/>
  <c r="F290" i="10287"/>
  <c r="K290" i="10287"/>
  <c r="J290" i="10287" s="1"/>
  <c r="E291" i="10287"/>
  <c r="D291" i="10287" s="1"/>
  <c r="F291" i="10287"/>
  <c r="K291" i="10287"/>
  <c r="E292" i="10287"/>
  <c r="H292" i="10287" s="1"/>
  <c r="F292" i="10287"/>
  <c r="K292" i="10287"/>
  <c r="J292" i="10287" s="1"/>
  <c r="E293" i="10287"/>
  <c r="F293" i="10287"/>
  <c r="K293" i="10287"/>
  <c r="J293" i="10287" s="1"/>
  <c r="L293" i="10287"/>
  <c r="R293" i="10287"/>
  <c r="E294" i="10287"/>
  <c r="D294" i="10287" s="1"/>
  <c r="F294" i="10287"/>
  <c r="K294" i="10287"/>
  <c r="J294" i="10287" s="1"/>
  <c r="E295" i="10287"/>
  <c r="D295" i="10287" s="1"/>
  <c r="F295" i="10287"/>
  <c r="K295" i="10287"/>
  <c r="J295" i="10287" s="1"/>
  <c r="E296" i="10287"/>
  <c r="D296" i="10287" s="1"/>
  <c r="F296" i="10287"/>
  <c r="J296" i="10287"/>
  <c r="K296" i="10287"/>
  <c r="E297" i="10287"/>
  <c r="D297" i="10287" s="1"/>
  <c r="F297" i="10287"/>
  <c r="K297" i="10287"/>
  <c r="J297" i="10287" s="1"/>
  <c r="E298" i="10287"/>
  <c r="F298" i="10287"/>
  <c r="K298" i="10287"/>
  <c r="J298" i="10287" s="1"/>
  <c r="E299" i="10287"/>
  <c r="D299" i="10287" s="1"/>
  <c r="F299" i="10287"/>
  <c r="K299" i="10287"/>
  <c r="J299" i="10287" s="1"/>
  <c r="E300" i="10287"/>
  <c r="H300" i="10287"/>
  <c r="F300" i="10287"/>
  <c r="K300" i="10287"/>
  <c r="J300" i="10287" s="1"/>
  <c r="L300" i="10287"/>
  <c r="R300" i="10287"/>
  <c r="E301" i="10287"/>
  <c r="F301" i="10287"/>
  <c r="K301" i="10287"/>
  <c r="E302" i="10287"/>
  <c r="F302" i="10287"/>
  <c r="K302" i="10287"/>
  <c r="J302" i="10287" s="1"/>
  <c r="E303" i="10287"/>
  <c r="F303" i="10287"/>
  <c r="K303" i="10287"/>
  <c r="J303" i="10287" s="1"/>
  <c r="E304" i="10287"/>
  <c r="D304" i="10287" s="1"/>
  <c r="I304" i="10287" s="1"/>
  <c r="F304" i="10287"/>
  <c r="K304" i="10287"/>
  <c r="J304" i="10287" s="1"/>
  <c r="E305" i="10287"/>
  <c r="F305" i="10287"/>
  <c r="K305" i="10287"/>
  <c r="E306" i="10287"/>
  <c r="H306" i="10287" s="1"/>
  <c r="F306" i="10287"/>
  <c r="K306" i="10287"/>
  <c r="J306" i="10287" s="1"/>
  <c r="E307" i="10287"/>
  <c r="H307" i="10287" s="1"/>
  <c r="F307" i="10287"/>
  <c r="K307" i="10287"/>
  <c r="J307" i="10287" s="1"/>
  <c r="E308" i="10287"/>
  <c r="H308" i="10287" s="1"/>
  <c r="F308" i="10287"/>
  <c r="K308" i="10287"/>
  <c r="E309" i="10287"/>
  <c r="F309" i="10287"/>
  <c r="K309" i="10287"/>
  <c r="E310" i="10287"/>
  <c r="H310" i="10287" s="1"/>
  <c r="F310" i="10287"/>
  <c r="K310" i="10287"/>
  <c r="J310" i="10287" s="1"/>
  <c r="E311" i="10287"/>
  <c r="F311" i="10287"/>
  <c r="K311" i="10287"/>
  <c r="J311" i="10287" s="1"/>
  <c r="E312" i="10287"/>
  <c r="H312" i="10287" s="1"/>
  <c r="F312" i="10287"/>
  <c r="K312" i="10287"/>
  <c r="E313" i="10287"/>
  <c r="D313" i="10287" s="1"/>
  <c r="F313" i="10287"/>
  <c r="E314" i="10287"/>
  <c r="D314" i="10287" s="1"/>
  <c r="F314" i="10287"/>
  <c r="E315" i="10287"/>
  <c r="D315" i="10287" s="1"/>
  <c r="F315" i="10287"/>
  <c r="M316" i="10287"/>
  <c r="G317" i="10287"/>
  <c r="F18" i="10296"/>
  <c r="G18" i="10296"/>
  <c r="L18" i="10296"/>
  <c r="R18" i="10296"/>
  <c r="E19" i="10296"/>
  <c r="K19" i="10296"/>
  <c r="E20" i="10296"/>
  <c r="D20" i="10296" s="1"/>
  <c r="I20" i="10296" s="1"/>
  <c r="H20" i="10296"/>
  <c r="K20" i="10296"/>
  <c r="J20" i="10296" s="1"/>
  <c r="E21" i="10296"/>
  <c r="M21" i="10296" s="1"/>
  <c r="K21" i="10296"/>
  <c r="J21" i="10296" s="1"/>
  <c r="E22" i="10296"/>
  <c r="K22" i="10296"/>
  <c r="J22" i="10296" s="1"/>
  <c r="E23" i="10296"/>
  <c r="K23" i="10296"/>
  <c r="E24" i="10296"/>
  <c r="D24" i="10296" s="1"/>
  <c r="I24" i="10296" s="1"/>
  <c r="K24" i="10296"/>
  <c r="J24" i="10296" s="1"/>
  <c r="E25" i="10296"/>
  <c r="H25" i="10296" s="1"/>
  <c r="K25" i="10296"/>
  <c r="J25" i="10296" s="1"/>
  <c r="E26" i="10296"/>
  <c r="D26" i="10296" s="1"/>
  <c r="K26" i="10296"/>
  <c r="J26" i="10296" s="1"/>
  <c r="E27" i="10296"/>
  <c r="K27" i="10296"/>
  <c r="E28" i="10296"/>
  <c r="K28" i="10296"/>
  <c r="E29" i="10296"/>
  <c r="H29" i="10296" s="1"/>
  <c r="K29" i="10296"/>
  <c r="J29" i="10296" s="1"/>
  <c r="E30" i="10296"/>
  <c r="K30" i="10296"/>
  <c r="J30" i="10296" s="1"/>
  <c r="E31" i="10296"/>
  <c r="H31" i="10296" s="1"/>
  <c r="K31" i="10296"/>
  <c r="E32" i="10296"/>
  <c r="H32" i="10296" s="1"/>
  <c r="K32" i="10296"/>
  <c r="J32" i="10296" s="1"/>
  <c r="F33" i="10296"/>
  <c r="G33" i="10296"/>
  <c r="K33" i="10296" s="1"/>
  <c r="J33" i="10296" s="1"/>
  <c r="L33" i="10296"/>
  <c r="R33" i="10296"/>
  <c r="E34" i="10296"/>
  <c r="K34" i="10296"/>
  <c r="J34" i="10296" s="1"/>
  <c r="E35" i="10296"/>
  <c r="K35" i="10296"/>
  <c r="J35" i="10296" s="1"/>
  <c r="F36" i="10296"/>
  <c r="G36" i="10296"/>
  <c r="K36" i="10296" s="1"/>
  <c r="J36" i="10296" s="1"/>
  <c r="L36" i="10296"/>
  <c r="R36" i="10296"/>
  <c r="E37" i="10296"/>
  <c r="H37" i="10296" s="1"/>
  <c r="K37" i="10296"/>
  <c r="J37" i="10296" s="1"/>
  <c r="E38" i="10296"/>
  <c r="K38" i="10296"/>
  <c r="J38" i="10296" s="1"/>
  <c r="F39" i="10296"/>
  <c r="G39" i="10296"/>
  <c r="K39" i="10296" s="1"/>
  <c r="J39" i="10296" s="1"/>
  <c r="L39" i="10296"/>
  <c r="R39" i="10296"/>
  <c r="E40" i="10296"/>
  <c r="K40" i="10296"/>
  <c r="J40" i="10296" s="1"/>
  <c r="E41" i="10296"/>
  <c r="K41" i="10296"/>
  <c r="J41" i="10296" s="1"/>
  <c r="F42" i="10296"/>
  <c r="R42" i="10296"/>
  <c r="E43" i="10296"/>
  <c r="D43" i="10296" s="1"/>
  <c r="K43" i="10296"/>
  <c r="J43" i="10296" s="1"/>
  <c r="E44" i="10296"/>
  <c r="G44" i="10296"/>
  <c r="L44" i="10296"/>
  <c r="L42" i="10296" s="1"/>
  <c r="E45" i="10296"/>
  <c r="K45" i="10296"/>
  <c r="J45" i="10296" s="1"/>
  <c r="E46" i="10296"/>
  <c r="K46" i="10296"/>
  <c r="J46" i="10296" s="1"/>
  <c r="E47" i="10296"/>
  <c r="D47" i="10296" s="1"/>
  <c r="E48" i="10296"/>
  <c r="D48" i="10296" s="1"/>
  <c r="K48" i="10296"/>
  <c r="J48" i="10296" s="1"/>
  <c r="E49" i="10296"/>
  <c r="D49" i="10296" s="1"/>
  <c r="K49" i="10296"/>
  <c r="J49" i="10296" s="1"/>
  <c r="E50" i="10296"/>
  <c r="K50" i="10296"/>
  <c r="J50" i="10296" s="1"/>
  <c r="F51" i="10296"/>
  <c r="G51" i="10296"/>
  <c r="K51" i="10296" s="1"/>
  <c r="J51" i="10296" s="1"/>
  <c r="R51" i="10296"/>
  <c r="E52" i="10296"/>
  <c r="M52" i="10296" s="1"/>
  <c r="K52" i="10296"/>
  <c r="J52" i="10296" s="1"/>
  <c r="E53" i="10296"/>
  <c r="H53" i="10296" s="1"/>
  <c r="K53" i="10296"/>
  <c r="J53" i="10296" s="1"/>
  <c r="L53" i="10296"/>
  <c r="L51" i="10296" s="1"/>
  <c r="E54" i="10296"/>
  <c r="H54" i="10296" s="1"/>
  <c r="K54" i="10296"/>
  <c r="E55" i="10296"/>
  <c r="K55" i="10296"/>
  <c r="E56" i="10296"/>
  <c r="K56" i="10296"/>
  <c r="F57" i="10296"/>
  <c r="G57" i="10296"/>
  <c r="K57" i="10296" s="1"/>
  <c r="J57" i="10296" s="1"/>
  <c r="L57" i="10296"/>
  <c r="M57" i="10296"/>
  <c r="R57" i="10296"/>
  <c r="E58" i="10296"/>
  <c r="K58" i="10296"/>
  <c r="E59" i="10296"/>
  <c r="H59" i="10296" s="1"/>
  <c r="K59" i="10296"/>
  <c r="J59" i="10296" s="1"/>
  <c r="E60" i="10296"/>
  <c r="D60" i="10296" s="1"/>
  <c r="I60" i="10296" s="1"/>
  <c r="H60" i="10296"/>
  <c r="K60" i="10296"/>
  <c r="E61" i="10296"/>
  <c r="K61" i="10296"/>
  <c r="J61" i="10296" s="1"/>
  <c r="E62" i="10296"/>
  <c r="D62" i="10296" s="1"/>
  <c r="K62" i="10296"/>
  <c r="J62" i="10296" s="1"/>
  <c r="E63" i="10296"/>
  <c r="M63" i="10296" s="1"/>
  <c r="K63" i="10296"/>
  <c r="J63" i="10296" s="1"/>
  <c r="E64" i="10296"/>
  <c r="K64" i="10296"/>
  <c r="J64" i="10296" s="1"/>
  <c r="E65" i="10296"/>
  <c r="D65" i="10296" s="1"/>
  <c r="K65" i="10296"/>
  <c r="J65" i="10296" s="1"/>
  <c r="E66" i="10296"/>
  <c r="D66" i="10296" s="1"/>
  <c r="K66" i="10296"/>
  <c r="J66" i="10296" s="1"/>
  <c r="E67" i="10296"/>
  <c r="D67" i="10296" s="1"/>
  <c r="N67" i="10296" s="1"/>
  <c r="K67" i="10296"/>
  <c r="J67" i="10296" s="1"/>
  <c r="E68" i="10296"/>
  <c r="K68" i="10296"/>
  <c r="F69" i="10296"/>
  <c r="G69" i="10296"/>
  <c r="L69" i="10296"/>
  <c r="M69" i="10296"/>
  <c r="R69" i="10296"/>
  <c r="E70" i="10296"/>
  <c r="D70" i="10296"/>
  <c r="K70" i="10296"/>
  <c r="E71" i="10296"/>
  <c r="H71" i="10296" s="1"/>
  <c r="K71" i="10296"/>
  <c r="J71" i="10296" s="1"/>
  <c r="E72" i="10296"/>
  <c r="K72" i="10296"/>
  <c r="E73" i="10296"/>
  <c r="H73" i="10296" s="1"/>
  <c r="K73" i="10296"/>
  <c r="E74" i="10296"/>
  <c r="K74" i="10296"/>
  <c r="E75" i="10296"/>
  <c r="K75" i="10296"/>
  <c r="E76" i="10296"/>
  <c r="K76" i="10296"/>
  <c r="J76" i="10296"/>
  <c r="E77" i="10296"/>
  <c r="H77" i="10296" s="1"/>
  <c r="K77" i="10296"/>
  <c r="J77" i="10296" s="1"/>
  <c r="E78" i="10296"/>
  <c r="K78" i="10296"/>
  <c r="J78" i="10296" s="1"/>
  <c r="E79" i="10296"/>
  <c r="D79" i="10296" s="1"/>
  <c r="N79" i="10296" s="1"/>
  <c r="K79" i="10296"/>
  <c r="J79" i="10296" s="1"/>
  <c r="E80" i="10296"/>
  <c r="H80" i="10296" s="1"/>
  <c r="K80" i="10296"/>
  <c r="J80" i="10296" s="1"/>
  <c r="E81" i="10296"/>
  <c r="H81" i="10296" s="1"/>
  <c r="K81" i="10296"/>
  <c r="J81" i="10296" s="1"/>
  <c r="E82" i="10296"/>
  <c r="K82" i="10296"/>
  <c r="J82" i="10296" s="1"/>
  <c r="E83" i="10296"/>
  <c r="D83" i="10296" s="1"/>
  <c r="E84" i="10296"/>
  <c r="D84" i="10296" s="1"/>
  <c r="N84" i="10296" s="1"/>
  <c r="K84" i="10296"/>
  <c r="E85" i="10296"/>
  <c r="H85" i="10296" s="1"/>
  <c r="K85" i="10296"/>
  <c r="J85" i="10296" s="1"/>
  <c r="E86" i="10296"/>
  <c r="D86" i="10296" s="1"/>
  <c r="I86" i="10296" s="1"/>
  <c r="K86" i="10296"/>
  <c r="E87" i="10296"/>
  <c r="H87" i="10296"/>
  <c r="K87" i="10296"/>
  <c r="E88" i="10296"/>
  <c r="D88" i="10296" s="1"/>
  <c r="I88" i="10296" s="1"/>
  <c r="E89" i="10296"/>
  <c r="D89" i="10296" s="1"/>
  <c r="F90" i="10296"/>
  <c r="G90" i="10296"/>
  <c r="L90" i="10296"/>
  <c r="R90" i="10296"/>
  <c r="E91" i="10296"/>
  <c r="K91" i="10296"/>
  <c r="J91" i="10296" s="1"/>
  <c r="E92" i="10296"/>
  <c r="H92" i="10296" s="1"/>
  <c r="K92" i="10296"/>
  <c r="E93" i="10296"/>
  <c r="E94" i="10296"/>
  <c r="D94" i="10296" s="1"/>
  <c r="G94" i="10296"/>
  <c r="L94" i="10296"/>
  <c r="L93" i="10296" s="1"/>
  <c r="M94" i="10296"/>
  <c r="M93" i="10296" s="1"/>
  <c r="R94" i="10296"/>
  <c r="R93" i="10296" s="1"/>
  <c r="E95" i="10296"/>
  <c r="K95" i="10296"/>
  <c r="J95" i="10296" s="1"/>
  <c r="E96" i="10296"/>
  <c r="E97" i="10296"/>
  <c r="K97" i="10296"/>
  <c r="J97" i="10296" s="1"/>
  <c r="E98" i="10296"/>
  <c r="D98" i="10296" s="1"/>
  <c r="F99" i="10296"/>
  <c r="E99" i="10296"/>
  <c r="D99" i="10296" s="1"/>
  <c r="G99" i="10296"/>
  <c r="K99" i="10296" s="1"/>
  <c r="J99" i="10296" s="1"/>
  <c r="L99" i="10296"/>
  <c r="M99" i="10296"/>
  <c r="E100" i="10296"/>
  <c r="K100" i="10296"/>
  <c r="J100" i="10296" s="1"/>
  <c r="E101" i="10296"/>
  <c r="H101" i="10296" s="1"/>
  <c r="K101" i="10296"/>
  <c r="F102" i="10296"/>
  <c r="G102" i="10296"/>
  <c r="K102" i="10296" s="1"/>
  <c r="J102" i="10296" s="1"/>
  <c r="L102" i="10296"/>
  <c r="M102" i="10296"/>
  <c r="R102" i="10296"/>
  <c r="E103" i="10296"/>
  <c r="K103" i="10296"/>
  <c r="J103" i="10296" s="1"/>
  <c r="E104" i="10296"/>
  <c r="K104" i="10296"/>
  <c r="J104" i="10296" s="1"/>
  <c r="E105" i="10296"/>
  <c r="K105" i="10296"/>
  <c r="J105" i="10296" s="1"/>
  <c r="E106" i="10296"/>
  <c r="K106" i="10296"/>
  <c r="J106" i="10296" s="1"/>
  <c r="F107" i="10296"/>
  <c r="G107" i="10296"/>
  <c r="K107" i="10296" s="1"/>
  <c r="J107" i="10296" s="1"/>
  <c r="L107" i="10296"/>
  <c r="R107" i="10296"/>
  <c r="E108" i="10296"/>
  <c r="K108" i="10296"/>
  <c r="J108" i="10296" s="1"/>
  <c r="E109" i="10296"/>
  <c r="K109" i="10296"/>
  <c r="G110" i="10296"/>
  <c r="K110" i="10296" s="1"/>
  <c r="I110" i="10296"/>
  <c r="E111" i="10296"/>
  <c r="K111" i="10296"/>
  <c r="J111" i="10296" s="1"/>
  <c r="F112" i="10296"/>
  <c r="G112" i="10296"/>
  <c r="K112" i="10296" s="1"/>
  <c r="J112" i="10296" s="1"/>
  <c r="L112" i="10296"/>
  <c r="R112" i="10296"/>
  <c r="E113" i="10296"/>
  <c r="K113" i="10296"/>
  <c r="E114" i="10296"/>
  <c r="H114" i="10296" s="1"/>
  <c r="K114" i="10296"/>
  <c r="J114" i="10296" s="1"/>
  <c r="E115" i="10296"/>
  <c r="G115" i="10296"/>
  <c r="K115" i="10296" s="1"/>
  <c r="J115" i="10296" s="1"/>
  <c r="L115" i="10296"/>
  <c r="R115" i="10296"/>
  <c r="E116" i="10296"/>
  <c r="K116" i="10296"/>
  <c r="E117" i="10296"/>
  <c r="H117" i="10296" s="1"/>
  <c r="K117" i="10296"/>
  <c r="E118" i="10296"/>
  <c r="E119" i="10296"/>
  <c r="H119" i="10296" s="1"/>
  <c r="K119" i="10296"/>
  <c r="J119" i="10296" s="1"/>
  <c r="E120" i="10296"/>
  <c r="D120" i="10296" s="1"/>
  <c r="I120" i="10296" s="1"/>
  <c r="K120" i="10296"/>
  <c r="J120" i="10296" s="1"/>
  <c r="E121" i="10296"/>
  <c r="G121" i="10296"/>
  <c r="K121" i="10296" s="1"/>
  <c r="J121" i="10296" s="1"/>
  <c r="L121" i="10296"/>
  <c r="R121" i="10296"/>
  <c r="E122" i="10296"/>
  <c r="K122" i="10296"/>
  <c r="J122" i="10296" s="1"/>
  <c r="G123" i="10296"/>
  <c r="K123" i="10296" s="1"/>
  <c r="J123" i="10296" s="1"/>
  <c r="L123" i="10296"/>
  <c r="R123" i="10296"/>
  <c r="E124" i="10296"/>
  <c r="D124" i="10296" s="1"/>
  <c r="F124" i="10296"/>
  <c r="K124" i="10296"/>
  <c r="E125" i="10296"/>
  <c r="F125" i="10296"/>
  <c r="K125" i="10296"/>
  <c r="J125" i="10296" s="1"/>
  <c r="E126" i="10296"/>
  <c r="F126" i="10296"/>
  <c r="K126" i="10296"/>
  <c r="J126" i="10296" s="1"/>
  <c r="F127" i="10296"/>
  <c r="G127" i="10296"/>
  <c r="K127" i="10296" s="1"/>
  <c r="J127" i="10296" s="1"/>
  <c r="L127" i="10296"/>
  <c r="R127" i="10296"/>
  <c r="E128" i="10296"/>
  <c r="K128" i="10296"/>
  <c r="J128" i="10296" s="1"/>
  <c r="E129" i="10296"/>
  <c r="K129" i="10296"/>
  <c r="J129" i="10296" s="1"/>
  <c r="E130" i="10296"/>
  <c r="D130" i="10296" s="1"/>
  <c r="K130" i="10296"/>
  <c r="J130" i="10296" s="1"/>
  <c r="E131" i="10296"/>
  <c r="D131" i="10296" s="1"/>
  <c r="K131" i="10296"/>
  <c r="J131" i="10296" s="1"/>
  <c r="E132" i="10296"/>
  <c r="D132" i="10296" s="1"/>
  <c r="G132" i="10296"/>
  <c r="K132" i="10296" s="1"/>
  <c r="J132" i="10296" s="1"/>
  <c r="L132" i="10296"/>
  <c r="M132" i="10296"/>
  <c r="R132" i="10296"/>
  <c r="E133" i="10296"/>
  <c r="D133" i="10296" s="1"/>
  <c r="I133" i="10296" s="1"/>
  <c r="K133" i="10296"/>
  <c r="J133" i="10296" s="1"/>
  <c r="F134" i="10296"/>
  <c r="E134" i="10296" s="1"/>
  <c r="D134" i="10296" s="1"/>
  <c r="G134" i="10296"/>
  <c r="K134" i="10296" s="1"/>
  <c r="J134" i="10296" s="1"/>
  <c r="L134" i="10296"/>
  <c r="R134" i="10296"/>
  <c r="E135" i="10296"/>
  <c r="D135" i="10296" s="1"/>
  <c r="I135" i="10296" s="1"/>
  <c r="K135" i="10296"/>
  <c r="J135" i="10296" s="1"/>
  <c r="E136" i="10296"/>
  <c r="D136" i="10296" s="1"/>
  <c r="E137" i="10296"/>
  <c r="D137" i="10296" s="1"/>
  <c r="E138" i="10296"/>
  <c r="D138" i="10296" s="1"/>
  <c r="I138" i="10296" s="1"/>
  <c r="E139" i="10296"/>
  <c r="D139" i="10296" s="1"/>
  <c r="E140" i="10296"/>
  <c r="D140" i="10296" s="1"/>
  <c r="E141" i="10296"/>
  <c r="H141" i="10296" s="1"/>
  <c r="K141" i="10296"/>
  <c r="E142" i="10296"/>
  <c r="K142" i="10296"/>
  <c r="E143" i="10296"/>
  <c r="D143" i="10296" s="1"/>
  <c r="E144" i="10296"/>
  <c r="D144" i="10296" s="1"/>
  <c r="K144" i="10296"/>
  <c r="J144" i="10296" s="1"/>
  <c r="E145" i="10296"/>
  <c r="K145" i="10296"/>
  <c r="J145" i="10296" s="1"/>
  <c r="E146" i="10296"/>
  <c r="D146" i="10296" s="1"/>
  <c r="E147" i="10296"/>
  <c r="D147" i="10296" s="1"/>
  <c r="K147" i="10296"/>
  <c r="J147" i="10296" s="1"/>
  <c r="E148" i="10296"/>
  <c r="D148" i="10296" s="1"/>
  <c r="K148" i="10296"/>
  <c r="J148" i="10296" s="1"/>
  <c r="E149" i="10296"/>
  <c r="D149" i="10296" s="1"/>
  <c r="K149" i="10296"/>
  <c r="E150" i="10296"/>
  <c r="D150" i="10296" s="1"/>
  <c r="I150" i="10296" s="1"/>
  <c r="M150" i="10296"/>
  <c r="D151" i="10296"/>
  <c r="E151" i="10296"/>
  <c r="G151" i="10296"/>
  <c r="L151" i="10296"/>
  <c r="M151" i="10296"/>
  <c r="R151" i="10296"/>
  <c r="H100" i="10287"/>
  <c r="D100" i="10287"/>
  <c r="I100" i="10287" s="1"/>
  <c r="H98" i="10287"/>
  <c r="H96" i="10287"/>
  <c r="D96" i="10287"/>
  <c r="I96" i="10287" s="1"/>
  <c r="H76" i="10296"/>
  <c r="D68" i="10287"/>
  <c r="I68" i="10287" s="1"/>
  <c r="H58" i="10287"/>
  <c r="D58" i="10287"/>
  <c r="I58" i="10287" s="1"/>
  <c r="D51" i="10287"/>
  <c r="D40" i="10287"/>
  <c r="I40" i="10287" s="1"/>
  <c r="M40" i="10287"/>
  <c r="H49" i="10296"/>
  <c r="M49" i="10296"/>
  <c r="D312" i="10287"/>
  <c r="I312" i="10287" s="1"/>
  <c r="D83" i="10287"/>
  <c r="H83" i="10287"/>
  <c r="H101" i="10287"/>
  <c r="D101" i="10287"/>
  <c r="H97" i="10287"/>
  <c r="D97" i="10287"/>
  <c r="I97" i="10287" s="1"/>
  <c r="H93" i="10287"/>
  <c r="D93" i="10287"/>
  <c r="I93" i="10287" s="1"/>
  <c r="D64" i="10296"/>
  <c r="H293" i="10287"/>
  <c r="D293" i="10287"/>
  <c r="I293" i="10287" s="1"/>
  <c r="D101" i="10296"/>
  <c r="I101" i="10296" s="1"/>
  <c r="J68" i="10296"/>
  <c r="J28" i="10296"/>
  <c r="D209" i="10287"/>
  <c r="E146" i="10287"/>
  <c r="J185" i="10287"/>
  <c r="K127" i="10287"/>
  <c r="J127" i="10287" s="1"/>
  <c r="M103" i="10287"/>
  <c r="H24" i="10287"/>
  <c r="D24" i="10287"/>
  <c r="I24" i="10287" s="1"/>
  <c r="D80" i="10296"/>
  <c r="I80" i="10296" s="1"/>
  <c r="D37" i="10296"/>
  <c r="I37" i="10296" s="1"/>
  <c r="D308" i="10287"/>
  <c r="I308" i="10287" s="1"/>
  <c r="D172" i="10287"/>
  <c r="M154" i="10287"/>
  <c r="J154" i="10287"/>
  <c r="H118" i="10287"/>
  <c r="D118" i="10287"/>
  <c r="N118" i="10287" s="1"/>
  <c r="H111" i="10287"/>
  <c r="D111" i="10287"/>
  <c r="I111" i="10287" s="1"/>
  <c r="J108" i="10287"/>
  <c r="H78" i="10287"/>
  <c r="M78" i="10287"/>
  <c r="D78" i="10287"/>
  <c r="I78" i="10287" s="1"/>
  <c r="H64" i="10287"/>
  <c r="D64" i="10287"/>
  <c r="I64" i="10287" s="1"/>
  <c r="D62" i="10287"/>
  <c r="I62" i="10287" s="1"/>
  <c r="H54" i="10287"/>
  <c r="D54" i="10287"/>
  <c r="I54" i="10287" s="1"/>
  <c r="D52" i="10287"/>
  <c r="I52" i="10287" s="1"/>
  <c r="H52" i="10287"/>
  <c r="M44" i="10287"/>
  <c r="J35" i="10287"/>
  <c r="D27" i="10287"/>
  <c r="I27" i="10287" s="1"/>
  <c r="D129" i="10296"/>
  <c r="D87" i="10296"/>
  <c r="I87" i="10296" s="1"/>
  <c r="E162" i="10287"/>
  <c r="H162" i="10287" s="1"/>
  <c r="F162" i="10287"/>
  <c r="K162" i="10287"/>
  <c r="J162" i="10287" s="1"/>
  <c r="D151" i="10287"/>
  <c r="I151" i="10287" s="1"/>
  <c r="H151" i="10287"/>
  <c r="H90" i="10287"/>
  <c r="H89" i="10287"/>
  <c r="D89" i="10287"/>
  <c r="I89" i="10287" s="1"/>
  <c r="H88" i="10287"/>
  <c r="D88" i="10287"/>
  <c r="I88" i="10287" s="1"/>
  <c r="D75" i="10287"/>
  <c r="I75" i="10287" s="1"/>
  <c r="H75" i="10287"/>
  <c r="H38" i="10287"/>
  <c r="M38" i="10287"/>
  <c r="D38" i="10287"/>
  <c r="I38" i="10287" s="1"/>
  <c r="M23" i="10287"/>
  <c r="D23" i="10287"/>
  <c r="I23" i="10287" s="1"/>
  <c r="E39" i="10296"/>
  <c r="H40" i="10296"/>
  <c r="M40" i="10296"/>
  <c r="D268" i="10287"/>
  <c r="I268" i="10287" s="1"/>
  <c r="D253" i="10287"/>
  <c r="I253" i="10287" s="1"/>
  <c r="H245" i="10287"/>
  <c r="M245" i="10287"/>
  <c r="D214" i="10287"/>
  <c r="N214" i="10287" s="1"/>
  <c r="D192" i="10287"/>
  <c r="I192" i="10287" s="1"/>
  <c r="E155" i="10287"/>
  <c r="D155" i="10287" s="1"/>
  <c r="I155" i="10287" s="1"/>
  <c r="H138" i="10287"/>
  <c r="H135" i="10287"/>
  <c r="M122" i="10287"/>
  <c r="D114" i="10287"/>
  <c r="H114" i="10287"/>
  <c r="D85" i="10287"/>
  <c r="I85" i="10287" s="1"/>
  <c r="H85" i="10287"/>
  <c r="D84" i="10287"/>
  <c r="N84" i="10287" s="1"/>
  <c r="D81" i="10287"/>
  <c r="I81" i="10287" s="1"/>
  <c r="H81" i="10287"/>
  <c r="D80" i="10287"/>
  <c r="N80" i="10287" s="1"/>
  <c r="H80" i="10287"/>
  <c r="M61" i="10287"/>
  <c r="H55" i="10287"/>
  <c r="H30" i="10287"/>
  <c r="M30" i="10287"/>
  <c r="D26" i="10287"/>
  <c r="I26" i="10287"/>
  <c r="D44" i="10296"/>
  <c r="I44" i="10296" s="1"/>
  <c r="D40" i="10296"/>
  <c r="I40" i="10296" s="1"/>
  <c r="H19" i="10296"/>
  <c r="H311" i="10287"/>
  <c r="M311" i="10287"/>
  <c r="H309" i="10287"/>
  <c r="M307" i="10287"/>
  <c r="H305" i="10287"/>
  <c r="H303" i="10287"/>
  <c r="H301" i="10287"/>
  <c r="H298" i="10287"/>
  <c r="M298" i="10287"/>
  <c r="J281" i="10287"/>
  <c r="M269" i="10287"/>
  <c r="D266" i="10287"/>
  <c r="I266" i="10287" s="1"/>
  <c r="D245" i="10287"/>
  <c r="G221" i="10287"/>
  <c r="K221" i="10287" s="1"/>
  <c r="J221" i="10287" s="1"/>
  <c r="H215" i="10287"/>
  <c r="F155" i="10287"/>
  <c r="D138" i="10287"/>
  <c r="I138" i="10287" s="1"/>
  <c r="D135" i="10287"/>
  <c r="I135" i="10287" s="1"/>
  <c r="K124" i="10287"/>
  <c r="J124" i="10287" s="1"/>
  <c r="D117" i="10287"/>
  <c r="M114" i="10287"/>
  <c r="H110" i="10287"/>
  <c r="M110" i="10287"/>
  <c r="M80" i="10287"/>
  <c r="D55" i="10287"/>
  <c r="I55" i="10287" s="1"/>
  <c r="D43" i="10287"/>
  <c r="I43" i="10287" s="1"/>
  <c r="D32" i="10287"/>
  <c r="I32" i="10287" s="1"/>
  <c r="H32" i="10287"/>
  <c r="D30" i="10287"/>
  <c r="I30" i="10287" s="1"/>
  <c r="M25" i="10287"/>
  <c r="J25" i="10287"/>
  <c r="H79" i="10296"/>
  <c r="D58" i="10296"/>
  <c r="D54" i="10296"/>
  <c r="I54" i="10296" s="1"/>
  <c r="H23" i="10296"/>
  <c r="D19" i="10296"/>
  <c r="I19" i="10296" s="1"/>
  <c r="D311" i="10287"/>
  <c r="I311" i="10287" s="1"/>
  <c r="D309" i="10287"/>
  <c r="I309" i="10287" s="1"/>
  <c r="D307" i="10287"/>
  <c r="I307" i="10287" s="1"/>
  <c r="D305" i="10287"/>
  <c r="I305" i="10287" s="1"/>
  <c r="D303" i="10287"/>
  <c r="I303" i="10287" s="1"/>
  <c r="D301" i="10287"/>
  <c r="I301" i="10287" s="1"/>
  <c r="D298" i="10287"/>
  <c r="I298" i="10287" s="1"/>
  <c r="D292" i="10287"/>
  <c r="I292" i="10287" s="1"/>
  <c r="D272" i="10287"/>
  <c r="D269" i="10287"/>
  <c r="I269" i="10287" s="1"/>
  <c r="H268" i="10287"/>
  <c r="D264" i="10287"/>
  <c r="N264" i="10287" s="1"/>
  <c r="M262" i="10287"/>
  <c r="E258" i="10287"/>
  <c r="H253" i="10287"/>
  <c r="H249" i="10287"/>
  <c r="K236" i="10287"/>
  <c r="J236" i="10287" s="1"/>
  <c r="H214" i="10287"/>
  <c r="D213" i="10287"/>
  <c r="I213" i="10287" s="1"/>
  <c r="J180" i="10287"/>
  <c r="J167" i="10287"/>
  <c r="K155" i="10287"/>
  <c r="J155" i="10287" s="1"/>
  <c r="D154" i="10287"/>
  <c r="I154" i="10287" s="1"/>
  <c r="H154" i="10287"/>
  <c r="J143" i="10287"/>
  <c r="D134" i="10287"/>
  <c r="E124" i="10287"/>
  <c r="H124" i="10287" s="1"/>
  <c r="H122" i="10287"/>
  <c r="H117" i="10287"/>
  <c r="J113" i="10287"/>
  <c r="D112" i="10287"/>
  <c r="D110" i="10287"/>
  <c r="N110" i="10287" s="1"/>
  <c r="D106" i="10287"/>
  <c r="I106" i="10287" s="1"/>
  <c r="D104" i="10287"/>
  <c r="N104" i="10287" s="1"/>
  <c r="D76" i="10287"/>
  <c r="I76" i="10287"/>
  <c r="H76" i="10287"/>
  <c r="I69" i="10287"/>
  <c r="H60" i="10287"/>
  <c r="M55" i="10287"/>
  <c r="M43" i="10287"/>
  <c r="J36" i="10287"/>
  <c r="M32" i="10287"/>
  <c r="D170" i="10287"/>
  <c r="I170" i="10287" s="1"/>
  <c r="H149" i="10287"/>
  <c r="D147" i="10287"/>
  <c r="I147" i="10287" s="1"/>
  <c r="D109" i="10287"/>
  <c r="H48" i="10287"/>
  <c r="I48" i="10287"/>
  <c r="D44" i="10287"/>
  <c r="I44" i="10287" s="1"/>
  <c r="H42" i="10287"/>
  <c r="I80" i="10287"/>
  <c r="N85" i="10287"/>
  <c r="E145" i="10287"/>
  <c r="N268" i="10287"/>
  <c r="H135" i="10296"/>
  <c r="M135" i="10296"/>
  <c r="H133" i="10296"/>
  <c r="H110" i="10296"/>
  <c r="J109" i="10296"/>
  <c r="H78" i="10296"/>
  <c r="H70" i="10296"/>
  <c r="D59" i="10296"/>
  <c r="I59" i="10296" s="1"/>
  <c r="J58" i="10296"/>
  <c r="J56" i="10296"/>
  <c r="J54" i="10296"/>
  <c r="H45" i="10296"/>
  <c r="I26" i="10296"/>
  <c r="M81" i="10296"/>
  <c r="I47" i="10296"/>
  <c r="M29" i="10296"/>
  <c r="M283" i="10287"/>
  <c r="J283" i="10287"/>
  <c r="D219" i="10287"/>
  <c r="I219" i="10287" s="1"/>
  <c r="D217" i="10287"/>
  <c r="I217" i="10287" s="1"/>
  <c r="D211" i="10287"/>
  <c r="N211" i="10287" s="1"/>
  <c r="D168" i="10287"/>
  <c r="I168" i="10287" s="1"/>
  <c r="F124" i="10287"/>
  <c r="M279" i="10287"/>
  <c r="D257" i="10287"/>
  <c r="I257" i="10287" s="1"/>
  <c r="D256" i="10287"/>
  <c r="I256" i="10287" s="1"/>
  <c r="I252" i="10287"/>
  <c r="D250" i="10287"/>
  <c r="D230" i="10287"/>
  <c r="I230" i="10287" s="1"/>
  <c r="D228" i="10287"/>
  <c r="F204" i="10287"/>
  <c r="K198" i="10287"/>
  <c r="J198" i="10287" s="1"/>
  <c r="J196" i="10287"/>
  <c r="D178" i="10287"/>
  <c r="I178" i="10287" s="1"/>
  <c r="M166" i="10287"/>
  <c r="D166" i="10287"/>
  <c r="I166" i="10287" s="1"/>
  <c r="R161" i="10287"/>
  <c r="H156" i="10287"/>
  <c r="M156" i="10287"/>
  <c r="D156" i="10287"/>
  <c r="I156" i="10287" s="1"/>
  <c r="J140" i="10287"/>
  <c r="M140" i="10287"/>
  <c r="K139" i="10287"/>
  <c r="J139" i="10287" s="1"/>
  <c r="E139" i="10287"/>
  <c r="M132" i="10287"/>
  <c r="M131" i="10287" s="1"/>
  <c r="D129" i="10287"/>
  <c r="I129" i="10287" s="1"/>
  <c r="H108" i="10287"/>
  <c r="D108" i="10287"/>
  <c r="I108" i="10287" s="1"/>
  <c r="H272" i="10287"/>
  <c r="H252" i="10287"/>
  <c r="H250" i="10287"/>
  <c r="M249" i="10287"/>
  <c r="M229" i="10287"/>
  <c r="D224" i="10287"/>
  <c r="D222" i="10287" s="1"/>
  <c r="I222" i="10287" s="1"/>
  <c r="D218" i="10287"/>
  <c r="I218" i="10287" s="1"/>
  <c r="D173" i="10287"/>
  <c r="I173" i="10287" s="1"/>
  <c r="H168" i="10287"/>
  <c r="H115" i="10287"/>
  <c r="D115" i="10287"/>
  <c r="M107" i="10287"/>
  <c r="H92" i="10287"/>
  <c r="M92" i="10287"/>
  <c r="D92" i="10287"/>
  <c r="I92" i="10287" s="1"/>
  <c r="H67" i="10287"/>
  <c r="D67" i="10287"/>
  <c r="I67" i="10287" s="1"/>
  <c r="H57" i="10287"/>
  <c r="D57" i="10287"/>
  <c r="I57" i="10287" s="1"/>
  <c r="M281" i="10287"/>
  <c r="M270" i="10287"/>
  <c r="H267" i="10287"/>
  <c r="M238" i="10287"/>
  <c r="K222" i="10287"/>
  <c r="J222" i="10287" s="1"/>
  <c r="M210" i="10287"/>
  <c r="H188" i="10287"/>
  <c r="H178" i="10287"/>
  <c r="M174" i="10287"/>
  <c r="M169" i="10287"/>
  <c r="D169" i="10287"/>
  <c r="H166" i="10287"/>
  <c r="J165" i="10287"/>
  <c r="M165" i="10287"/>
  <c r="H150" i="10287"/>
  <c r="I150" i="10287"/>
  <c r="D149" i="10287"/>
  <c r="I149" i="10287" s="1"/>
  <c r="D143" i="10287"/>
  <c r="I143" i="10287" s="1"/>
  <c r="H106" i="10287"/>
  <c r="M106" i="10287"/>
  <c r="J86" i="10287"/>
  <c r="M86" i="10287"/>
  <c r="H191" i="10287"/>
  <c r="M182" i="10287"/>
  <c r="M181" i="10287"/>
  <c r="M163" i="10287"/>
  <c r="F139" i="10287"/>
  <c r="M49" i="10287"/>
  <c r="J49" i="10287"/>
  <c r="M141" i="10287"/>
  <c r="D125" i="10287"/>
  <c r="I125" i="10287" s="1"/>
  <c r="H125" i="10287"/>
  <c r="J123" i="10287"/>
  <c r="M102" i="10287"/>
  <c r="D102" i="10287"/>
  <c r="N102" i="10287" s="1"/>
  <c r="H102" i="10287"/>
  <c r="H77" i="10287"/>
  <c r="D77" i="10287"/>
  <c r="I77" i="10287" s="1"/>
  <c r="J75" i="10287"/>
  <c r="I82" i="10287"/>
  <c r="D73" i="10287"/>
  <c r="I73" i="10287" s="1"/>
  <c r="D71" i="10287"/>
  <c r="N71" i="10287" s="1"/>
  <c r="M82" i="10287"/>
  <c r="I71" i="10287"/>
  <c r="M125" i="10287" l="1"/>
  <c r="I148" i="10287"/>
  <c r="M217" i="10287"/>
  <c r="M115" i="10287"/>
  <c r="M257" i="10287"/>
  <c r="M157" i="10287"/>
  <c r="D174" i="10287"/>
  <c r="I174" i="10287" s="1"/>
  <c r="J21" i="10287"/>
  <c r="H105" i="10287"/>
  <c r="D200" i="10287"/>
  <c r="I200" i="10287" s="1"/>
  <c r="M81" i="10287"/>
  <c r="M151" i="10287"/>
  <c r="D117" i="10296"/>
  <c r="I117" i="10296" s="1"/>
  <c r="M65" i="10296"/>
  <c r="H151" i="10296"/>
  <c r="H84" i="10296"/>
  <c r="D31" i="10296"/>
  <c r="M303" i="10287"/>
  <c r="M54" i="10287"/>
  <c r="D29" i="10287"/>
  <c r="I29" i="10287" s="1"/>
  <c r="I37" i="10287"/>
  <c r="M29" i="10287"/>
  <c r="M191" i="10287"/>
  <c r="M48" i="10287"/>
  <c r="M149" i="10287"/>
  <c r="M206" i="10287"/>
  <c r="D223" i="10287"/>
  <c r="I223" i="10287" s="1"/>
  <c r="H234" i="10287"/>
  <c r="M35" i="10287"/>
  <c r="M172" i="10287"/>
  <c r="M208" i="10287"/>
  <c r="M271" i="10287"/>
  <c r="K252" i="10287"/>
  <c r="J252" i="10287" s="1"/>
  <c r="H37" i="10287"/>
  <c r="M123" i="10287"/>
  <c r="M212" i="10287"/>
  <c r="H24" i="10296"/>
  <c r="I124" i="10296"/>
  <c r="H35" i="10287"/>
  <c r="H206" i="10287"/>
  <c r="M292" i="10287"/>
  <c r="D310" i="10287"/>
  <c r="I310" i="10287" s="1"/>
  <c r="M185" i="10287"/>
  <c r="D114" i="10296"/>
  <c r="I114" i="10296" s="1"/>
  <c r="M83" i="10287"/>
  <c r="J19" i="10296"/>
  <c r="M19" i="10296"/>
  <c r="D265" i="10287"/>
  <c r="N265" i="10287" s="1"/>
  <c r="H265" i="10287"/>
  <c r="G161" i="10287"/>
  <c r="K161" i="10287" s="1"/>
  <c r="J161" i="10287" s="1"/>
  <c r="F190" i="10287"/>
  <c r="F161" i="10287" s="1"/>
  <c r="M152" i="10287"/>
  <c r="M184" i="10287"/>
  <c r="K202" i="10287"/>
  <c r="J202" i="10287" s="1"/>
  <c r="N178" i="10287"/>
  <c r="K190" i="10287"/>
  <c r="J190" i="10287" s="1"/>
  <c r="M294" i="10287"/>
  <c r="M25" i="10296"/>
  <c r="D71" i="10296"/>
  <c r="I71" i="10296" s="1"/>
  <c r="M131" i="10296"/>
  <c r="I214" i="10287"/>
  <c r="I109" i="10287"/>
  <c r="N109" i="10287"/>
  <c r="H246" i="10287"/>
  <c r="H171" i="10287"/>
  <c r="E201" i="10287"/>
  <c r="D201" i="10287" s="1"/>
  <c r="I201" i="10287" s="1"/>
  <c r="H86" i="10296"/>
  <c r="D78" i="10296"/>
  <c r="N78" i="10296" s="1"/>
  <c r="M78" i="10296"/>
  <c r="J256" i="10287"/>
  <c r="M256" i="10287"/>
  <c r="D212" i="10287"/>
  <c r="I212" i="10287" s="1"/>
  <c r="H212" i="10287"/>
  <c r="K204" i="10287"/>
  <c r="J204" i="10287" s="1"/>
  <c r="E204" i="10287"/>
  <c r="H204" i="10287" s="1"/>
  <c r="J200" i="10287"/>
  <c r="M200" i="10287"/>
  <c r="H155" i="10287"/>
  <c r="H271" i="10287"/>
  <c r="D271" i="10287"/>
  <c r="N271" i="10287" s="1"/>
  <c r="H230" i="10287"/>
  <c r="M230" i="10287"/>
  <c r="M259" i="10287"/>
  <c r="E190" i="10287"/>
  <c r="H190" i="10287" s="1"/>
  <c r="D25" i="10296"/>
  <c r="I25" i="10296" s="1"/>
  <c r="D32" i="10296"/>
  <c r="H221" i="10287"/>
  <c r="N269" i="10287"/>
  <c r="M280" i="10287"/>
  <c r="D52" i="10296"/>
  <c r="I52" i="10296" s="1"/>
  <c r="D171" i="10287"/>
  <c r="N171" i="10287" s="1"/>
  <c r="K201" i="10287"/>
  <c r="J201" i="10287" s="1"/>
  <c r="K146" i="10287"/>
  <c r="J146" i="10287" s="1"/>
  <c r="M304" i="10287"/>
  <c r="H120" i="10296"/>
  <c r="J101" i="10296"/>
  <c r="M101" i="10296"/>
  <c r="D100" i="10296"/>
  <c r="I100" i="10296" s="1"/>
  <c r="H100" i="10296"/>
  <c r="H72" i="10296"/>
  <c r="D72" i="10296"/>
  <c r="M32" i="10296"/>
  <c r="R251" i="10287"/>
  <c r="M199" i="10287"/>
  <c r="D188" i="10287"/>
  <c r="M188" i="10287"/>
  <c r="D128" i="10296"/>
  <c r="D127" i="10296" s="1"/>
  <c r="M128" i="10296"/>
  <c r="H55" i="10296"/>
  <c r="D55" i="10296"/>
  <c r="I55" i="10296" s="1"/>
  <c r="N266" i="10287"/>
  <c r="H297" i="10287"/>
  <c r="M192" i="10287"/>
  <c r="H52" i="10296"/>
  <c r="F146" i="10287"/>
  <c r="F145" i="10287" s="1"/>
  <c r="H304" i="10287"/>
  <c r="D73" i="10296"/>
  <c r="I73" i="10296" s="1"/>
  <c r="D92" i="10296"/>
  <c r="I92" i="10296"/>
  <c r="M86" i="10296"/>
  <c r="H27" i="10296"/>
  <c r="D27" i="10296"/>
  <c r="I27" i="10296" s="1"/>
  <c r="D300" i="10287"/>
  <c r="I300" i="10287" s="1"/>
  <c r="E317" i="10287"/>
  <c r="J287" i="10287"/>
  <c r="M287" i="10287"/>
  <c r="J266" i="10287"/>
  <c r="M266" i="10287"/>
  <c r="M231" i="10287"/>
  <c r="J231" i="10287"/>
  <c r="I206" i="10287"/>
  <c r="N206" i="10287"/>
  <c r="M167" i="10287"/>
  <c r="H167" i="10287"/>
  <c r="J138" i="10287"/>
  <c r="M138" i="10287"/>
  <c r="J134" i="10287"/>
  <c r="M134" i="10287"/>
  <c r="J118" i="10287"/>
  <c r="M118" i="10287"/>
  <c r="J85" i="10287"/>
  <c r="M85" i="10287"/>
  <c r="D244" i="10287"/>
  <c r="M103" i="10296"/>
  <c r="M50" i="10296"/>
  <c r="M28" i="10296"/>
  <c r="M193" i="10287"/>
  <c r="H82" i="10287"/>
  <c r="H69" i="10287"/>
  <c r="D74" i="10296"/>
  <c r="I74" i="10296"/>
  <c r="D179" i="10287"/>
  <c r="H179" i="10287"/>
  <c r="M36" i="10287"/>
  <c r="D36" i="10287"/>
  <c r="I36" i="10287" s="1"/>
  <c r="M129" i="10287"/>
  <c r="D81" i="10296"/>
  <c r="I81" i="10296" s="1"/>
  <c r="N215" i="10287"/>
  <c r="I215" i="10287"/>
  <c r="M79" i="10296"/>
  <c r="H48" i="10296"/>
  <c r="M142" i="10296"/>
  <c r="J142" i="10296"/>
  <c r="D56" i="10296"/>
  <c r="H56" i="10296"/>
  <c r="K317" i="10287"/>
  <c r="J317" i="10287" s="1"/>
  <c r="H317" i="10287"/>
  <c r="N294" i="10287"/>
  <c r="I294" i="10287"/>
  <c r="D267" i="10287"/>
  <c r="N267" i="10287" s="1"/>
  <c r="E263" i="10287"/>
  <c r="D263" i="10287" s="1"/>
  <c r="K263" i="10287"/>
  <c r="J263" i="10287" s="1"/>
  <c r="H180" i="10287"/>
  <c r="M180" i="10287"/>
  <c r="H152" i="10287"/>
  <c r="D152" i="10287"/>
  <c r="I152" i="10287" s="1"/>
  <c r="H143" i="10287"/>
  <c r="M143" i="10287"/>
  <c r="D76" i="10296"/>
  <c r="N76" i="10296" s="1"/>
  <c r="M76" i="10296"/>
  <c r="H50" i="10296"/>
  <c r="D50" i="10296"/>
  <c r="I50" i="10296" s="1"/>
  <c r="E33" i="10296"/>
  <c r="D33" i="10296" s="1"/>
  <c r="H34" i="10296"/>
  <c r="D30" i="10296"/>
  <c r="I30" i="10296" s="1"/>
  <c r="M30" i="10296"/>
  <c r="H30" i="10296"/>
  <c r="J226" i="10287"/>
  <c r="M226" i="10287"/>
  <c r="D140" i="10287"/>
  <c r="I140" i="10287" s="1"/>
  <c r="H140" i="10287"/>
  <c r="J135" i="10287"/>
  <c r="M135" i="10287"/>
  <c r="H74" i="10287"/>
  <c r="D74" i="10287"/>
  <c r="I74" i="10287" s="1"/>
  <c r="H70" i="10287"/>
  <c r="D70" i="10287"/>
  <c r="I70" i="10287" s="1"/>
  <c r="I211" i="10287"/>
  <c r="D34" i="10296"/>
  <c r="I34" i="10296" s="1"/>
  <c r="I264" i="10287"/>
  <c r="J66" i="10287"/>
  <c r="D141" i="10296"/>
  <c r="I141" i="10296" s="1"/>
  <c r="E127" i="10296"/>
  <c r="H146" i="10287"/>
  <c r="D146" i="10287"/>
  <c r="I146" i="10287" s="1"/>
  <c r="H74" i="10296"/>
  <c r="M176" i="10287"/>
  <c r="H95" i="10296"/>
  <c r="D95" i="10296"/>
  <c r="I95" i="10296" s="1"/>
  <c r="E275" i="10287"/>
  <c r="K275" i="10287"/>
  <c r="J275" i="10287" s="1"/>
  <c r="H274" i="10287"/>
  <c r="D274" i="10287"/>
  <c r="I274" i="10287" s="1"/>
  <c r="M274" i="10287"/>
  <c r="J272" i="10287"/>
  <c r="M272" i="10287"/>
  <c r="D233" i="10287"/>
  <c r="H233" i="10287"/>
  <c r="I233" i="10287"/>
  <c r="E227" i="10287"/>
  <c r="H227" i="10287" s="1"/>
  <c r="E127" i="10287"/>
  <c r="H127" i="10287"/>
  <c r="J117" i="10287"/>
  <c r="M117" i="10287"/>
  <c r="M112" i="10287"/>
  <c r="H112" i="10287"/>
  <c r="M104" i="10287"/>
  <c r="H104" i="10287"/>
  <c r="D103" i="10287"/>
  <c r="N103" i="10287" s="1"/>
  <c r="I103" i="10287"/>
  <c r="H103" i="10287"/>
  <c r="D98" i="10287"/>
  <c r="I98" i="10287" s="1"/>
  <c r="M98" i="10287"/>
  <c r="M94" i="10287"/>
  <c r="D94" i="10287"/>
  <c r="I94" i="10287" s="1"/>
  <c r="H94" i="10287"/>
  <c r="D90" i="10287"/>
  <c r="I90" i="10287"/>
  <c r="M90" i="10287"/>
  <c r="M84" i="10287"/>
  <c r="H84" i="10287"/>
  <c r="M62" i="10287"/>
  <c r="H62" i="10287"/>
  <c r="M56" i="10287"/>
  <c r="J56" i="10287"/>
  <c r="H33" i="10287"/>
  <c r="M33" i="10287"/>
  <c r="D207" i="10287"/>
  <c r="I207" i="10287" s="1"/>
  <c r="M207" i="10287"/>
  <c r="D137" i="10287"/>
  <c r="N137" i="10287" s="1"/>
  <c r="H137" i="10287"/>
  <c r="M137" i="10287"/>
  <c r="F131" i="10287"/>
  <c r="G130" i="10287"/>
  <c r="E130" i="10287" s="1"/>
  <c r="D130" i="10287" s="1"/>
  <c r="I130" i="10287" s="1"/>
  <c r="H36" i="10287"/>
  <c r="D72" i="10287"/>
  <c r="N72" i="10287" s="1"/>
  <c r="M74" i="10287"/>
  <c r="N134" i="10287"/>
  <c r="I134" i="10287"/>
  <c r="H207" i="10287"/>
  <c r="F123" i="10296"/>
  <c r="E123" i="10296"/>
  <c r="D123" i="10296" s="1"/>
  <c r="I123" i="10296" s="1"/>
  <c r="D115" i="10296"/>
  <c r="I115" i="10296" s="1"/>
  <c r="J110" i="10296"/>
  <c r="M110" i="10296"/>
  <c r="J72" i="10296"/>
  <c r="M72" i="10296"/>
  <c r="H63" i="10296"/>
  <c r="D63" i="10296"/>
  <c r="I63" i="10296" s="1"/>
  <c r="D61" i="10296"/>
  <c r="I61" i="10296" s="1"/>
  <c r="H61" i="10296"/>
  <c r="H44" i="10296"/>
  <c r="G42" i="10296"/>
  <c r="K42" i="10296" s="1"/>
  <c r="J42" i="10296" s="1"/>
  <c r="K44" i="10296"/>
  <c r="J44" i="10296" s="1"/>
  <c r="D286" i="10287"/>
  <c r="M286" i="10287"/>
  <c r="F254" i="10287"/>
  <c r="E254" i="10287"/>
  <c r="K254" i="10287"/>
  <c r="J254" i="10287" s="1"/>
  <c r="H248" i="10287"/>
  <c r="D248" i="10287"/>
  <c r="I248" i="10287" s="1"/>
  <c r="D242" i="10287"/>
  <c r="E239" i="10287"/>
  <c r="K239" i="10287"/>
  <c r="J239" i="10287" s="1"/>
  <c r="H205" i="10287"/>
  <c r="M205" i="10287"/>
  <c r="D205" i="10287"/>
  <c r="N205" i="10287" s="1"/>
  <c r="M194" i="10287"/>
  <c r="J194" i="10287"/>
  <c r="M175" i="10287"/>
  <c r="J175" i="10287"/>
  <c r="J171" i="10287"/>
  <c r="M171" i="10287"/>
  <c r="H128" i="10287"/>
  <c r="D128" i="10287"/>
  <c r="I128" i="10287" s="1"/>
  <c r="M65" i="10287"/>
  <c r="H65" i="10287"/>
  <c r="D65" i="10287"/>
  <c r="I65" i="10287" s="1"/>
  <c r="H63" i="10287"/>
  <c r="D63" i="10287"/>
  <c r="J34" i="10287"/>
  <c r="K20" i="10287"/>
  <c r="M98" i="10296"/>
  <c r="M80" i="10296"/>
  <c r="M74" i="10296"/>
  <c r="M71" i="10296"/>
  <c r="M26" i="10296"/>
  <c r="H294" i="10287"/>
  <c r="F275" i="10287"/>
  <c r="H229" i="10287"/>
  <c r="I191" i="10287"/>
  <c r="M38" i="10296"/>
  <c r="D66" i="10287"/>
  <c r="I66" i="10287" s="1"/>
  <c r="M60" i="10287"/>
  <c r="D50" i="10287"/>
  <c r="M82" i="10296"/>
  <c r="M20" i="10296"/>
  <c r="M126" i="10287"/>
  <c r="M124" i="10287" s="1"/>
  <c r="H126" i="10296"/>
  <c r="M126" i="10296"/>
  <c r="D126" i="10296"/>
  <c r="I126" i="10296" s="1"/>
  <c r="J124" i="10296"/>
  <c r="M124" i="10296"/>
  <c r="M123" i="10296" s="1"/>
  <c r="E198" i="10287"/>
  <c r="H198" i="10287" s="1"/>
  <c r="M136" i="10287"/>
  <c r="D136" i="10287"/>
  <c r="H136" i="10287"/>
  <c r="F133" i="10287"/>
  <c r="F130" i="10287" s="1"/>
  <c r="E133" i="10287"/>
  <c r="D133" i="10287" s="1"/>
  <c r="E121" i="10287"/>
  <c r="K121" i="10287"/>
  <c r="J121" i="10287" s="1"/>
  <c r="H51" i="10287"/>
  <c r="M51" i="10287"/>
  <c r="J24" i="10287"/>
  <c r="M24" i="10287"/>
  <c r="I224" i="10287"/>
  <c r="I110" i="10287"/>
  <c r="M48" i="10296"/>
  <c r="N83" i="10287"/>
  <c r="I83" i="10287"/>
  <c r="F151" i="10296"/>
  <c r="K151" i="10296"/>
  <c r="J151" i="10296" s="1"/>
  <c r="D116" i="10296"/>
  <c r="I116" i="10296" s="1"/>
  <c r="H116" i="10296"/>
  <c r="D113" i="10296"/>
  <c r="I113" i="10296" s="1"/>
  <c r="H113" i="10296"/>
  <c r="H108" i="10296"/>
  <c r="D108" i="10296"/>
  <c r="I108" i="10296" s="1"/>
  <c r="M105" i="10296"/>
  <c r="H105" i="10296"/>
  <c r="D105" i="10296"/>
  <c r="I70" i="10296"/>
  <c r="N70" i="10296"/>
  <c r="D68" i="10296"/>
  <c r="M68" i="10296"/>
  <c r="J312" i="10287"/>
  <c r="M312" i="10287"/>
  <c r="M306" i="10287"/>
  <c r="D306" i="10287"/>
  <c r="I306" i="10287" s="1"/>
  <c r="H302" i="10287"/>
  <c r="D302" i="10287"/>
  <c r="I302" i="10287" s="1"/>
  <c r="D290" i="10287"/>
  <c r="M290" i="10287"/>
  <c r="D199" i="10287"/>
  <c r="N199" i="10287" s="1"/>
  <c r="H199" i="10287"/>
  <c r="R145" i="10287"/>
  <c r="R19" i="10287" s="1"/>
  <c r="J58" i="10287"/>
  <c r="M58" i="10287"/>
  <c r="D49" i="10287"/>
  <c r="I49" i="10287" s="1"/>
  <c r="H49" i="10287"/>
  <c r="J27" i="10287"/>
  <c r="M27" i="10287"/>
  <c r="H142" i="10296"/>
  <c r="D142" i="10296"/>
  <c r="I142" i="10296" s="1"/>
  <c r="D91" i="10296"/>
  <c r="I91" i="10296" s="1"/>
  <c r="M41" i="10296"/>
  <c r="H41" i="10296"/>
  <c r="D41" i="10296"/>
  <c r="J27" i="10296"/>
  <c r="M27" i="10296"/>
  <c r="D232" i="10287"/>
  <c r="I232" i="10287" s="1"/>
  <c r="D208" i="10287"/>
  <c r="I208" i="10287" s="1"/>
  <c r="H208" i="10287"/>
  <c r="H182" i="10287"/>
  <c r="D182" i="10287"/>
  <c r="I182" i="10287" s="1"/>
  <c r="D163" i="10287"/>
  <c r="H163" i="10287"/>
  <c r="D123" i="10287"/>
  <c r="I123" i="10287" s="1"/>
  <c r="J111" i="10287"/>
  <c r="M111" i="10287"/>
  <c r="M99" i="10287"/>
  <c r="D99" i="10287"/>
  <c r="I99" i="10287" s="1"/>
  <c r="H95" i="10287"/>
  <c r="M95" i="10287"/>
  <c r="H91" i="10287"/>
  <c r="D91" i="10287"/>
  <c r="J89" i="10287"/>
  <c r="M89" i="10287"/>
  <c r="H68" i="10287"/>
  <c r="M68" i="10287"/>
  <c r="J64" i="10287"/>
  <c r="M64" i="10287"/>
  <c r="D190" i="10287"/>
  <c r="I190" i="10287" s="1"/>
  <c r="N108" i="10287"/>
  <c r="M95" i="10296"/>
  <c r="H125" i="10296"/>
  <c r="M125" i="10296"/>
  <c r="D125" i="10296"/>
  <c r="I125" i="10296" s="1"/>
  <c r="M122" i="10296"/>
  <c r="M121" i="10296" s="1"/>
  <c r="H121" i="10296"/>
  <c r="D121" i="10296"/>
  <c r="I121" i="10296" s="1"/>
  <c r="D106" i="10296"/>
  <c r="H106" i="10296"/>
  <c r="M106" i="10296"/>
  <c r="D104" i="10296"/>
  <c r="I104" i="10296" s="1"/>
  <c r="H104" i="10296"/>
  <c r="M104" i="10296"/>
  <c r="H75" i="10296"/>
  <c r="D75" i="10296"/>
  <c r="N75" i="10296" s="1"/>
  <c r="J267" i="10287"/>
  <c r="M267" i="10287"/>
  <c r="M233" i="10287"/>
  <c r="M232" i="10287" s="1"/>
  <c r="J233" i="10287"/>
  <c r="D193" i="10287"/>
  <c r="I193" i="10287" s="1"/>
  <c r="H193" i="10287"/>
  <c r="J153" i="10287"/>
  <c r="M153" i="10287"/>
  <c r="L120" i="10296"/>
  <c r="H124" i="10296"/>
  <c r="M87" i="10296"/>
  <c r="M84" i="10296"/>
  <c r="J74" i="10296"/>
  <c r="M54" i="10296"/>
  <c r="H26" i="10296"/>
  <c r="L317" i="10287"/>
  <c r="M273" i="10287"/>
  <c r="H270" i="10287"/>
  <c r="K247" i="10287"/>
  <c r="J247" i="10287" s="1"/>
  <c r="H225" i="10287"/>
  <c r="M179" i="10287"/>
  <c r="M50" i="10287"/>
  <c r="M31" i="10287"/>
  <c r="F227" i="10287"/>
  <c r="F221" i="10287" s="1"/>
  <c r="E131" i="10287"/>
  <c r="D131" i="10287" s="1"/>
  <c r="I131" i="10287" s="1"/>
  <c r="M128" i="10287"/>
  <c r="M73" i="10287"/>
  <c r="M72" i="10287"/>
  <c r="M63" i="10287"/>
  <c r="H59" i="10287"/>
  <c r="M39" i="10296"/>
  <c r="M133" i="10296"/>
  <c r="M113" i="10296"/>
  <c r="I84" i="10296"/>
  <c r="M24" i="10296"/>
  <c r="I270" i="10287"/>
  <c r="M234" i="10287"/>
  <c r="L161" i="10287"/>
  <c r="H111" i="10296"/>
  <c r="D111" i="10296"/>
  <c r="I111" i="10296" s="1"/>
  <c r="G93" i="10296"/>
  <c r="K94" i="10296"/>
  <c r="J94" i="10296" s="1"/>
  <c r="D145" i="10287"/>
  <c r="I145" i="10287" s="1"/>
  <c r="I118" i="10287"/>
  <c r="D198" i="10287"/>
  <c r="I198" i="10287" s="1"/>
  <c r="H33" i="10296"/>
  <c r="N135" i="10287"/>
  <c r="H145" i="10287"/>
  <c r="N81" i="10287"/>
  <c r="I104" i="10287"/>
  <c r="D124" i="10287"/>
  <c r="I124" i="10287" s="1"/>
  <c r="D122" i="10296"/>
  <c r="I122" i="10296" s="1"/>
  <c r="H122" i="10296"/>
  <c r="D118" i="10296"/>
  <c r="I118" i="10296" s="1"/>
  <c r="I98" i="10296"/>
  <c r="E161" i="10287"/>
  <c r="H161" i="10287" s="1"/>
  <c r="I271" i="10287"/>
  <c r="D127" i="10287"/>
  <c r="I127" i="10287" s="1"/>
  <c r="M111" i="10296"/>
  <c r="I84" i="10287"/>
  <c r="M147" i="10296"/>
  <c r="I79" i="10296"/>
  <c r="L98" i="10296"/>
  <c r="I101" i="10287"/>
  <c r="N101" i="10287"/>
  <c r="M152" i="10296"/>
  <c r="D119" i="10296"/>
  <c r="I119" i="10296" s="1"/>
  <c r="M119" i="10296"/>
  <c r="M43" i="10296"/>
  <c r="I151" i="10296"/>
  <c r="M108" i="10296"/>
  <c r="M97" i="10296"/>
  <c r="M91" i="10296"/>
  <c r="J87" i="10296"/>
  <c r="J86" i="10296"/>
  <c r="M85" i="10296"/>
  <c r="D85" i="10296"/>
  <c r="I85" i="10296" s="1"/>
  <c r="D77" i="10296"/>
  <c r="I77" i="10296" s="1"/>
  <c r="M67" i="10296"/>
  <c r="M55" i="10296"/>
  <c r="D29" i="10296"/>
  <c r="M295" i="10287"/>
  <c r="M264" i="10287"/>
  <c r="M250" i="10287"/>
  <c r="M235" i="10287"/>
  <c r="I225" i="10287"/>
  <c r="M220" i="10287"/>
  <c r="E202" i="10287"/>
  <c r="M178" i="10287"/>
  <c r="F121" i="10287"/>
  <c r="M109" i="10287"/>
  <c r="L227" i="10287"/>
  <c r="L221" i="10287" s="1"/>
  <c r="D141" i="10287"/>
  <c r="I141" i="10287" s="1"/>
  <c r="M76" i="10287"/>
  <c r="J63" i="10287"/>
  <c r="M52" i="10287"/>
  <c r="D33" i="10287"/>
  <c r="I33" i="10287" s="1"/>
  <c r="I21" i="10287"/>
  <c r="I20" i="10287" s="1"/>
  <c r="M45" i="10296"/>
  <c r="R317" i="10287"/>
  <c r="M253" i="10287"/>
  <c r="M252" i="10287" s="1"/>
  <c r="F236" i="10287"/>
  <c r="D235" i="10287"/>
  <c r="N235" i="10287" s="1"/>
  <c r="M219" i="10287"/>
  <c r="F202" i="10287"/>
  <c r="F201" i="10287" s="1"/>
  <c r="F198" i="10287"/>
  <c r="D187" i="10287"/>
  <c r="I187" i="10287" s="1"/>
  <c r="D186" i="10287"/>
  <c r="I186" i="10287" s="1"/>
  <c r="D180" i="10287"/>
  <c r="I180" i="10287" s="1"/>
  <c r="M173" i="10287"/>
  <c r="M168" i="10287"/>
  <c r="M159" i="10287"/>
  <c r="H148" i="10287"/>
  <c r="K131" i="10287"/>
  <c r="J131" i="10287" s="1"/>
  <c r="F127" i="10287"/>
  <c r="H109" i="10287"/>
  <c r="M77" i="10287"/>
  <c r="M59" i="10287"/>
  <c r="D53" i="10287"/>
  <c r="I53" i="10287" s="1"/>
  <c r="M100" i="10296"/>
  <c r="F17" i="10296"/>
  <c r="E17" i="10296" s="1"/>
  <c r="M62" i="10296"/>
  <c r="M59" i="10296"/>
  <c r="J55" i="10296"/>
  <c r="M34" i="10296"/>
  <c r="M299" i="10287"/>
  <c r="M297" i="10287"/>
  <c r="M289" i="10287"/>
  <c r="F258" i="10287"/>
  <c r="L251" i="10287"/>
  <c r="H220" i="10287"/>
  <c r="M211" i="10287"/>
  <c r="M187" i="10287"/>
  <c r="M186" i="10287"/>
  <c r="L145" i="10287"/>
  <c r="M87" i="10287"/>
  <c r="J73" i="10287"/>
  <c r="I63" i="10287"/>
  <c r="M57" i="10287"/>
  <c r="M37" i="10287"/>
  <c r="D139" i="10287"/>
  <c r="I139" i="10287" s="1"/>
  <c r="D254" i="10287"/>
  <c r="I254" i="10287" s="1"/>
  <c r="H254" i="10287"/>
  <c r="M141" i="10296"/>
  <c r="J141" i="10296"/>
  <c r="K90" i="10296"/>
  <c r="J90" i="10296" s="1"/>
  <c r="J23" i="10296"/>
  <c r="K18" i="10296"/>
  <c r="M23" i="10296"/>
  <c r="H22" i="10296"/>
  <c r="D22" i="10296"/>
  <c r="I22" i="10296" s="1"/>
  <c r="I102" i="10287"/>
  <c r="M22" i="10296"/>
  <c r="N172" i="10287"/>
  <c r="I172" i="10287"/>
  <c r="I51" i="10287"/>
  <c r="N51" i="10287"/>
  <c r="J92" i="10296"/>
  <c r="M92" i="10296"/>
  <c r="M90" i="10296" s="1"/>
  <c r="I64" i="10296"/>
  <c r="H64" i="10296"/>
  <c r="M64" i="10296"/>
  <c r="M53" i="10296"/>
  <c r="D53" i="10296"/>
  <c r="I53" i="10296" s="1"/>
  <c r="E51" i="10296"/>
  <c r="H51" i="10296" s="1"/>
  <c r="I48" i="10296"/>
  <c r="J309" i="10287"/>
  <c r="M309" i="10287"/>
  <c r="J305" i="10287"/>
  <c r="M305" i="10287"/>
  <c r="J301" i="10287"/>
  <c r="M301" i="10287"/>
  <c r="J288" i="10287"/>
  <c r="M288" i="10287"/>
  <c r="D240" i="10287"/>
  <c r="D239" i="10287" s="1"/>
  <c r="M240" i="10287"/>
  <c r="H240" i="10287"/>
  <c r="H144" i="10287"/>
  <c r="M144" i="10287"/>
  <c r="D144" i="10287"/>
  <c r="I144" i="10287" s="1"/>
  <c r="H126" i="10287"/>
  <c r="D126" i="10287"/>
  <c r="J101" i="10287"/>
  <c r="M101" i="10287"/>
  <c r="J97" i="10287"/>
  <c r="M97" i="10287"/>
  <c r="J93" i="10287"/>
  <c r="M93" i="10287"/>
  <c r="J88" i="10287"/>
  <c r="M88" i="10287"/>
  <c r="J149" i="10296"/>
  <c r="M149" i="10296"/>
  <c r="K69" i="10296"/>
  <c r="J69" i="10296" s="1"/>
  <c r="J60" i="10296"/>
  <c r="M60" i="10296"/>
  <c r="J215" i="10287"/>
  <c r="M215" i="10287"/>
  <c r="J42" i="10287"/>
  <c r="M42" i="10287"/>
  <c r="D34" i="10287"/>
  <c r="I34" i="10287" s="1"/>
  <c r="D28" i="10287"/>
  <c r="N28" i="10287" s="1"/>
  <c r="M28" i="10287"/>
  <c r="H28" i="10287"/>
  <c r="M26" i="10287"/>
  <c r="J26" i="10287"/>
  <c r="D22" i="10287"/>
  <c r="H22" i="10287"/>
  <c r="M22" i="10287"/>
  <c r="I33" i="10296"/>
  <c r="H139" i="10287"/>
  <c r="N169" i="10287"/>
  <c r="I169" i="10287"/>
  <c r="M34" i="10287"/>
  <c r="I112" i="10287"/>
  <c r="N112" i="10287"/>
  <c r="I245" i="10287"/>
  <c r="N272" i="10287"/>
  <c r="I272" i="10287"/>
  <c r="M121" i="10287"/>
  <c r="N297" i="10287"/>
  <c r="I297" i="10287"/>
  <c r="D145" i="10296"/>
  <c r="M145" i="10296"/>
  <c r="M116" i="10296"/>
  <c r="M115" i="10296" s="1"/>
  <c r="J116" i="10296"/>
  <c r="J73" i="10296"/>
  <c r="M73" i="10296"/>
  <c r="M70" i="10296"/>
  <c r="J70" i="10296"/>
  <c r="H46" i="10296"/>
  <c r="D46" i="10296"/>
  <c r="I46" i="10296" s="1"/>
  <c r="M46" i="10296"/>
  <c r="E42" i="10296"/>
  <c r="H38" i="10296"/>
  <c r="E36" i="10296"/>
  <c r="D38" i="10296"/>
  <c r="I38" i="10296" s="1"/>
  <c r="L17" i="10296"/>
  <c r="J213" i="10287"/>
  <c r="M213" i="10287"/>
  <c r="J209" i="10287"/>
  <c r="M209" i="10287"/>
  <c r="D57" i="10296"/>
  <c r="M148" i="10296"/>
  <c r="H34" i="10287"/>
  <c r="N138" i="10287"/>
  <c r="E18" i="10296"/>
  <c r="J117" i="10296"/>
  <c r="M117" i="10296"/>
  <c r="H109" i="10296"/>
  <c r="D109" i="10296"/>
  <c r="D107" i="10296" s="1"/>
  <c r="M109" i="10296"/>
  <c r="M107" i="10296" s="1"/>
  <c r="E107" i="10296"/>
  <c r="H103" i="10296"/>
  <c r="D103" i="10296"/>
  <c r="E102" i="10296"/>
  <c r="H102" i="10296" s="1"/>
  <c r="I94" i="10296"/>
  <c r="H94" i="10296"/>
  <c r="D82" i="10296"/>
  <c r="H82" i="10296"/>
  <c r="J75" i="10296"/>
  <c r="M75" i="10296"/>
  <c r="M58" i="10296"/>
  <c r="H58" i="10296"/>
  <c r="I58" i="10296"/>
  <c r="E57" i="10296"/>
  <c r="H39" i="10296"/>
  <c r="D21" i="10296"/>
  <c r="H21" i="10296"/>
  <c r="R17" i="10296"/>
  <c r="J255" i="10287"/>
  <c r="M255" i="10287"/>
  <c r="M254" i="10287" s="1"/>
  <c r="J246" i="10287"/>
  <c r="M246" i="10287"/>
  <c r="M244" i="10287" s="1"/>
  <c r="I229" i="10287"/>
  <c r="M228" i="10287"/>
  <c r="I228" i="10287"/>
  <c r="H228" i="10287"/>
  <c r="M214" i="10287"/>
  <c r="J214" i="10287"/>
  <c r="H35" i="10296"/>
  <c r="D35" i="10296"/>
  <c r="I35" i="10296" s="1"/>
  <c r="M35" i="10296"/>
  <c r="D28" i="10296"/>
  <c r="I28" i="10296" s="1"/>
  <c r="H28" i="10296"/>
  <c r="D23" i="10296"/>
  <c r="I23" i="10296" s="1"/>
  <c r="M278" i="10287"/>
  <c r="J278" i="10287"/>
  <c r="J265" i="10287"/>
  <c r="M265" i="10287"/>
  <c r="J160" i="10287"/>
  <c r="M160" i="10287"/>
  <c r="H71" i="10287"/>
  <c r="M71" i="10287"/>
  <c r="D39" i="10287"/>
  <c r="I39" i="10287" s="1"/>
  <c r="M39" i="10287"/>
  <c r="I199" i="10287"/>
  <c r="D162" i="10287"/>
  <c r="I162" i="10287" s="1"/>
  <c r="M61" i="10296"/>
  <c r="I99" i="10296"/>
  <c r="D273" i="10287"/>
  <c r="G98" i="10296"/>
  <c r="D317" i="10287"/>
  <c r="M77" i="10296"/>
  <c r="E112" i="10296"/>
  <c r="M144" i="10296"/>
  <c r="R120" i="10296"/>
  <c r="D93" i="10296"/>
  <c r="I93" i="10296" s="1"/>
  <c r="E90" i="10296"/>
  <c r="I72" i="10296"/>
  <c r="I49" i="10296"/>
  <c r="D45" i="10296"/>
  <c r="I45" i="10296" s="1"/>
  <c r="M37" i="10296"/>
  <c r="M36" i="10296" s="1"/>
  <c r="F317" i="10287"/>
  <c r="F263" i="10287"/>
  <c r="I246" i="10287"/>
  <c r="E244" i="10287"/>
  <c r="D238" i="10287"/>
  <c r="I238" i="10287" s="1"/>
  <c r="D237" i="10287"/>
  <c r="I237" i="10287" s="1"/>
  <c r="M237" i="10287"/>
  <c r="M236" i="10287" s="1"/>
  <c r="H237" i="10287"/>
  <c r="M302" i="10287"/>
  <c r="M310" i="10287"/>
  <c r="H99" i="10296"/>
  <c r="M114" i="10296"/>
  <c r="M112" i="10296" s="1"/>
  <c r="H115" i="10296"/>
  <c r="D97" i="10296"/>
  <c r="N97" i="10296" s="1"/>
  <c r="M129" i="10296"/>
  <c r="M127" i="10296" s="1"/>
  <c r="J113" i="10296"/>
  <c r="D96" i="10296"/>
  <c r="I96" i="10296" s="1"/>
  <c r="H91" i="10296"/>
  <c r="J84" i="10296"/>
  <c r="E69" i="10296"/>
  <c r="M56" i="10296"/>
  <c r="I56" i="10296"/>
  <c r="J31" i="10296"/>
  <c r="M31" i="10296"/>
  <c r="J308" i="10287"/>
  <c r="M308" i="10287"/>
  <c r="J282" i="10287"/>
  <c r="M282" i="10287"/>
  <c r="F239" i="10287"/>
  <c r="H224" i="10287"/>
  <c r="M224" i="10287"/>
  <c r="M223" i="10287" s="1"/>
  <c r="M222" i="10287" s="1"/>
  <c r="H196" i="10287"/>
  <c r="M196" i="10287"/>
  <c r="J120" i="10287"/>
  <c r="M120" i="10287"/>
  <c r="H119" i="10287"/>
  <c r="D119" i="10287"/>
  <c r="J100" i="10287"/>
  <c r="M100" i="10287"/>
  <c r="J96" i="10287"/>
  <c r="M96" i="10287"/>
  <c r="J91" i="10287"/>
  <c r="M91" i="10287"/>
  <c r="H41" i="10287"/>
  <c r="D41" i="10287"/>
  <c r="I41" i="10287" s="1"/>
  <c r="H184" i="10287"/>
  <c r="D184" i="10287"/>
  <c r="I184" i="10287" s="1"/>
  <c r="H79" i="10287"/>
  <c r="M79" i="10287"/>
  <c r="M53" i="10287"/>
  <c r="J53" i="10287"/>
  <c r="M268" i="10287"/>
  <c r="D260" i="10287"/>
  <c r="D258" i="10287" s="1"/>
  <c r="M260" i="10287"/>
  <c r="D255" i="10287"/>
  <c r="I255" i="10287" s="1"/>
  <c r="M248" i="10287"/>
  <c r="M247" i="10287" s="1"/>
  <c r="M218" i="10287"/>
  <c r="D216" i="10287"/>
  <c r="H216" i="10287"/>
  <c r="M216" i="10287"/>
  <c r="D185" i="10287"/>
  <c r="I185" i="10287" s="1"/>
  <c r="M177" i="10287"/>
  <c r="J177" i="10287"/>
  <c r="H142" i="10287"/>
  <c r="M142" i="10287"/>
  <c r="D142" i="10287"/>
  <c r="I142" i="10287" s="1"/>
  <c r="M105" i="10287"/>
  <c r="J105" i="10287"/>
  <c r="D79" i="10287"/>
  <c r="I79" i="10287" s="1"/>
  <c r="M296" i="10287"/>
  <c r="D181" i="10287"/>
  <c r="I181" i="10287" s="1"/>
  <c r="D164" i="10287"/>
  <c r="M164" i="10287"/>
  <c r="M147" i="10287"/>
  <c r="M146" i="10287" s="1"/>
  <c r="M70" i="10287"/>
  <c r="D56" i="10287"/>
  <c r="I56" i="10287" s="1"/>
  <c r="H47" i="10287"/>
  <c r="M47" i="10287"/>
  <c r="H46" i="10287"/>
  <c r="M46" i="10287"/>
  <c r="H45" i="10287"/>
  <c r="M45" i="10287"/>
  <c r="D42" i="10287"/>
  <c r="I42" i="10287" s="1"/>
  <c r="I220" i="10287"/>
  <c r="I179" i="10287"/>
  <c r="L130" i="10287"/>
  <c r="H131" i="10287"/>
  <c r="J116" i="10287"/>
  <c r="M116" i="10287"/>
  <c r="H113" i="10287"/>
  <c r="D113" i="10287"/>
  <c r="M67" i="10287"/>
  <c r="D47" i="10287"/>
  <c r="I47" i="10287" s="1"/>
  <c r="D46" i="10287"/>
  <c r="N46" i="10287" s="1"/>
  <c r="D45" i="10287"/>
  <c r="N45" i="10287" s="1"/>
  <c r="D31" i="10287"/>
  <c r="I31" i="10287" s="1"/>
  <c r="M69" i="10287"/>
  <c r="M18" i="10296" l="1"/>
  <c r="I133" i="10287"/>
  <c r="D247" i="10287"/>
  <c r="I247" i="10287" s="1"/>
  <c r="K130" i="10287"/>
  <c r="J130" i="10287" s="1"/>
  <c r="I171" i="10287"/>
  <c r="H123" i="10296"/>
  <c r="I235" i="10287"/>
  <c r="I244" i="10287"/>
  <c r="M150" i="10287"/>
  <c r="M239" i="10287"/>
  <c r="I76" i="10296"/>
  <c r="M190" i="10287"/>
  <c r="G17" i="10296"/>
  <c r="I265" i="10287"/>
  <c r="R316" i="10287"/>
  <c r="M227" i="10287"/>
  <c r="I72" i="10287"/>
  <c r="M133" i="10287"/>
  <c r="M130" i="10287" s="1"/>
  <c r="N188" i="10287"/>
  <c r="I188" i="10287"/>
  <c r="M155" i="10287"/>
  <c r="D227" i="10287"/>
  <c r="M44" i="10296"/>
  <c r="M42" i="10296" s="1"/>
  <c r="N71" i="10296"/>
  <c r="H239" i="10287"/>
  <c r="E19" i="10287"/>
  <c r="M198" i="10287"/>
  <c r="M293" i="10287"/>
  <c r="M258" i="10287"/>
  <c r="D204" i="10287"/>
  <c r="I204" i="10287" s="1"/>
  <c r="I239" i="10287"/>
  <c r="H201" i="10287"/>
  <c r="I50" i="10287"/>
  <c r="N50" i="10287"/>
  <c r="L19" i="10287"/>
  <c r="L316" i="10287" s="1"/>
  <c r="L318" i="10287" s="1"/>
  <c r="I227" i="10287"/>
  <c r="L150" i="10296"/>
  <c r="L152" i="10296" s="1"/>
  <c r="H133" i="10287"/>
  <c r="G19" i="10287"/>
  <c r="G316" i="10287" s="1"/>
  <c r="M127" i="10287"/>
  <c r="D275" i="10287"/>
  <c r="I205" i="10287"/>
  <c r="I267" i="10287"/>
  <c r="R318" i="10287"/>
  <c r="M162" i="10287"/>
  <c r="M139" i="10287"/>
  <c r="M51" i="10296"/>
  <c r="M33" i="10296"/>
  <c r="D112" i="10296"/>
  <c r="D69" i="10296"/>
  <c r="I69" i="10296" s="1"/>
  <c r="D102" i="10296"/>
  <c r="I102" i="10296" s="1"/>
  <c r="H130" i="10287"/>
  <c r="I75" i="10296"/>
  <c r="I137" i="10287"/>
  <c r="I82" i="10296"/>
  <c r="N105" i="10296"/>
  <c r="I105" i="10296"/>
  <c r="F19" i="10287"/>
  <c r="F316" i="10287" s="1"/>
  <c r="N106" i="10296"/>
  <c r="I106" i="10296"/>
  <c r="I41" i="10296"/>
  <c r="D39" i="10296"/>
  <c r="I39" i="10296" s="1"/>
  <c r="D90" i="10296"/>
  <c r="I90" i="10296" s="1"/>
  <c r="N91" i="10296"/>
  <c r="H121" i="10287"/>
  <c r="D121" i="10287"/>
  <c r="I121" i="10287" s="1"/>
  <c r="M221" i="10287"/>
  <c r="I103" i="10296"/>
  <c r="N91" i="10287"/>
  <c r="I91" i="10287"/>
  <c r="N163" i="10287"/>
  <c r="I163" i="10287"/>
  <c r="I46" i="10287"/>
  <c r="D221" i="10287"/>
  <c r="I221" i="10287" s="1"/>
  <c r="H244" i="10287"/>
  <c r="G150" i="10296"/>
  <c r="G152" i="10296" s="1"/>
  <c r="H93" i="10296"/>
  <c r="K93" i="10296"/>
  <c r="J93" i="10296" s="1"/>
  <c r="J18" i="10296"/>
  <c r="J17" i="10296" s="1"/>
  <c r="D17" i="10296"/>
  <c r="D152" i="10296" s="1"/>
  <c r="E152" i="10296"/>
  <c r="D202" i="10287"/>
  <c r="I202" i="10287" s="1"/>
  <c r="H202" i="10287"/>
  <c r="M134" i="10296"/>
  <c r="M120" i="10296" s="1"/>
  <c r="M263" i="10287"/>
  <c r="H36" i="10296"/>
  <c r="N126" i="10287"/>
  <c r="I126" i="10287"/>
  <c r="N216" i="10287"/>
  <c r="I216" i="10287"/>
  <c r="D236" i="10287"/>
  <c r="I236" i="10287" s="1"/>
  <c r="R150" i="10296"/>
  <c r="R152" i="10296" s="1"/>
  <c r="I109" i="10296"/>
  <c r="I317" i="10287"/>
  <c r="D51" i="10296"/>
  <c r="I51" i="10296" s="1"/>
  <c r="D20" i="10287"/>
  <c r="I45" i="10287"/>
  <c r="D161" i="10287"/>
  <c r="I161" i="10287" s="1"/>
  <c r="K98" i="10296"/>
  <c r="J98" i="10296" s="1"/>
  <c r="H98" i="10296"/>
  <c r="H18" i="10296"/>
  <c r="H57" i="10296"/>
  <c r="I57" i="10296"/>
  <c r="H107" i="10296"/>
  <c r="I107" i="10296"/>
  <c r="M204" i="10287"/>
  <c r="M202" i="10287" s="1"/>
  <c r="M201" i="10287" s="1"/>
  <c r="I22" i="10287"/>
  <c r="J20" i="10287"/>
  <c r="I28" i="10287"/>
  <c r="D42" i="10296"/>
  <c r="H69" i="10296"/>
  <c r="H90" i="10296"/>
  <c r="E316" i="10287"/>
  <c r="E318" i="10287"/>
  <c r="N113" i="10287"/>
  <c r="I113" i="10287"/>
  <c r="M145" i="10287"/>
  <c r="H154" i="10296"/>
  <c r="I112" i="10296"/>
  <c r="H112" i="10296"/>
  <c r="N273" i="10287"/>
  <c r="I273" i="10287"/>
  <c r="M275" i="10287"/>
  <c r="I21" i="10296"/>
  <c r="I18" i="10296" s="1"/>
  <c r="D18" i="10296"/>
  <c r="I42" i="10296"/>
  <c r="H42" i="10296"/>
  <c r="D36" i="10296"/>
  <c r="I36" i="10296" s="1"/>
  <c r="M20" i="10287"/>
  <c r="I240" i="10287"/>
  <c r="M300" i="10287"/>
  <c r="M317" i="10287" s="1"/>
  <c r="M318" i="10287" s="1"/>
  <c r="K17" i="10296"/>
  <c r="K19" i="10287" l="1"/>
  <c r="M161" i="10287"/>
  <c r="J19" i="10287"/>
  <c r="H150" i="10296"/>
  <c r="M17" i="10296"/>
  <c r="H19" i="10287"/>
  <c r="G318" i="10287"/>
  <c r="H320" i="10287"/>
  <c r="K316" i="10287"/>
  <c r="J316" i="10287" s="1"/>
  <c r="I19" i="10287"/>
  <c r="M251" i="10287"/>
  <c r="K150" i="10296"/>
  <c r="J150" i="10296" s="1"/>
  <c r="M19" i="10287"/>
  <c r="I152" i="10296"/>
  <c r="I17" i="10296"/>
  <c r="H316" i="10287"/>
  <c r="H17" i="10296"/>
  <c r="H152" i="10296"/>
  <c r="F152" i="10296"/>
  <c r="K152" i="10296"/>
  <c r="J152" i="10296" s="1"/>
  <c r="D19" i="10287"/>
  <c r="H318" i="10287" l="1"/>
  <c r="K318" i="10287"/>
  <c r="J318" i="10287" s="1"/>
  <c r="F318" i="10287"/>
  <c r="D316" i="10287"/>
  <c r="I316" i="10287" s="1"/>
  <c r="D318" i="10287"/>
  <c r="I318" i="10287" s="1"/>
</calcChain>
</file>

<file path=xl/sharedStrings.xml><?xml version="1.0" encoding="utf-8"?>
<sst xmlns="http://schemas.openxmlformats.org/spreadsheetml/2006/main" count="2086" uniqueCount="722">
  <si>
    <t>22800000-8 Registre, registre contabile, clasoare, formulare şi alte articole imprimate de papetărie din hârtie sau din carton</t>
  </si>
  <si>
    <t>Condică de prezenţă</t>
  </si>
  <si>
    <t>Pixuri</t>
  </si>
  <si>
    <t>Marker pentru tablă</t>
  </si>
  <si>
    <t>Creioane</t>
  </si>
  <si>
    <t>30193900-7 Suporturi verticale pentru hârtii</t>
  </si>
  <si>
    <t>30234400-2 Discuri digitale polivalente (DVD-uri)</t>
  </si>
  <si>
    <t>Hârtie filipchart 100x65 cm, 50 coli/bloc</t>
  </si>
  <si>
    <t>30197642-8 Hârtie pentru fotocopiatoare şi xerografică</t>
  </si>
  <si>
    <t>30197621-5 Bloc de hârtie pentru flipchart</t>
  </si>
  <si>
    <t>22816300-6 Post-it</t>
  </si>
  <si>
    <t>22820000-4 Formulare</t>
  </si>
  <si>
    <t>Registru de evidenţă a informaţiilor clasificate multiplic.</t>
  </si>
  <si>
    <t>30141200-1 Calculatoare de birou</t>
  </si>
  <si>
    <t>30192310-7 Benzi pentru maşini de scris</t>
  </si>
  <si>
    <t>Legitimaţii serviciu</t>
  </si>
  <si>
    <t>22800000-8 Registre, registre contabile, clasoare, formulare şi alte articole imprimate de papetarie din hârtie sau carton</t>
  </si>
  <si>
    <t>20.01.03 ÎNCĂLZIT, ILUMINAT ŞI FORŢĂ MOTRICĂ</t>
  </si>
  <si>
    <t xml:space="preserve"> Distribuţie de energie electrică</t>
  </si>
  <si>
    <t xml:space="preserve"> Aburi, apa caldă şi produse conexe</t>
  </si>
  <si>
    <t xml:space="preserve"> Parfumuri şi deodorizante de interior</t>
  </si>
  <si>
    <t>20.01.01 FURNITURI DE BIROU</t>
  </si>
  <si>
    <t>20.01 BUNURI ŞI SERVICII</t>
  </si>
  <si>
    <t>20.01.04 APĂ, CANAL ŞI SALUBRITATE</t>
  </si>
  <si>
    <t>20.01.05 CARBURANŢI ŞI LUBRIFIANTI</t>
  </si>
  <si>
    <t>Benzină fără plumb</t>
  </si>
  <si>
    <t>09132100-4 Benzină fără plumb</t>
  </si>
  <si>
    <t>Motorină</t>
  </si>
  <si>
    <t>09134200-9 Motorină</t>
  </si>
  <si>
    <t>20.01.06 PIESE DE SCHIMB</t>
  </si>
  <si>
    <t>Soluţie dezgheţare parbriz</t>
  </si>
  <si>
    <t>Soluţie dezgheţare broască uşă</t>
  </si>
  <si>
    <t>Soluţie spălare parbriz</t>
  </si>
  <si>
    <t>20.01.08  POŞTĂ, TELECOMUNICAŢII, RADIO, TV, INTERNET</t>
  </si>
  <si>
    <t>Servicii poştale</t>
  </si>
  <si>
    <t>92200000-3 Servicii de radio şi de televiziune</t>
  </si>
  <si>
    <t>Servicii de curierat</t>
  </si>
  <si>
    <t>Servicii de telefonie publică</t>
  </si>
  <si>
    <t>Servicii de telefonie mobilă</t>
  </si>
  <si>
    <t>Servicii de radio şi televiziune prin cablu</t>
  </si>
  <si>
    <t>20.01.09  MATERIALE ŞI PRESTĂRI SERVICII CU CARACTER FUNCŢIONAL</t>
  </si>
  <si>
    <t>Servicii de traduceri</t>
  </si>
  <si>
    <t>Carti, brosuri şi pliante tipărite</t>
  </si>
  <si>
    <t>Fluxuri agenţie de ştiri</t>
  </si>
  <si>
    <t>Servicii monitorizare tip revista presei</t>
  </si>
  <si>
    <t>Pachet complet presă scrisă zilnic</t>
  </si>
  <si>
    <t xml:space="preserve"> Servicii de curăţare a birourilor</t>
  </si>
  <si>
    <t>Paşapoarte</t>
  </si>
  <si>
    <t>22451000-6 Paşapoarte</t>
  </si>
  <si>
    <t>20.01.30 ALTE BUNURI ŞI SERVICII PENTRU ÎNTREŢINERE ŞI FUNCŢIONARE</t>
  </si>
  <si>
    <t>Servicii furnizare informaţii legislative</t>
  </si>
  <si>
    <t>Servicii de întreţinere a reţelei telefonice</t>
  </si>
  <si>
    <t>50334110-9 Servicii de întreţinere a reţelei telefonice</t>
  </si>
  <si>
    <t>31625200-5 Sisteme de alarmă de incendiu</t>
  </si>
  <si>
    <t>Servicii de reparare şi de intretinere a automobilelor</t>
  </si>
  <si>
    <t>50112000-3 Servicii de reparare şi întreţinere a automobilelor</t>
  </si>
  <si>
    <t>Servicii de spălare a automobilelor şi servicii similare</t>
  </si>
  <si>
    <t>50112300-6 Servicii de spălare a automobilelor şi servicii similare</t>
  </si>
  <si>
    <t>Servicii de mentenanţă program informatic de contabilitate</t>
  </si>
  <si>
    <t>72261000-2 Servicii de asistenţă pentru software</t>
  </si>
  <si>
    <t xml:space="preserve"> Servicii de întreţinere a faxurilor</t>
  </si>
  <si>
    <t>Servicii de reparare şi întreţinere a copiatoarelor şi imprimantelor</t>
  </si>
  <si>
    <t>Servicii de întreţinere preventivă aer condiţionat</t>
  </si>
  <si>
    <t>50730000-1  Servicii de reparare şi de întreţinere a grupurilor de refrigerare</t>
  </si>
  <si>
    <t>Servicii de întreţinere a ascensoarelor</t>
  </si>
  <si>
    <t>63712210-8 Servicii de taxă de autostradă</t>
  </si>
  <si>
    <t>Servicii de răspundere civilă auto</t>
  </si>
  <si>
    <t>42419510-4 Piese pentru ascensoare</t>
  </si>
  <si>
    <t>Anunţuri Monitorul Oficial</t>
  </si>
  <si>
    <t xml:space="preserve"> Servicii de tipărire de cărţi de vizită</t>
  </si>
  <si>
    <t>Broaşte, chei şi balamale</t>
  </si>
  <si>
    <t>44520000-1 Broaşte, chei şi balamale</t>
  </si>
  <si>
    <t>31521300-7 Lămpi electrice portabile</t>
  </si>
  <si>
    <t>20.02 REPARAŢII CURENTE</t>
  </si>
  <si>
    <t>20.05.30 ALTE OBIECTE DE INVENTAR</t>
  </si>
  <si>
    <t>Instalaţii de climatizare</t>
  </si>
  <si>
    <t>Piese şi accesorii pt. computere</t>
  </si>
  <si>
    <t>30237000-9 Piese şi accesorii pt computere</t>
  </si>
  <si>
    <t>Ştampile</t>
  </si>
  <si>
    <t>30192153-8 Ştampile cu text</t>
  </si>
  <si>
    <t xml:space="preserve">Ecran proiecţie + telecomandă + kit montaj perete - </t>
  </si>
  <si>
    <t>20.06 DEPLASĂRI, DETAŞĂRI, TRANSFERĂRI</t>
  </si>
  <si>
    <t>20.06.01 DEPLASĂRI INTERNE, DETAŞĂRI, TRANSFERĂRI</t>
  </si>
  <si>
    <t>Servicii de cazare</t>
  </si>
  <si>
    <t>Servicii de transport aerian pe bază de grafic</t>
  </si>
  <si>
    <t>20.06.02 DEPLASĂRI ÎN STRĂINĂTATE</t>
  </si>
  <si>
    <t>20.06.02.01 DEPLASĂRI ÎN STRĂINĂTATE, CAZARE</t>
  </si>
  <si>
    <t>20.06.02.02 DEPLASĂRI ÎN STRĂINĂTATE, TRANSPORT</t>
  </si>
  <si>
    <t>20.11 CĂRŢI, PUBLICAŢII ŞI MATERIALE DOCUMENTARE</t>
  </si>
  <si>
    <t>Cărţi tipărite</t>
  </si>
  <si>
    <t>22110000-4 Cărţi tipărite</t>
  </si>
  <si>
    <t>Dicţionare</t>
  </si>
  <si>
    <t>22114100-3 Dicţionare</t>
  </si>
  <si>
    <t>20.12 CONSULTANŢĂ ŞI EXPERTIZĂ</t>
  </si>
  <si>
    <t>Consultanţă juridică</t>
  </si>
  <si>
    <t>Scule, lacăte, chei, balamale, dispozitive de fixare, lanţuri şi resorturi</t>
  </si>
  <si>
    <t>44500000-5 Scule, lacăte, chei, balamale, dispozitive de fixare, lanţuri şi resorturi</t>
  </si>
  <si>
    <t>20.13 PREGATIRE PROFESIONALĂ</t>
  </si>
  <si>
    <t>Servicii de perfecţionare a personalului</t>
  </si>
  <si>
    <t>Servicii de învăţământ special</t>
  </si>
  <si>
    <t>80340000-9 Servicii de învăţământ special</t>
  </si>
  <si>
    <t>20.14 PROTECŢIA MUNCII</t>
  </si>
  <si>
    <t>Servicii de medicina muncii</t>
  </si>
  <si>
    <t>20.30.01 RECLAMA ŞI PUBLICITATE</t>
  </si>
  <si>
    <t>Servicii de publicitate</t>
  </si>
  <si>
    <t>Aranjamente florale</t>
  </si>
  <si>
    <t>Fructe tropicale</t>
  </si>
  <si>
    <t>Sucuri de fructe</t>
  </si>
  <si>
    <t>Lapte pasteurizat</t>
  </si>
  <si>
    <t>Zahar</t>
  </si>
  <si>
    <t>Cafea</t>
  </si>
  <si>
    <t>Apa minerala plata</t>
  </si>
  <si>
    <t>Apa minerala carbogazoasa</t>
  </si>
  <si>
    <t>Şerveţele de masă din hârtie</t>
  </si>
  <si>
    <t>Felicitări</t>
  </si>
  <si>
    <t>22320000-9 Felicitări</t>
  </si>
  <si>
    <t>39513200-3 Şerveţele de masă</t>
  </si>
  <si>
    <t>15981200-0 Apă minerală carbogazoasă</t>
  </si>
  <si>
    <t>15981100-9 Apă minerală plată</t>
  </si>
  <si>
    <t>Servicii de asigurări sociale obligatorii</t>
  </si>
  <si>
    <t>75300000-9 Servicii de asigurări sociale obligatorii</t>
  </si>
  <si>
    <t>Barieră</t>
  </si>
  <si>
    <t>34928300-1 Barieră de siguranţă</t>
  </si>
  <si>
    <t>39294100-0 Produse informative şi de promovare</t>
  </si>
  <si>
    <t xml:space="preserve"> 48422000-2 Suite de pachete software</t>
  </si>
  <si>
    <t>Licenţă ARCGIS</t>
  </si>
  <si>
    <t>Licenţă software Adobe Acrobat</t>
  </si>
  <si>
    <t>Software antivirus</t>
  </si>
  <si>
    <t>Licenţă software Adobe Ilustrator</t>
  </si>
  <si>
    <t>Alte licenţe</t>
  </si>
  <si>
    <t>33000000-0 Echipamente medicale, produse farmaceutice şi produse de îngrijire personală</t>
  </si>
  <si>
    <t>Echipamente medicale, produse farmaceutice şi produse de îngrijire personală</t>
  </si>
  <si>
    <t>Bandă adezivă</t>
  </si>
  <si>
    <t>Coşuri de gunoi din plastic</t>
  </si>
  <si>
    <t>Rigle</t>
  </si>
  <si>
    <t>Pioneze</t>
  </si>
  <si>
    <t>31127000-2 Generatoare de urgenţă</t>
  </si>
  <si>
    <t>Procedura de atribuire a contractului</t>
  </si>
  <si>
    <t xml:space="preserve">Separatoare </t>
  </si>
  <si>
    <t>30199600-6 Separatoare pentru papetarie</t>
  </si>
  <si>
    <t xml:space="preserve">24951230-6 Încarcatura pentru extinctoare de incendii </t>
  </si>
  <si>
    <t>Servicii de încărcare a extinctoarelor</t>
  </si>
  <si>
    <t>41110000-3-Apa potabila</t>
  </si>
  <si>
    <t xml:space="preserve"> Scannere </t>
  </si>
  <si>
    <t>20.05 BUNURI DE NATURA OBIECTELOR DE INVENTAR</t>
  </si>
  <si>
    <t>20.30 ALTE CHELTUIELI</t>
  </si>
  <si>
    <t>20.30.02 PROTOCOL SI REPREZENTARE</t>
  </si>
  <si>
    <t xml:space="preserve"> Diverse articole din plastic</t>
  </si>
  <si>
    <t>Piese şi accesorii pentru masini de calcul</t>
  </si>
  <si>
    <t>30145000-7Piese şi accesorii pentru masini de calcul</t>
  </si>
  <si>
    <t>50323000-5 Servicii de reparare şi întreţinere a perifericelor informatice</t>
  </si>
  <si>
    <t xml:space="preserve"> Faxuri</t>
  </si>
  <si>
    <t>Mape pentru sortare cu 12 separatoare</t>
  </si>
  <si>
    <t>Mape pentru sortare cu 7 separatoare</t>
  </si>
  <si>
    <t>Mape cu antetul ministerului</t>
  </si>
  <si>
    <t xml:space="preserve"> Caiete mecanice A4</t>
  </si>
  <si>
    <t>Videoproiectoare</t>
  </si>
  <si>
    <t xml:space="preserve">Software MS VISIO -    </t>
  </si>
  <si>
    <t xml:space="preserve">Software Project -  </t>
  </si>
  <si>
    <t xml:space="preserve">Software ISA -  </t>
  </si>
  <si>
    <t xml:space="preserve">Software Corel Draw X3 - </t>
  </si>
  <si>
    <t>22100000-1 Cărţi, broşuri şi pliante tipărite</t>
  </si>
  <si>
    <t xml:space="preserve"> Distributie de apa si servicii conexe</t>
  </si>
  <si>
    <t xml:space="preserve"> Servicii de colectare a deseurilor</t>
  </si>
  <si>
    <t>22852100-8 Coperţi de dosar</t>
  </si>
  <si>
    <t>30234300-1 Compact-discuri (CD-uri)</t>
  </si>
  <si>
    <t>30237320-8 Dischete</t>
  </si>
  <si>
    <t>22852000-7 Dosare</t>
  </si>
  <si>
    <t>30192121-5 Pixuri</t>
  </si>
  <si>
    <t>64120000-3 Servicii de curierat</t>
  </si>
  <si>
    <t>30124000-4 Piese şi accesorii pentru maşini de birou</t>
  </si>
  <si>
    <t>30125110-5 Toner pentru imprimantele laser/faxuri</t>
  </si>
  <si>
    <t>Cerneală  pentru imprimante</t>
  </si>
  <si>
    <t>30192112-9 Cerneală pentru imprimante</t>
  </si>
  <si>
    <t xml:space="preserve">Adobe Photoshop Elements 6 &amp; Adobe Premiere   </t>
  </si>
  <si>
    <t xml:space="preserve">ArcGIS+ extensie Spatial Analyst  </t>
  </si>
  <si>
    <t>Toner pentru fotocopiatoare</t>
  </si>
  <si>
    <t>30192130-1 Creioane</t>
  </si>
  <si>
    <t>Imprimante laser</t>
  </si>
  <si>
    <t>Pachete software de protecţie antivirus</t>
  </si>
  <si>
    <t>48760000-3Pachete software de protecţie antivirus</t>
  </si>
  <si>
    <t>19520000-7 Produse din plastic</t>
  </si>
  <si>
    <t>Total cheltuieli de capital</t>
  </si>
  <si>
    <t>Nr. Crt.</t>
  </si>
  <si>
    <t>Denumire</t>
  </si>
  <si>
    <t>Cod CPV</t>
  </si>
  <si>
    <t>30192125-3 Carioca permanente</t>
  </si>
  <si>
    <t>30192126-0 Creioane mecanice</t>
  </si>
  <si>
    <t>30192132-5 Mine de rezervă pentru creioane</t>
  </si>
  <si>
    <t>30193200-0 Tăviţe sau organizatoare de birou</t>
  </si>
  <si>
    <t>09310000-5 Electricitate</t>
  </si>
  <si>
    <t>09320000-8 Aburi, apă caldă şi produse conexe</t>
  </si>
  <si>
    <t>30199760-5 Etichete</t>
  </si>
  <si>
    <t>30232110-8 Imprimante laser</t>
  </si>
  <si>
    <t>39831000-6 Preparate de spălare</t>
  </si>
  <si>
    <t>Servicii de dezinsecţie şi dezinfecţie</t>
  </si>
  <si>
    <t>32581200-1 Aparate fax</t>
  </si>
  <si>
    <t>24315000-5 Diverse produse chimice anorganice</t>
  </si>
  <si>
    <t>38520000-6 Scanere</t>
  </si>
  <si>
    <t>38652120-7 Videoproiectoare</t>
  </si>
  <si>
    <t>38653400-1 Ecrane pentru proiecţii</t>
  </si>
  <si>
    <t>30197110-0 Capse</t>
  </si>
  <si>
    <t>30197220-4 Agrafe de birou</t>
  </si>
  <si>
    <t>30197330-8 Perforatoare</t>
  </si>
  <si>
    <t>30199230-1 Plicuri</t>
  </si>
  <si>
    <t>30199710-0 Plicuri imprimate</t>
  </si>
  <si>
    <t>70310000-7 Servicii de închiriere sau de vânzare de imobile</t>
  </si>
  <si>
    <t>39717200-3 Aparate de aer condiţionat</t>
  </si>
  <si>
    <t>39811000-0 Parfumuri şi deodorizante de interior</t>
  </si>
  <si>
    <t>50750000-7 Servicii de întreţinere a ascensoarelor</t>
  </si>
  <si>
    <t>55110000-4 Servicii de cazare la hotel</t>
  </si>
  <si>
    <t>42512510-6 Registre</t>
  </si>
  <si>
    <t>45453000-7 Lucrări de reparaţii generale şi de renovare</t>
  </si>
  <si>
    <t>44424200-0 Bandă adezivă</t>
  </si>
  <si>
    <t>39241000-3 Cuţite şi foarfece</t>
  </si>
  <si>
    <t>79341000-6 Servicii de publicitate</t>
  </si>
  <si>
    <t>39292500-0 Rigle</t>
  </si>
  <si>
    <t>50314000-9 Servicii de reparare şi de întreţinere a faxurilor</t>
  </si>
  <si>
    <t>64212000-5 Servicii de telefonie mobilă</t>
  </si>
  <si>
    <t>90910000-9 Servicii de curăţenie</t>
  </si>
  <si>
    <t>72212218-0 Servicii de dezvoltare de software pentru gestionarea licenţelor</t>
  </si>
  <si>
    <t>79530000-8 Servicii de traducere</t>
  </si>
  <si>
    <t>64110000-0 Servicii poştale</t>
  </si>
  <si>
    <t>64211000-8 Servicii de telefonie publică</t>
  </si>
  <si>
    <t>90511000-2 Servicii de colectare a deşeurilor menajere</t>
  </si>
  <si>
    <t>92400000-5 Servicii de agenţii de presă</t>
  </si>
  <si>
    <t>Capsator (capse 24/6), fabricat din metal, capacitate de capsare 30 coli</t>
  </si>
  <si>
    <t>Suport de birou pentru instrumente de scris, din plastic culori diferite, 6 compartimente de diferite dimensiuni</t>
  </si>
  <si>
    <t>Toner</t>
  </si>
  <si>
    <t>Dosare plic</t>
  </si>
  <si>
    <t xml:space="preserve"> Plicuri personalizate A4</t>
  </si>
  <si>
    <t>22600000-6 Cerneala</t>
  </si>
  <si>
    <t>Fluid corector</t>
  </si>
  <si>
    <t>Agrafe mici</t>
  </si>
  <si>
    <t>Capse 24/6</t>
  </si>
  <si>
    <t>Sigilii</t>
  </si>
  <si>
    <t>Cutter mic</t>
  </si>
  <si>
    <t>Capsator  volum mare</t>
  </si>
  <si>
    <t xml:space="preserve">Decapsator </t>
  </si>
  <si>
    <t>Cabluri audio-video, mufe</t>
  </si>
  <si>
    <t>Transformator de alimentare</t>
  </si>
  <si>
    <t>31174000-6 Transformatoare de alimentare</t>
  </si>
  <si>
    <t>20.06.02.03 DEPLASĂRI ÎN STRĂINĂTATE, ALTE CHELTUIELI</t>
  </si>
  <si>
    <t>Alte servicii</t>
  </si>
  <si>
    <t>Servicii de asigurare de sănătate</t>
  </si>
  <si>
    <t>Cumpărare directă- SEAP</t>
  </si>
  <si>
    <t>Capsator (capse 23/10)</t>
  </si>
  <si>
    <t>Servicii taxare pentru inmatriculare autoturisme</t>
  </si>
  <si>
    <t>79941000-2 Servicii de taxare</t>
  </si>
  <si>
    <t>22800000-8Registre, registre contabile, clasoare, formulare şi alte articole imprimate de papetărie din hârtie sau din
carton</t>
  </si>
  <si>
    <t>Marker CD -Writer</t>
  </si>
  <si>
    <t>Suport documente vertical</t>
  </si>
  <si>
    <t>Dischete, cutii de 10 buc</t>
  </si>
  <si>
    <t>30197642-8Hârtie pentru fotocopiatoare şi xerografică</t>
  </si>
  <si>
    <t>22816100-4Blocnotesuri</t>
  </si>
  <si>
    <t>Lipici lichid</t>
  </si>
  <si>
    <t>Lipici solid</t>
  </si>
  <si>
    <t>Condica de predare primire doc. Clasificate</t>
  </si>
  <si>
    <t>Indicatoare pagina auto-adezive</t>
  </si>
  <si>
    <t>Certificate de securitate acces la inf. clasific</t>
  </si>
  <si>
    <t>Masini filetat</t>
  </si>
  <si>
    <t>42622000-2 Masini de filetat sau găurit</t>
  </si>
  <si>
    <t>Articole de papetărie şi alte articole de hârtie</t>
  </si>
  <si>
    <t>30199000-0 Articole de papetărie şi alte articole de hârtie</t>
  </si>
  <si>
    <t>Agrafe medii</t>
  </si>
  <si>
    <t>Notes autoadeziv Post-it 38X51 mm</t>
  </si>
  <si>
    <t>Notes autoadeziv Post-it 75X75 mm</t>
  </si>
  <si>
    <t>Repertoar 100 file dictando economice</t>
  </si>
  <si>
    <t>DVD -R, 16X4.7 carcasa slim Imation</t>
  </si>
  <si>
    <t>Hartie A4 pentru copiator si imprimanta laser sau inkjet, format A4, 210x297 mm, gramaj 80g/mp</t>
  </si>
  <si>
    <t>Servicii de depozitare si de recuperare</t>
  </si>
  <si>
    <t>22200000-2 Ziare, reviste specializate, periodice şi reviste</t>
  </si>
  <si>
    <t>66514110-0 Servicii de asigurare a autovehiculelor</t>
  </si>
  <si>
    <t>85147000-1 Servicii de medicina muncii</t>
  </si>
  <si>
    <t xml:space="preserve">Pop-up </t>
  </si>
  <si>
    <t>Piese şi accesorii pentru aparate de aer condiţionat</t>
  </si>
  <si>
    <t>42123000-7 Compresoare</t>
  </si>
  <si>
    <t>60410000- 5 Servicii de transport aerian pe baza de grafic</t>
  </si>
  <si>
    <t>03222110-7 Fructe tropicale</t>
  </si>
  <si>
    <t>15321000-4 Sucuri de fructe</t>
  </si>
  <si>
    <t>15511100-4 Lapte pasteurizat</t>
  </si>
  <si>
    <t>15831000-2 Zahar</t>
  </si>
  <si>
    <t>15861000-1 Cafea</t>
  </si>
  <si>
    <t>Calculator electronic</t>
  </si>
  <si>
    <t>Ordin de deplasare</t>
  </si>
  <si>
    <t>Generator de curent</t>
  </si>
  <si>
    <t>66513100-0 Servicii de asigurare pentru cheltuieli juridice</t>
  </si>
  <si>
    <t>30192920-6 Lichid corector</t>
  </si>
  <si>
    <t>72319000-4 Servicii de furnizare de date</t>
  </si>
  <si>
    <t>30199730-6 Cărţi de vizită</t>
  </si>
  <si>
    <t>22800000-8 Registre, registre contabile, clasoare, formulare şi alte articole imprimate de papetărie din hârtie sau din
carton</t>
  </si>
  <si>
    <t>Cuptoare cu microunde</t>
  </si>
  <si>
    <t>Frigidere</t>
  </si>
  <si>
    <t>Neoane</t>
  </si>
  <si>
    <t>24111400-9 Neon</t>
  </si>
  <si>
    <t>39711130-9 Frigidere</t>
  </si>
  <si>
    <t>39711362-4 Cuptoare cu microunde</t>
  </si>
  <si>
    <t>Umbrele</t>
  </si>
  <si>
    <t>39295200-8 Umbrele de ploaie</t>
  </si>
  <si>
    <t>Piese de schimb ascensoare</t>
  </si>
  <si>
    <t>Lămpi electrice</t>
  </si>
  <si>
    <t>Excepţie de la prevederile O.UG. 34/2006</t>
  </si>
  <si>
    <t>Licitaţie deschisă</t>
  </si>
  <si>
    <t xml:space="preserve">  Aprob</t>
  </si>
  <si>
    <t>Procedură proprie exceptată O.U.G. 34/2006</t>
  </si>
  <si>
    <t>Protocol între instituţii</t>
  </si>
  <si>
    <t>Data estimată pt. finalizarea procedurii</t>
  </si>
  <si>
    <t>Data estimată pt. începerea procedurii</t>
  </si>
  <si>
    <t>Persoana responsabilă</t>
  </si>
  <si>
    <t>Copertă plastifiată</t>
  </si>
  <si>
    <t>Mape carton plastifiată cu elastic</t>
  </si>
  <si>
    <t>30199500-5 Bibliorafturi, mape de corespondenţă, clasoare şi articole similare</t>
  </si>
  <si>
    <t>Mape pentru semnături</t>
  </si>
  <si>
    <t>22816100-4 Blocnotesuri</t>
  </si>
  <si>
    <t>Clipsuri metalice hârtie, 41mm</t>
  </si>
  <si>
    <t xml:space="preserve"> 24911200-5 Adezivi</t>
  </si>
  <si>
    <t xml:space="preserve"> 22830000-7 Caiete de exercitii</t>
  </si>
  <si>
    <t>Dosare carton pt încopciat</t>
  </si>
  <si>
    <t>Dosare plastic cu şină si perforatii</t>
  </si>
  <si>
    <t>Ribon pt maşină de scris</t>
  </si>
  <si>
    <t>Dosare albe, simple, carton</t>
  </si>
  <si>
    <t>Plicuri C4, dimensiune 229x324 mm, greutate 90g/mp, cu bandă siliconată</t>
  </si>
  <si>
    <t>Plicuri C5, dimensiune 162x229 mm, greutate 90g/mp, cu bandă siliconată</t>
  </si>
  <si>
    <t>Plicuri C6, dimensiune 114x162 mm, greutate 80g/mp, cu bandă siliconată</t>
  </si>
  <si>
    <t>Plicuri cu burduf, dimensiune 229x324x40 mm, greutate 130g/mp, cu bandă siliconată</t>
  </si>
  <si>
    <t>Etichete autoadezive</t>
  </si>
  <si>
    <t>Fişe individuale de instructaj protecţia  muncii</t>
  </si>
  <si>
    <t>Registru intrare-ieşire corespondenţă A4, C100, FV</t>
  </si>
  <si>
    <t>22830000-7 Caiete de exerciţii</t>
  </si>
  <si>
    <t>Caiet studentesc dictando 80 file, spiră simplă</t>
  </si>
  <si>
    <t>Caiet studentesc matematica 80 file, spiră simplă</t>
  </si>
  <si>
    <t>Patroane cerneală albastră</t>
  </si>
  <si>
    <t>Bandă adezivă scotch 5 cm lăţime</t>
  </si>
  <si>
    <t>Copertă plastic</t>
  </si>
  <si>
    <t>30197210-1 Bibliorafturi</t>
  </si>
  <si>
    <t>Cabluri electrice</t>
  </si>
  <si>
    <t>File protecţie documente cu perforaţii pentru îndosariere, format A4, portret, deschidere sus, set de 100 buc.</t>
  </si>
  <si>
    <t>Foarfece</t>
  </si>
  <si>
    <t>30197320-5 Capsatoare</t>
  </si>
  <si>
    <t>30197321-2 Decapsatoare</t>
  </si>
  <si>
    <t>30192134-9 Suporturi de creioane</t>
  </si>
  <si>
    <t>30199731-3 Suporturi de cărţi de vizită</t>
  </si>
  <si>
    <t>Suport cărţi de vizită</t>
  </si>
  <si>
    <t>Cerere de Oferte procedură offline</t>
  </si>
  <si>
    <t>Cartuse de toner</t>
  </si>
  <si>
    <t>30125100-2 Cartuşe de toner</t>
  </si>
  <si>
    <t>Piese şi accesorii pentru maşini de birou (kit transfer, image transfer, drum kit)</t>
  </si>
  <si>
    <t>30125120-8 Toner pentru fotocopiatoare</t>
  </si>
  <si>
    <t>Director General</t>
  </si>
  <si>
    <t>Bloc notes cu spirală dublă A4</t>
  </si>
  <si>
    <t>Cub hârtie cu suport</t>
  </si>
  <si>
    <t>Tăviţe suport documente (tăviţe suprapozabile)</t>
  </si>
  <si>
    <t xml:space="preserve">Cutter mare </t>
  </si>
  <si>
    <t>Perforator RAPESCO, 65 pagini</t>
  </si>
  <si>
    <t>Perforator metalic</t>
  </si>
  <si>
    <t>Cumpărare directă</t>
  </si>
  <si>
    <t>Marker universal negru permanent</t>
  </si>
  <si>
    <t>Text marker -  set 4 culori</t>
  </si>
  <si>
    <t xml:space="preserve">Marker permanent </t>
  </si>
  <si>
    <t>CD inscriptibil</t>
  </si>
  <si>
    <t>Stingător de incendiu</t>
  </si>
  <si>
    <t>35111300-8 Extinctoare</t>
  </si>
  <si>
    <t>Piese de schimb mecanice, altele decât motoare și piese de motoare</t>
  </si>
  <si>
    <t>Cerere de ofertă</t>
  </si>
  <si>
    <t>Mine creion mecanic 0.7/0.9 mm</t>
  </si>
  <si>
    <t>Servicii de gestionare spaţiu sediul Libertății</t>
  </si>
  <si>
    <t>Cerere de ofertă online</t>
  </si>
  <si>
    <t>MINISTRU</t>
  </si>
  <si>
    <t>Servicii operator RSVTI</t>
  </si>
  <si>
    <t>Centrală telefonică</t>
  </si>
  <si>
    <t xml:space="preserve">20.24 COMISIOANE </t>
  </si>
  <si>
    <t>20.30.02.01 PROTOCOL ŞI REPREZENTARE-INVITAȚI</t>
  </si>
  <si>
    <t>20.30.03 PRIME DE ASIGURARE NON-VITA</t>
  </si>
  <si>
    <t>Servicii de asigurare a autovehiculelor</t>
  </si>
  <si>
    <t>66516100-1 Servicii de asigurare de răspundere civilă auto</t>
  </si>
  <si>
    <t>20.30.04 CHIRII</t>
  </si>
  <si>
    <t>Servicii închiriere/chirii</t>
  </si>
  <si>
    <t>Licitație deschisă</t>
  </si>
  <si>
    <t>20.30.07 FONDUL CONDUCĂTORULUI INSTITUȚIEI PUBLICE</t>
  </si>
  <si>
    <t>20.30.09 EXECUȚIA SILITĂ A CREANȚELOR BUGETARE</t>
  </si>
  <si>
    <t>20.30.30 ALTE CHELTUIELI CU BUNURI ȘI SERVICII</t>
  </si>
  <si>
    <t>Servicii cadastrale</t>
  </si>
  <si>
    <t>Servicii de închiriere/Chirii spații MMP</t>
  </si>
  <si>
    <t>71354300-7 Servicii de cadastru</t>
  </si>
  <si>
    <t>Cheltuieli juridice</t>
  </si>
  <si>
    <t>Protocol între instituții</t>
  </si>
  <si>
    <t>Excepție de la OUG 34/2006</t>
  </si>
  <si>
    <t>Echipamente sonorizare sala de consiliu</t>
  </si>
  <si>
    <t>32342410-9 Echipamente de sonorizare</t>
  </si>
  <si>
    <t>Servicii de întreținere mașina de francat</t>
  </si>
  <si>
    <t>Cerere de Oferte procedură online</t>
  </si>
  <si>
    <t>Alte active corporale</t>
  </si>
  <si>
    <t>66512200-4 Servicii de asigurare de sănătate</t>
  </si>
  <si>
    <t>79111000-8 Servicii de consultanţă juridică şi reprezentare</t>
  </si>
  <si>
    <t>03121210-0 Aranjamente florale</t>
  </si>
  <si>
    <t>20.06.02.04 DEPLASĂRI ÎN STRĂINĂTATE, ASIGURĂRI MEDICALE</t>
  </si>
  <si>
    <t>Servicii de taxă de autostradă</t>
  </si>
  <si>
    <t>Servicii de arhivare</t>
  </si>
  <si>
    <t>79995100-6 Servicii de arhivare</t>
  </si>
  <si>
    <t>72416000-9 Furnizori de servicii de aplicaţii</t>
  </si>
  <si>
    <t>50800000-3 Diverse servicii de întreţinere şi de reparare</t>
  </si>
  <si>
    <t>Servicii întreţinere barieră</t>
  </si>
  <si>
    <t xml:space="preserve">  19520000-7 produse din plastic</t>
  </si>
  <si>
    <t>30197100-7 Pioneze, capse, tinte</t>
  </si>
  <si>
    <t xml:space="preserve"> 31320000-5 Cabluri de distribuţie a curentului electric</t>
  </si>
  <si>
    <t xml:space="preserve"> 90921000-9 Servicii de dezinsecţie şi dezinfecţie</t>
  </si>
  <si>
    <t>50313200-4 Servicii de întreţinere a fotocopiatoarelor</t>
  </si>
  <si>
    <t>79993000-1 Servicii de gestionare imobile si instalaţii</t>
  </si>
  <si>
    <t xml:space="preserve"> 63121000-3 Servicii de depozitare si de recuperare</t>
  </si>
  <si>
    <t xml:space="preserve"> 50000000-5 Servicii de reparare şi întreţinere</t>
  </si>
  <si>
    <t>Servicii de reparare şi întreţinere a computerelor</t>
  </si>
  <si>
    <t>32520000-4Cabluri si echipament  de telecomunicatii</t>
  </si>
  <si>
    <t>79340000-9 Servicii de publicitate şi de comercializare</t>
  </si>
  <si>
    <t>32552310-3 Centrale telefonice digitale</t>
  </si>
  <si>
    <t xml:space="preserve">Cumpărare directă- </t>
  </si>
  <si>
    <t>Cumpărare directă-</t>
  </si>
  <si>
    <t>Cerere de Oferte</t>
  </si>
  <si>
    <t xml:space="preserve">34320000-6 Piese de schimb mecanice, altele decât motoare şi piese de motoare
</t>
  </si>
  <si>
    <t>Servicii externalizate informaţii clasificate</t>
  </si>
  <si>
    <t xml:space="preserve"> 98390000-3 Alte servicii</t>
  </si>
  <si>
    <t xml:space="preserve"> 35121500-3 Sigilii</t>
  </si>
  <si>
    <t>Direcţia Generală Economică şi Financiară</t>
  </si>
  <si>
    <t>Avizat,</t>
  </si>
  <si>
    <t>Speranţa MUNTEANU</t>
  </si>
  <si>
    <t>Servicii VIP - Sala protocol aeroport</t>
  </si>
  <si>
    <t>Cristina Burnar</t>
  </si>
  <si>
    <t>cumpărare directă</t>
  </si>
  <si>
    <t>45453100-8 Lucrări de renovare</t>
  </si>
  <si>
    <t>Servicii de agenţii redacţionale</t>
  </si>
  <si>
    <t>923112211-3 Servicii de agenţii redacţionale</t>
  </si>
  <si>
    <t>98300000-6 Servicii diverse</t>
  </si>
  <si>
    <t xml:space="preserve">Total bunuri şi servicii </t>
  </si>
  <si>
    <t>71</t>
  </si>
  <si>
    <t>Valoare estimată fără TVA  24%                    -Lei</t>
  </si>
  <si>
    <t>Valoare estimată fără TVA 24%     Euro</t>
  </si>
  <si>
    <t>Valoare estimată cu TVA 24% -      Lei</t>
  </si>
  <si>
    <t>DIFERENŢĂ valoare estimată   fără TVA -  lei</t>
  </si>
  <si>
    <t>39300000-5 Diverse echipamente</t>
  </si>
  <si>
    <t>Sebastian Tănase</t>
  </si>
  <si>
    <t>Rectificare bugetară 2010</t>
  </si>
  <si>
    <t xml:space="preserve">Servicii de telecomunicaţii speciale </t>
  </si>
  <si>
    <t>64200000-8 Servicii de teleconunicaţii</t>
  </si>
  <si>
    <t>Servicii de gestionare a salariilor MMP</t>
  </si>
  <si>
    <t>79211110-0 Servicii de gestionare a salariilor</t>
  </si>
  <si>
    <t xml:space="preserve">Cerere de Oferte </t>
  </si>
  <si>
    <t>71.01.02 MAŞINI ECHIPAMENTE ŞI MIJLOACE DE TRANSPORT</t>
  </si>
  <si>
    <t>71.01.03 MOBILIER, APARATURĂ BIROTICĂ ŞI ALTE ACTIVE CORPORALE</t>
  </si>
  <si>
    <t>71.01.30 ALTE ACTIVE FIXE-LICENŢE</t>
  </si>
  <si>
    <t>7225000-2 Servicii pentru sisteme şi asistenţă</t>
  </si>
  <si>
    <t xml:space="preserve">Protocol </t>
  </si>
  <si>
    <t>Valoare estimată fără TVA 24%                  -Lei</t>
  </si>
  <si>
    <t>Valoare estimată fără TVA 24% Euro</t>
  </si>
  <si>
    <t>01.01.2011</t>
  </si>
  <si>
    <t>31.12.2011</t>
  </si>
  <si>
    <t>Tiberia Rus</t>
  </si>
  <si>
    <t>Liliana Dinuţ</t>
  </si>
  <si>
    <t>Cumpărare directă online</t>
  </si>
  <si>
    <t xml:space="preserve">Servicii de monitorizare video </t>
  </si>
  <si>
    <t>71700000-5 Servicii de monitorizare şi de control</t>
  </si>
  <si>
    <t xml:space="preserve">Servicii intretinere usi automate </t>
  </si>
  <si>
    <t>Robineţi, vane şi dispozitive similare</t>
  </si>
  <si>
    <t>42130000-9 Robineţi, vane şi dispozitive similare</t>
  </si>
  <si>
    <t>Becuri</t>
  </si>
  <si>
    <t xml:space="preserve">31531000-7 Becuri </t>
  </si>
  <si>
    <t>Florica Băiţan</t>
  </si>
  <si>
    <t>Marilena Tuţă</t>
  </si>
  <si>
    <t xml:space="preserve"> Lucrări de reparaţii generale </t>
  </si>
  <si>
    <t>Lucrări de  renovare</t>
  </si>
  <si>
    <t xml:space="preserve">60400000-2 Servicii de transport aerian
</t>
  </si>
  <si>
    <t>Servicii de transport aerian intern</t>
  </si>
  <si>
    <t>20.06.01.01 DEPLASĂRI INTERNE, DETAŞĂRI, TRANSFERĂRI, CAZARE, TRANSPORT</t>
  </si>
  <si>
    <t xml:space="preserve">Fişă individuală de instructaj în domeniul situaţiilor de urgenţă
</t>
  </si>
  <si>
    <t>Servicii pentru sisteme şi asistenţă prinvind registratura MMP</t>
  </si>
  <si>
    <t>Direcţia Generală Achiţii Publice şi Administrativ</t>
  </si>
  <si>
    <t>modificari</t>
  </si>
  <si>
    <t>Servicii de traducere</t>
  </si>
  <si>
    <t>Servicii de interpretariat</t>
  </si>
  <si>
    <t xml:space="preserve">Cumpărare directă </t>
  </si>
  <si>
    <t>Secretar General Adjunct</t>
  </si>
  <si>
    <t xml:space="preserve">Management şi mentenanţă web-site MMP </t>
  </si>
  <si>
    <t xml:space="preserve">72212224-5 Servicii de dezvoltare de software pentru editare de pagini web
</t>
  </si>
  <si>
    <t>79822500-7 Servicii de proiectare grafica</t>
  </si>
  <si>
    <t>Servicii de proiectare grafică</t>
  </si>
  <si>
    <t>Servicii de realizare a lucrării de înlăturare a efectelor contaminării istorice cu metale grele şi refacere a terenului în Cazarma nr 1288, Mihai Kogălniceanu, judeţul Constanţa, aparţinând Ministerului Apărării Naţionale</t>
  </si>
  <si>
    <t>90522000 – 2 – Servicii privind solurile contaminate</t>
  </si>
  <si>
    <t>79540000-1 Servicii de interpretariat</t>
  </si>
  <si>
    <t>Valoare estimată cu TVA  24%   -Lei</t>
  </si>
  <si>
    <t>Consultanţă tehnico-economică - PETROM</t>
  </si>
  <si>
    <t xml:space="preserve">    Servicii de analiză sau consultanţă tehnică</t>
  </si>
  <si>
    <t xml:space="preserve"> 71621000-7 Servicii de analiză sau consultanţă tehnică
</t>
  </si>
  <si>
    <t xml:space="preserve">    Servicii de organizare de evenimente culturale</t>
  </si>
  <si>
    <t>Victoria Popovici</t>
  </si>
  <si>
    <t>Servicii consultanta privind sistemele informatice si servicii consultanta tehnica</t>
  </si>
  <si>
    <t>72220000-3 Servicii consultanta privind sistemele informatice si servicii consultanta tehnica</t>
  </si>
  <si>
    <t xml:space="preserve">Notes autoadeziv Post-it </t>
  </si>
  <si>
    <t xml:space="preserve">Bandă adezivă scotch </t>
  </si>
  <si>
    <t>Agrafe</t>
  </si>
  <si>
    <t xml:space="preserve">Clipsuri metalice hârtie </t>
  </si>
  <si>
    <t>Capse</t>
  </si>
  <si>
    <t xml:space="preserve">Perforator </t>
  </si>
  <si>
    <t xml:space="preserve">Creion mecanic, 0.7/0.9 mm </t>
  </si>
  <si>
    <t>Bibliorafturi</t>
  </si>
  <si>
    <t>Acord cadru - reluarea competiţiei</t>
  </si>
  <si>
    <t>03.01.2012</t>
  </si>
  <si>
    <t>31.12.2012</t>
  </si>
  <si>
    <t>Mihaela Clăpan</t>
  </si>
  <si>
    <t xml:space="preserve">Hârtie pentru copiator si imprimanta </t>
  </si>
  <si>
    <t>10.01.2012</t>
  </si>
  <si>
    <t xml:space="preserve">30192700-8 - Papetărie
</t>
  </si>
  <si>
    <t>Furnituri de birou</t>
  </si>
  <si>
    <t xml:space="preserve">Servicii consultanţă tehnică  </t>
  </si>
  <si>
    <t xml:space="preserve">   90713000-8 Servicii de consultanţă în probleme de mediu</t>
  </si>
  <si>
    <t>20.16 STUDII ŞI CERCETĂRI</t>
  </si>
  <si>
    <t>Rovana PLUMB</t>
  </si>
  <si>
    <t>03.01.2013</t>
  </si>
  <si>
    <t>31.12.2013</t>
  </si>
  <si>
    <t>Carmen ȚINTĂ</t>
  </si>
  <si>
    <t>Servicii de certificare pentru semnatură electronică</t>
  </si>
  <si>
    <t xml:space="preserve">               SECRETAR GENERAL</t>
  </si>
  <si>
    <t>Secretar Gen</t>
  </si>
  <si>
    <t>1 eur = 4,5 lei</t>
  </si>
  <si>
    <t>Servicii publicare anunţuri în JOUE</t>
  </si>
  <si>
    <t xml:space="preserve"> CPV 72262000-9 </t>
  </si>
  <si>
    <t>Servicii realizare sistem control acces</t>
  </si>
  <si>
    <t>Cerere ofertă</t>
  </si>
  <si>
    <t>Marilean Tuță</t>
  </si>
  <si>
    <t>Servicii reparații instalații sanitare</t>
  </si>
  <si>
    <t>Dragoș Ionuț BĂNESCU</t>
  </si>
  <si>
    <t>45332400-7 Lucrări de isntalre de echipamente sanitare</t>
  </si>
  <si>
    <t>valoare pap 2012</t>
  </si>
  <si>
    <t xml:space="preserve">                                                  Mircea POPA</t>
  </si>
  <si>
    <t>Nr.                             /DGAPA/</t>
  </si>
  <si>
    <t>MINISTERUL MEDIULUI ȘI SCHIMBĂRILOR CLIMATICE</t>
  </si>
  <si>
    <t xml:space="preserve">          Propunere Program Anual al Achiziţiilor Publice  pentru anul bugetar 2013 (buget de stat)</t>
  </si>
  <si>
    <t>Servicii program registratura</t>
  </si>
  <si>
    <t>72200000-0 Servicii de programare si consultanță software</t>
  </si>
  <si>
    <t>03.01.2014</t>
  </si>
  <si>
    <t>31.12.2014</t>
  </si>
  <si>
    <t>03.01.2015</t>
  </si>
  <si>
    <t>31.12.2015</t>
  </si>
  <si>
    <t>Determinări RAR</t>
  </si>
  <si>
    <t>Sisteme de avertizare incendiii</t>
  </si>
  <si>
    <t>Servicii de arhivare (arhivare electronica)</t>
  </si>
  <si>
    <t>Servicii în domeniul situațiilor de urgență (PSI și protecție civilă) și în domeniul sănătății și securitîții în muncă)</t>
  </si>
  <si>
    <t>71317000-3 Servicii de consultanță în protecția contra riscurilor și controlul riscurilor</t>
  </si>
  <si>
    <t>20.06.02 DEPLASĂRI EXTERNE</t>
  </si>
  <si>
    <t>20.25 CHELTUIELI JUDUCIARE</t>
  </si>
  <si>
    <t>Direcţia Generală Economico Financiară</t>
  </si>
  <si>
    <t xml:space="preserve"> Servicii de întreţinere si reparare a faxurilor, copiatoarelor si imprimantelor</t>
  </si>
  <si>
    <t>Servicii de protocol</t>
  </si>
  <si>
    <t>98390000-3 alte servicii</t>
  </si>
  <si>
    <t>Cutii de arhivare din carton reciclabil</t>
  </si>
  <si>
    <t>44480000-8 - diverse echipamente de protectie impotriva incendiilor</t>
  </si>
  <si>
    <t>44421780-8 -  Cutii pentru documente</t>
  </si>
  <si>
    <t>Materiale necesare situatiilor de urgenta</t>
  </si>
  <si>
    <t>79540000-1 servicii de interpretariat</t>
  </si>
  <si>
    <t>79995100-6 servicii de arhivare</t>
  </si>
  <si>
    <t>80000000-4 Servicii de învăţământ şi formare profesională</t>
  </si>
  <si>
    <t xml:space="preserve">Servicii de arhivare electronica </t>
  </si>
  <si>
    <t>licitatie deschisa</t>
  </si>
  <si>
    <t>Mihaela Clapan</t>
  </si>
  <si>
    <t>Servicii de determinare consum combustibil pentru autovehiculele MMSC</t>
  </si>
  <si>
    <t>50111110-0 Servicii de asistenţă pentru parcurile de vehicule</t>
  </si>
  <si>
    <t>cerere de ofertă</t>
  </si>
  <si>
    <t>protocol între instituții</t>
  </si>
  <si>
    <t>procedură proprie exceptată O.U.G. 34/2006</t>
  </si>
  <si>
    <t>cerere de oferte</t>
  </si>
  <si>
    <t xml:space="preserve">     Aprob</t>
  </si>
  <si>
    <t xml:space="preserve">  MINISTRU</t>
  </si>
  <si>
    <t xml:space="preserve"> Lucrări de reparaţii instalatii sanitare</t>
  </si>
  <si>
    <t>45453100-8 lucrari de renovare</t>
  </si>
  <si>
    <t>66513100-0 servicii de asigurare pentru cheltuieli juridice</t>
  </si>
  <si>
    <t>Soft evidenta salarii</t>
  </si>
  <si>
    <t>48000000-8 Pachete software şi sisteme informatice</t>
  </si>
  <si>
    <t>Servicii de realizare studiu fezabilitate</t>
  </si>
  <si>
    <t>79314000-8 Studiu de fezabilitate</t>
  </si>
  <si>
    <t>Aparat foto</t>
  </si>
  <si>
    <t>38651000-3 Aparate de fotografiat</t>
  </si>
  <si>
    <t>42912330-4 Aparate de purificare a apei</t>
  </si>
  <si>
    <t>Service aer conditionat</t>
  </si>
  <si>
    <t>cerere oferte/acord cadru</t>
  </si>
  <si>
    <t>Robineţi, vane şi dispozitive similare,broaşte, chei şi balamale</t>
  </si>
  <si>
    <t>50730000-1 Servicii de reparare și întreținere a grupurilor de refrigerare</t>
  </si>
  <si>
    <t>Filtre potabilizare apa</t>
  </si>
  <si>
    <t>Dozatoare pentru sistem de potabilizare a apei</t>
  </si>
  <si>
    <t>acord cadru</t>
  </si>
  <si>
    <t>Marilena Tuță</t>
  </si>
  <si>
    <t>ORDONATOR PRINCIPAL DE CREDITE</t>
  </si>
  <si>
    <t>MINISTERUL MEDIULUI</t>
  </si>
  <si>
    <t xml:space="preserve">09310000-5 Electricitate </t>
  </si>
  <si>
    <t>Dinu Octavian NICOLESCU</t>
  </si>
  <si>
    <t>PRODUSE:</t>
  </si>
  <si>
    <t>SERVICII:</t>
  </si>
  <si>
    <t>Simona Rang</t>
  </si>
  <si>
    <t>09132100-4 Benzină fără plumb                                    09134200-9 Motorină</t>
  </si>
  <si>
    <t>64212000-3 Servicii de telefonie mobilă</t>
  </si>
  <si>
    <t xml:space="preserve">60400000-2 Servicii de transport aerian                                                        </t>
  </si>
  <si>
    <t>79100000-5 Servicii juridice</t>
  </si>
  <si>
    <t>50800000-3 Diverse servicii de întreținere și de reparare</t>
  </si>
  <si>
    <t>Papetărie și rechizite (acord-cadru 48 luni: 2016-2020)</t>
  </si>
  <si>
    <t>Carburant auto (acord-cadru 48 luni: 2015-2019)</t>
  </si>
  <si>
    <t>Servicii de transport aerian intern și extern pe bază de grafic (acord-cadru 48 luni: 2015-2019)</t>
  </si>
  <si>
    <t>Servicii juridice de asistență, consultanță juridică și de reprezentare în instanță (acord-cadru 48 luni: 2015-2019)</t>
  </si>
  <si>
    <t>CHELTUIELI DE CAPITAL:</t>
  </si>
  <si>
    <t>Tipul și obiectul contractului de achiziție publică/acordului-cadru</t>
  </si>
  <si>
    <t>Valoarea estimată a contractului de achiziție publică/ acordului-cadru                   (Lei, fără TVA)</t>
  </si>
  <si>
    <t>Buget de stat                                     (20.01.01)</t>
  </si>
  <si>
    <t>Buget de stat                                     (20.01.03)</t>
  </si>
  <si>
    <t>Buget de stat                                    (70 Cheltuieli de capital)</t>
  </si>
  <si>
    <t>Buget de stat                                     (20.30.30)</t>
  </si>
  <si>
    <t>Buget de stat                                     (20.12)</t>
  </si>
  <si>
    <t>Buget de stat                                     (20.06)</t>
  </si>
  <si>
    <t>Buget de stat                                     (20.01.09)</t>
  </si>
  <si>
    <t>Buget de stat                                     (20.01.08)</t>
  </si>
  <si>
    <t>Buget de stat                                     (20.01.05)</t>
  </si>
  <si>
    <t>APROB,</t>
  </si>
  <si>
    <t>Sursa de finanțare/                      articol bugetar</t>
  </si>
  <si>
    <t>Modalitatea  de derulare a procedurii de atribuire                         (online/ offline)</t>
  </si>
  <si>
    <t xml:space="preserve">Data estimată pentru inițierea procedurii/ derularea contractului subsecvent </t>
  </si>
  <si>
    <t>Persoana responsabilă cu aplicarea procedurii de atribuire</t>
  </si>
  <si>
    <t>procedură simplificată online</t>
  </si>
  <si>
    <t>Direcția Economico-Financiară</t>
  </si>
  <si>
    <t>Director</t>
  </si>
  <si>
    <t>Serviciul Investiții și Achiziții</t>
  </si>
  <si>
    <t>Valoarea estimată a contractului de achiziție publică/ acordului-cadru                   (Lei, cu TVA)</t>
  </si>
  <si>
    <t xml:space="preserve">Data estimată pentru finalizarea procedurii/ atribuirea contractului/ acordului-cadru/ încetarea contractului </t>
  </si>
  <si>
    <t>Victor Giucă</t>
  </si>
  <si>
    <t>Mihail Badea</t>
  </si>
  <si>
    <t xml:space="preserve">* valoare acord-cadru </t>
  </si>
  <si>
    <t>Buget de stat                                     (20.01.30)</t>
  </si>
  <si>
    <t>2</t>
  </si>
  <si>
    <t>Servicii de întreținere curentă a clădirilor și a spațiului, reparații și întreținere a instalațiilor termice, sanitare și electrice pentru sediul Ministerului Mediului din B-dul Libertății nr. 12, sector 5, București (acord-cadru 24 luni: 2018-2019)</t>
  </si>
  <si>
    <t>Luminița Pocania</t>
  </si>
  <si>
    <t>Daniel Roescu</t>
  </si>
  <si>
    <t xml:space="preserve">licitație deschisă online </t>
  </si>
  <si>
    <t>71300000-1 - Servicii de inginerie       1356200-0 - Servicii de asistenta tehnica  71520000-9 - Servicii de supraveghere a lucrarilor      79411000-8 - Servicii generale de consultanta in management</t>
  </si>
  <si>
    <t>Servicii de consultanță și asistență tehnică pentru sprijinirea Beneficiarului în derularea proiectului „Reabilitarea siturilor contaminate istoric cu produse petroliere din România – faza I”</t>
  </si>
  <si>
    <t>Servicii de arhivare, arhivare electronică și depozitare a documentelor din cadrul ministerului (acord-cadru 24 luni: 2017 - 2019)</t>
  </si>
  <si>
    <t>Servicii de revizie tehnică, reparații și inspecții tehnice periodice pentru autovehiculele marca DACIA, din parcul auto al Ministerului Mediului (acord-cadru 24 luni: 2018 - 2019)</t>
  </si>
  <si>
    <t>Servicii de telefonie mobilă (acord-cadru 24 luni:                       2018-2020)</t>
  </si>
  <si>
    <t>Elaborat: Tiberia Rus, consilier</t>
  </si>
  <si>
    <t>Carmen Radu</t>
  </si>
  <si>
    <t>Servicii de organizare evenimente în municipiul București, în contextul exercitării de către România a Președinției Consiliului UE, în perioada 1 ianuarie  - 30 iunie 2019 (acord cadru 2018-2019)</t>
  </si>
  <si>
    <t>Servicii de organizare evenimente în teritoriu, în contextul exercitării de către România a Președinției Consiliului UE, în perioada 1 ianuarie  - 30 iunie 2019 (acord cadru 2018-2019)</t>
  </si>
  <si>
    <t>79952000-2 Servicii pentru evenimente</t>
  </si>
  <si>
    <t xml:space="preserve">48000000-8 Pachete software și sisteme informatice                                                         48613000-8 Gestionare electronică a datelor (GED)                                                72212311-2 Servicii de dezvoltare de software pentru gestionarea documentelor </t>
  </si>
  <si>
    <t>Servicii de revizie tehnică, reparații și inspecții tehnice periodice pentru autovehiculele marca VOLKSWAGEN și NISSAN + VW PASSAT, din parcul auto al Ministerului Mediului (acord-cadru: 2018 - 2019)</t>
  </si>
  <si>
    <t>contracte subsecvente la acordul-cadru nr. 98/28.12.2018</t>
  </si>
  <si>
    <t xml:space="preserve">  Direcția Investiții, Achiziții și Logistică</t>
  </si>
  <si>
    <t xml:space="preserve">                  Gabriel CHIVĂRAN</t>
  </si>
  <si>
    <t xml:space="preserve">                            Director</t>
  </si>
  <si>
    <t>Total 70 Cheltuieli de capital:</t>
  </si>
  <si>
    <t xml:space="preserve">Total 20 Bunuri și servicii: </t>
  </si>
  <si>
    <t>Programul Anual al Achizițiilor Publice pentru anul bugetar 2019 (buget de stat)</t>
  </si>
  <si>
    <t>licitatie deschisa 2016                                                                  contract încheiat în baza Deciziei Civile nr. 17/09.01.2017, pronunțată de Curtea de Apel București în dosarul nr. 7855/2/2016</t>
  </si>
  <si>
    <t>contract subsecvent la acordul-cadru 2019</t>
  </si>
  <si>
    <t>Servicii de curățenie la sediul ministerului B-dul Libertății nr. 12 (acord-cadru 24 luni: 2017-2019)</t>
  </si>
  <si>
    <t>* 10,833,581.50</t>
  </si>
  <si>
    <t>*244,825.50</t>
  </si>
  <si>
    <t>*293,790.60</t>
  </si>
  <si>
    <t>* 1,838,217.47</t>
  </si>
  <si>
    <t>* 1,482,433.44</t>
  </si>
  <si>
    <t>* 147,825.60</t>
  </si>
  <si>
    <t>* 596,256.24</t>
  </si>
  <si>
    <t>* 709,544.93</t>
  </si>
  <si>
    <t>*119,996.00</t>
  </si>
  <si>
    <t>*100,836.97</t>
  </si>
  <si>
    <t>*70,965.29</t>
  </si>
  <si>
    <t>*84,448.70</t>
  </si>
  <si>
    <t>* 8,616,660.80</t>
  </si>
  <si>
    <t>* 6,948,920.00</t>
  </si>
  <si>
    <t>* 4,000,000.00</t>
  </si>
  <si>
    <t>* 3,225,806.45</t>
  </si>
  <si>
    <t>* 339,195.70</t>
  </si>
  <si>
    <t>* 285,038.40</t>
  </si>
  <si>
    <t>* 304,060.00</t>
  </si>
  <si>
    <t>* 361,831.40</t>
  </si>
  <si>
    <r>
      <t xml:space="preserve">contracte subsecvente la acordul cadru nr. 2/16.01.2015 </t>
    </r>
    <r>
      <rPr>
        <i/>
        <sz val="12"/>
        <rFont val="Times New Roman"/>
        <family val="1"/>
      </rPr>
      <t xml:space="preserve">   </t>
    </r>
  </si>
  <si>
    <t>Direcția Investiții, Achiziții și Logistică</t>
  </si>
  <si>
    <t>contract subsecvent nr. 3 la acordul-cadru nr. 29/18.05.2017</t>
  </si>
  <si>
    <t>* 306,008.05</t>
  </si>
  <si>
    <t>* 223,230.91</t>
  </si>
  <si>
    <t>* 257,150.00</t>
  </si>
  <si>
    <t>* 187,589.00</t>
  </si>
  <si>
    <r>
      <t>contract subsecvent nr. 2 la acordul-cadru</t>
    </r>
    <r>
      <rPr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nr. 105/29.12.2017       </t>
    </r>
  </si>
  <si>
    <t xml:space="preserve">contract subsecvent nr. 2 la acordul-cadru nr. 108/ 29.12.2017 </t>
  </si>
  <si>
    <t xml:space="preserve">contract subsecvent nr. 2 la acordul-cadru nr. 27/02.05.2018 </t>
  </si>
  <si>
    <t xml:space="preserve">contract subsecvent nr. 2 la acordul-cadru nr. 22/27.04.2018     </t>
  </si>
  <si>
    <r>
      <t xml:space="preserve">contracte subsecvente la acordul cadru 2019 </t>
    </r>
    <r>
      <rPr>
        <i/>
        <sz val="12"/>
        <rFont val="Times New Roman"/>
        <family val="1"/>
      </rPr>
      <t xml:space="preserve">   </t>
    </r>
  </si>
  <si>
    <t xml:space="preserve">Furnizare energie electrică (acord-cadru 24 luni: 2019-2021) </t>
  </si>
  <si>
    <t xml:space="preserve">30192700-8                        Papetărie
</t>
  </si>
  <si>
    <t>contract subsecvent nr. 4 la acordul cadru nr. 136/30.12.2015</t>
  </si>
  <si>
    <t xml:space="preserve">contract subsecvent nr. 4 la acordul cadru nr. 13/08.02.2016 </t>
  </si>
  <si>
    <t>contracte subsecvente la acordul cadru nr. 47/09.06.2015 + achiziție 2019</t>
  </si>
  <si>
    <t>acord-cadru - excepție OUG 34/2006 - procedură proprie offline - 2015</t>
  </si>
  <si>
    <t>acord-cadru - procedură simplificată online - 2017</t>
  </si>
  <si>
    <t>acord-cadru - licitație deschisă online 2019</t>
  </si>
  <si>
    <t xml:space="preserve">acord-cadru - licitație deschisă offline - 2015          </t>
  </si>
  <si>
    <t>acord-cadru - procedură simplificată online - 2018</t>
  </si>
  <si>
    <t>acord-cadru -                         cerere de oferte 2015</t>
  </si>
  <si>
    <t>acord-cadru - licitație deschisă offline - 2015</t>
  </si>
  <si>
    <t>acord-cadru - procedură simplificată online 2017</t>
  </si>
  <si>
    <t>acord-cadru - procedură simplificată online - 2019</t>
  </si>
  <si>
    <t xml:space="preserve">acord-cadru - procedură simplificată proprie (anexa 2 - LG 98/2016) </t>
  </si>
  <si>
    <t xml:space="preserve">contract subsecvent nr. 4 la acordul-cadru nr. 16/22.03.2017 </t>
  </si>
  <si>
    <t xml:space="preserve">contract subsecvent nr. 3 la acordul-cadru nr. 16/22.03.2017 </t>
  </si>
  <si>
    <t>* 1,240,517.88</t>
  </si>
  <si>
    <t>* 1,042,452.00</t>
  </si>
  <si>
    <t>contract subsecvent nr. 4 la acordul-cadru nr. 29/18.05.2017</t>
  </si>
  <si>
    <t>Servicii de transport aerian intern și internațional, pe bază de grafic, de bilete de avion (acord-cadru 24 luni: 2019-2021)</t>
  </si>
  <si>
    <t>42500000-1 Echipamente de răcire și de ventilare</t>
  </si>
  <si>
    <t>* 543,425.65</t>
  </si>
  <si>
    <t>Șef Serviciu</t>
  </si>
  <si>
    <t>Carmen RADU</t>
  </si>
  <si>
    <t>* 646,676.52</t>
  </si>
  <si>
    <t>Servicii de curățenie la sediul ministerului B-dul Libertății nr. 12 (acord-cadru 19 luni: 2019-2021)</t>
  </si>
  <si>
    <t>contract subsecvent nr. 1 la acordul-cadru nr. 115/31.07.2019</t>
  </si>
  <si>
    <t>* 1,860,000.00</t>
  </si>
  <si>
    <t>* 1,563,025.21</t>
  </si>
  <si>
    <t>Licențe suplimentare pentru extinderea sistemului informatic utilizat în cadrul Ministerului Mediului (acord-cadru)</t>
  </si>
  <si>
    <t>Nr. 90000/DIAL/05.08.2019</t>
  </si>
  <si>
    <t xml:space="preserve">Upgrade (modernizare) sistem de climatizare din camera serverelor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</si>
</sst>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;[Red]#,##0.00"/>
  </numFmts>
  <fonts count="4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u/>
      <sz val="16"/>
      <name val="Times New Roman"/>
      <family val="1"/>
    </font>
    <font>
      <sz val="10"/>
      <color indexed="9"/>
      <name val="Times New Roman"/>
      <family val="1"/>
    </font>
    <font>
      <sz val="9.5"/>
      <color indexed="8"/>
      <name val="Times New Roman"/>
      <family val="1"/>
    </font>
    <font>
      <b/>
      <sz val="12"/>
      <color indexed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indexed="9"/>
      <name val="Arial"/>
      <family val="2"/>
    </font>
    <font>
      <sz val="12"/>
      <name val="Times New Roman"/>
      <family val="1"/>
      <charset val="238"/>
    </font>
    <font>
      <b/>
      <sz val="14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3"/>
      <name val="Times New Roman"/>
      <family val="1"/>
    </font>
    <font>
      <b/>
      <sz val="13"/>
      <name val="Times New Roman"/>
      <family val="1"/>
      <charset val="238"/>
    </font>
    <font>
      <sz val="8"/>
      <name val="Times New Roman"/>
      <family val="1"/>
    </font>
    <font>
      <sz val="12"/>
      <color indexed="9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b/>
      <u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12"/>
      <color rgb="FF00B0F0"/>
      <name val="Times New Roman"/>
      <family val="1"/>
    </font>
    <font>
      <sz val="10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sz val="13"/>
      <color rgb="FFFF0000"/>
      <name val="Times New Roman"/>
      <family val="1"/>
    </font>
    <font>
      <i/>
      <sz val="1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5" fillId="0" borderId="0"/>
    <xf numFmtId="0" fontId="1" fillId="0" borderId="0" applyNumberFormat="0" applyFont="0" applyFill="0" applyBorder="0" applyAlignment="0" applyProtection="0">
      <alignment vertical="top"/>
    </xf>
  </cellStyleXfs>
  <cellXfs count="539">
    <xf numFmtId="0" fontId="0" fillId="0" borderId="0" xfId="0"/>
    <xf numFmtId="0" fontId="2" fillId="0" borderId="0" xfId="0" applyFont="1"/>
    <xf numFmtId="0" fontId="2" fillId="0" borderId="0" xfId="2" applyFont="1" applyAlignment="1"/>
    <xf numFmtId="0" fontId="2" fillId="0" borderId="0" xfId="2" applyFont="1" applyAlignment="1">
      <alignment horizontal="left" vertical="top" wrapText="1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2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2" applyFont="1" applyAlignment="1">
      <alignment horizontal="left"/>
    </xf>
    <xf numFmtId="4" fontId="2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10" fillId="0" borderId="1" xfId="2" applyFont="1" applyBorder="1" applyAlignment="1">
      <alignment horizontal="right" vertical="top" wrapText="1"/>
    </xf>
    <xf numFmtId="0" fontId="10" fillId="0" borderId="1" xfId="2" applyFont="1" applyBorder="1" applyAlignment="1">
      <alignment horizontal="right" vertical="center" wrapText="1"/>
    </xf>
    <xf numFmtId="49" fontId="10" fillId="0" borderId="1" xfId="2" applyNumberFormat="1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0" fontId="10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4" fontId="10" fillId="0" borderId="0" xfId="0" applyNumberFormat="1" applyFont="1"/>
    <xf numFmtId="0" fontId="10" fillId="0" borderId="1" xfId="2" applyFont="1" applyBorder="1" applyAlignment="1">
      <alignment horizontal="center" vertical="top" wrapText="1"/>
    </xf>
    <xf numFmtId="0" fontId="10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left" vertical="top" wrapText="1"/>
    </xf>
    <xf numFmtId="49" fontId="10" fillId="0" borderId="1" xfId="2" applyNumberFormat="1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right" vertical="center"/>
    </xf>
    <xf numFmtId="164" fontId="10" fillId="0" borderId="1" xfId="2" applyNumberFormat="1" applyFont="1" applyBorder="1" applyAlignment="1">
      <alignment horizontal="right" vertical="center"/>
    </xf>
    <xf numFmtId="49" fontId="10" fillId="0" borderId="1" xfId="2" applyNumberFormat="1" applyFont="1" applyBorder="1" applyAlignment="1">
      <alignment vertical="center" wrapText="1"/>
    </xf>
    <xf numFmtId="4" fontId="10" fillId="0" borderId="1" xfId="2" applyNumberFormat="1" applyFont="1" applyBorder="1" applyAlignment="1">
      <alignment vertical="center" wrapText="1"/>
    </xf>
    <xf numFmtId="4" fontId="10" fillId="0" borderId="0" xfId="2" applyNumberFormat="1" applyFont="1" applyAlignment="1">
      <alignment horizontal="right" vertical="center"/>
    </xf>
    <xf numFmtId="164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/>
    <xf numFmtId="0" fontId="10" fillId="0" borderId="0" xfId="2" applyFont="1" applyAlignment="1">
      <alignment horizontal="center"/>
    </xf>
    <xf numFmtId="4" fontId="10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right"/>
    </xf>
    <xf numFmtId="0" fontId="11" fillId="0" borderId="0" xfId="2" applyFont="1" applyAlignment="1"/>
    <xf numFmtId="0" fontId="11" fillId="0" borderId="0" xfId="2" applyFont="1" applyAlignment="1">
      <alignment horizontal="left"/>
    </xf>
    <xf numFmtId="0" fontId="10" fillId="0" borderId="0" xfId="2" applyFont="1" applyAlignment="1"/>
    <xf numFmtId="0" fontId="10" fillId="0" borderId="0" xfId="2" applyFont="1" applyAlignment="1">
      <alignment horizontal="left"/>
    </xf>
    <xf numFmtId="0" fontId="9" fillId="0" borderId="0" xfId="2" applyFont="1" applyAlignment="1"/>
    <xf numFmtId="0" fontId="9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2" applyNumberFormat="1" applyFont="1" applyAlignment="1">
      <alignment horizontal="center" vertical="center"/>
    </xf>
    <xf numFmtId="0" fontId="13" fillId="0" borderId="0" xfId="2" applyFont="1" applyAlignment="1"/>
    <xf numFmtId="4" fontId="13" fillId="0" borderId="0" xfId="2" applyNumberFormat="1" applyFont="1" applyAlignment="1">
      <alignment horizontal="center" vertical="center"/>
    </xf>
    <xf numFmtId="4" fontId="10" fillId="2" borderId="1" xfId="2" applyNumberFormat="1" applyFont="1" applyFill="1" applyBorder="1" applyAlignment="1">
      <alignment horizontal="right" vertical="center" wrapText="1"/>
    </xf>
    <xf numFmtId="49" fontId="16" fillId="2" borderId="1" xfId="2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8" fillId="0" borderId="0" xfId="0" applyFont="1"/>
    <xf numFmtId="0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0" borderId="1" xfId="2" applyFont="1" applyBorder="1" applyAlignment="1">
      <alignment horizontal="center" vertical="top" wrapText="1"/>
    </xf>
    <xf numFmtId="14" fontId="18" fillId="0" borderId="1" xfId="2" applyNumberFormat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left" vertical="top" wrapText="1"/>
    </xf>
    <xf numFmtId="49" fontId="10" fillId="0" borderId="0" xfId="0" applyNumberFormat="1" applyFont="1" applyAlignment="1">
      <alignment horizontal="left"/>
    </xf>
    <xf numFmtId="0" fontId="9" fillId="0" borderId="0" xfId="0" applyFont="1"/>
    <xf numFmtId="4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horizontal="right" vertical="center"/>
    </xf>
    <xf numFmtId="0" fontId="10" fillId="2" borderId="1" xfId="2" applyFont="1" applyFill="1" applyBorder="1" applyAlignment="1">
      <alignment horizontal="right" vertical="center" wrapText="1"/>
    </xf>
    <xf numFmtId="49" fontId="10" fillId="2" borderId="1" xfId="2" applyNumberFormat="1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3" borderId="1" xfId="2" applyFont="1" applyFill="1" applyBorder="1" applyAlignment="1">
      <alignment horizontal="right" wrapText="1"/>
    </xf>
    <xf numFmtId="0" fontId="2" fillId="0" borderId="1" xfId="2" applyFont="1" applyBorder="1" applyAlignment="1">
      <alignment horizontal="right" vertical="top" wrapText="1"/>
    </xf>
    <xf numFmtId="4" fontId="18" fillId="0" borderId="1" xfId="2" applyNumberFormat="1" applyFont="1" applyBorder="1" applyAlignment="1">
      <alignment horizontal="right" vertical="center"/>
    </xf>
    <xf numFmtId="164" fontId="18" fillId="0" borderId="1" xfId="2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49" fontId="9" fillId="4" borderId="1" xfId="2" applyNumberFormat="1" applyFont="1" applyFill="1" applyBorder="1" applyAlignment="1">
      <alignment horizontal="center" vertical="top" wrapText="1"/>
    </xf>
    <xf numFmtId="49" fontId="9" fillId="5" borderId="1" xfId="2" applyNumberFormat="1" applyFont="1" applyFill="1" applyBorder="1" applyAlignment="1">
      <alignment horizontal="center" vertical="top" wrapText="1"/>
    </xf>
    <xf numFmtId="0" fontId="10" fillId="6" borderId="1" xfId="2" applyFont="1" applyFill="1" applyBorder="1" applyAlignment="1">
      <alignment horizontal="right" vertical="top" wrapText="1"/>
    </xf>
    <xf numFmtId="49" fontId="9" fillId="6" borderId="1" xfId="2" applyNumberFormat="1" applyFont="1" applyFill="1" applyBorder="1" applyAlignment="1">
      <alignment horizontal="center" vertical="top" wrapText="1"/>
    </xf>
    <xf numFmtId="0" fontId="10" fillId="6" borderId="1" xfId="2" applyFont="1" applyFill="1" applyBorder="1" applyAlignment="1">
      <alignment horizontal="left" vertical="top" wrapText="1"/>
    </xf>
    <xf numFmtId="4" fontId="9" fillId="6" borderId="1" xfId="2" applyNumberFormat="1" applyFont="1" applyFill="1" applyBorder="1" applyAlignment="1">
      <alignment horizontal="right" vertical="center" wrapText="1"/>
    </xf>
    <xf numFmtId="0" fontId="10" fillId="4" borderId="1" xfId="2" applyFont="1" applyFill="1" applyBorder="1" applyAlignment="1">
      <alignment horizontal="right" vertical="top" wrapText="1"/>
    </xf>
    <xf numFmtId="49" fontId="9" fillId="4" borderId="1" xfId="2" applyNumberFormat="1" applyFont="1" applyFill="1" applyBorder="1" applyAlignment="1">
      <alignment horizontal="left" vertical="top" wrapText="1"/>
    </xf>
    <xf numFmtId="0" fontId="10" fillId="4" borderId="1" xfId="2" applyFont="1" applyFill="1" applyBorder="1" applyAlignment="1">
      <alignment horizontal="left" vertical="top" wrapText="1"/>
    </xf>
    <xf numFmtId="4" fontId="9" fillId="4" borderId="1" xfId="2" applyNumberFormat="1" applyFont="1" applyFill="1" applyBorder="1" applyAlignment="1">
      <alignment horizontal="right" vertical="center" wrapText="1"/>
    </xf>
    <xf numFmtId="0" fontId="10" fillId="4" borderId="1" xfId="2" applyFont="1" applyFill="1" applyBorder="1" applyAlignment="1">
      <alignment horizontal="right" vertical="center" wrapText="1"/>
    </xf>
    <xf numFmtId="49" fontId="10" fillId="4" borderId="1" xfId="2" applyNumberFormat="1" applyFont="1" applyFill="1" applyBorder="1" applyAlignment="1">
      <alignment horizontal="left" vertical="center" wrapText="1"/>
    </xf>
    <xf numFmtId="0" fontId="10" fillId="4" borderId="1" xfId="2" applyFont="1" applyFill="1" applyBorder="1" applyAlignment="1">
      <alignment horizontal="left" vertical="center" wrapText="1"/>
    </xf>
    <xf numFmtId="4" fontId="10" fillId="4" borderId="1" xfId="2" applyNumberFormat="1" applyFont="1" applyFill="1" applyBorder="1" applyAlignment="1">
      <alignment horizontal="right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right" vertical="top" wrapText="1"/>
    </xf>
    <xf numFmtId="0" fontId="10" fillId="5" borderId="1" xfId="2" applyFont="1" applyFill="1" applyBorder="1" applyAlignment="1">
      <alignment horizontal="left" vertical="top" wrapText="1"/>
    </xf>
    <xf numFmtId="4" fontId="9" fillId="5" borderId="1" xfId="2" applyNumberFormat="1" applyFont="1" applyFill="1" applyBorder="1" applyAlignment="1">
      <alignment horizontal="right" vertical="center" wrapText="1"/>
    </xf>
    <xf numFmtId="4" fontId="13" fillId="4" borderId="1" xfId="2" applyNumberFormat="1" applyFont="1" applyFill="1" applyBorder="1" applyAlignment="1">
      <alignment horizontal="right" vertical="center" wrapText="1"/>
    </xf>
    <xf numFmtId="4" fontId="10" fillId="5" borderId="1" xfId="2" applyNumberFormat="1" applyFont="1" applyFill="1" applyBorder="1" applyAlignment="1">
      <alignment horizontal="right" vertical="center" wrapText="1"/>
    </xf>
    <xf numFmtId="0" fontId="10" fillId="5" borderId="1" xfId="2" applyFont="1" applyFill="1" applyBorder="1" applyAlignment="1">
      <alignment horizontal="center" vertical="center" wrapText="1"/>
    </xf>
    <xf numFmtId="49" fontId="9" fillId="5" borderId="1" xfId="2" applyNumberFormat="1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right" vertical="center" wrapText="1"/>
    </xf>
    <xf numFmtId="49" fontId="13" fillId="5" borderId="1" xfId="2" applyNumberFormat="1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left" vertical="center" wrapText="1"/>
    </xf>
    <xf numFmtId="4" fontId="13" fillId="5" borderId="1" xfId="2" applyNumberFormat="1" applyFont="1" applyFill="1" applyBorder="1" applyAlignment="1">
      <alignment horizontal="right" vertical="center" wrapText="1"/>
    </xf>
    <xf numFmtId="49" fontId="9" fillId="4" borderId="1" xfId="2" applyNumberFormat="1" applyFont="1" applyFill="1" applyBorder="1" applyAlignment="1">
      <alignment vertical="top" wrapText="1"/>
    </xf>
    <xf numFmtId="4" fontId="10" fillId="5" borderId="1" xfId="2" applyNumberFormat="1" applyFont="1" applyFill="1" applyBorder="1" applyAlignment="1">
      <alignment horizontal="right" vertical="center"/>
    </xf>
    <xf numFmtId="164" fontId="10" fillId="5" borderId="1" xfId="2" applyNumberFormat="1" applyFont="1" applyFill="1" applyBorder="1" applyAlignment="1">
      <alignment horizontal="right" vertical="center"/>
    </xf>
    <xf numFmtId="0" fontId="11" fillId="6" borderId="1" xfId="2" applyFont="1" applyFill="1" applyBorder="1" applyAlignment="1">
      <alignment horizontal="left" vertical="top" wrapText="1"/>
    </xf>
    <xf numFmtId="4" fontId="10" fillId="6" borderId="1" xfId="2" applyNumberFormat="1" applyFont="1" applyFill="1" applyBorder="1" applyAlignment="1">
      <alignment horizontal="right" vertical="center"/>
    </xf>
    <xf numFmtId="164" fontId="10" fillId="6" borderId="1" xfId="2" applyNumberFormat="1" applyFont="1" applyFill="1" applyBorder="1" applyAlignment="1">
      <alignment horizontal="right" vertical="center"/>
    </xf>
    <xf numFmtId="0" fontId="10" fillId="6" borderId="1" xfId="2" applyFont="1" applyFill="1" applyBorder="1" applyAlignment="1">
      <alignment horizontal="center" vertical="center" wrapText="1"/>
    </xf>
    <xf numFmtId="14" fontId="10" fillId="6" borderId="1" xfId="2" applyNumberFormat="1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left" vertical="center" wrapText="1"/>
    </xf>
    <xf numFmtId="0" fontId="10" fillId="4" borderId="1" xfId="2" applyFont="1" applyFill="1" applyBorder="1" applyAlignment="1">
      <alignment horizontal="left" wrapText="1"/>
    </xf>
    <xf numFmtId="4" fontId="11" fillId="4" borderId="1" xfId="2" applyNumberFormat="1" applyFont="1" applyFill="1" applyBorder="1" applyAlignment="1">
      <alignment horizontal="right" vertical="center" wrapText="1"/>
    </xf>
    <xf numFmtId="4" fontId="10" fillId="4" borderId="1" xfId="2" applyNumberFormat="1" applyFont="1" applyFill="1" applyBorder="1" applyAlignment="1">
      <alignment horizontal="right" vertical="center"/>
    </xf>
    <xf numFmtId="164" fontId="10" fillId="4" borderId="1" xfId="2" applyNumberFormat="1" applyFont="1" applyFill="1" applyBorder="1" applyAlignment="1">
      <alignment horizontal="right" vertical="center"/>
    </xf>
    <xf numFmtId="0" fontId="10" fillId="7" borderId="1" xfId="2" applyFont="1" applyFill="1" applyBorder="1" applyAlignment="1">
      <alignment horizontal="right" vertical="center"/>
    </xf>
    <xf numFmtId="0" fontId="11" fillId="7" borderId="1" xfId="2" applyFont="1" applyFill="1" applyBorder="1" applyAlignment="1">
      <alignment vertical="center"/>
    </xf>
    <xf numFmtId="0" fontId="11" fillId="7" borderId="1" xfId="2" applyFont="1" applyFill="1" applyBorder="1" applyAlignment="1">
      <alignment horizontal="left" vertical="center"/>
    </xf>
    <xf numFmtId="4" fontId="11" fillId="7" borderId="1" xfId="2" applyNumberFormat="1" applyFont="1" applyFill="1" applyBorder="1" applyAlignment="1"/>
    <xf numFmtId="4" fontId="10" fillId="7" borderId="1" xfId="2" applyNumberFormat="1" applyFont="1" applyFill="1" applyBorder="1" applyAlignment="1">
      <alignment horizontal="right" vertical="center"/>
    </xf>
    <xf numFmtId="164" fontId="10" fillId="7" borderId="1" xfId="2" applyNumberFormat="1" applyFont="1" applyFill="1" applyBorder="1" applyAlignment="1">
      <alignment horizontal="right" vertical="center"/>
    </xf>
    <xf numFmtId="4" fontId="11" fillId="7" borderId="1" xfId="2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left"/>
    </xf>
    <xf numFmtId="14" fontId="10" fillId="4" borderId="1" xfId="2" applyNumberFormat="1" applyFont="1" applyFill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center" wrapText="1"/>
    </xf>
    <xf numFmtId="14" fontId="10" fillId="5" borderId="1" xfId="2" applyNumberFormat="1" applyFont="1" applyFill="1" applyBorder="1" applyAlignment="1">
      <alignment horizontal="center" vertical="center" wrapText="1"/>
    </xf>
    <xf numFmtId="0" fontId="10" fillId="8" borderId="1" xfId="2" applyFont="1" applyFill="1" applyBorder="1" applyAlignment="1">
      <alignment horizontal="left" vertical="center" wrapText="1"/>
    </xf>
    <xf numFmtId="14" fontId="9" fillId="6" borderId="1" xfId="2" applyNumberFormat="1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right" vertical="center" wrapText="1"/>
    </xf>
    <xf numFmtId="49" fontId="13" fillId="6" borderId="1" xfId="2" applyNumberFormat="1" applyFont="1" applyFill="1" applyBorder="1" applyAlignment="1">
      <alignment horizontal="left" vertical="center" wrapText="1"/>
    </xf>
    <xf numFmtId="0" fontId="10" fillId="6" borderId="1" xfId="2" applyFont="1" applyFill="1" applyBorder="1" applyAlignment="1">
      <alignment horizontal="left" vertical="center" wrapText="1"/>
    </xf>
    <xf numFmtId="4" fontId="13" fillId="6" borderId="1" xfId="2" applyNumberFormat="1" applyFont="1" applyFill="1" applyBorder="1" applyAlignment="1">
      <alignment horizontal="right" vertical="center" wrapText="1"/>
    </xf>
    <xf numFmtId="0" fontId="9" fillId="4" borderId="1" xfId="2" applyFont="1" applyFill="1" applyBorder="1" applyAlignment="1">
      <alignment vertical="center" wrapText="1"/>
    </xf>
    <xf numFmtId="0" fontId="9" fillId="9" borderId="2" xfId="0" applyFont="1" applyFill="1" applyBorder="1" applyAlignment="1">
      <alignment horizontal="center" vertical="center" wrapText="1"/>
    </xf>
    <xf numFmtId="4" fontId="9" fillId="5" borderId="3" xfId="2" applyNumberFormat="1" applyFont="1" applyFill="1" applyBorder="1" applyAlignment="1">
      <alignment horizontal="right" vertical="center"/>
    </xf>
    <xf numFmtId="4" fontId="9" fillId="6" borderId="3" xfId="2" applyNumberFormat="1" applyFont="1" applyFill="1" applyBorder="1" applyAlignment="1">
      <alignment horizontal="right" vertical="center"/>
    </xf>
    <xf numFmtId="4" fontId="10" fillId="0" borderId="4" xfId="0" applyNumberFormat="1" applyFont="1" applyBorder="1" applyAlignment="1">
      <alignment vertical="center"/>
    </xf>
    <xf numFmtId="4" fontId="9" fillId="6" borderId="4" xfId="2" applyNumberFormat="1" applyFont="1" applyFill="1" applyBorder="1" applyAlignment="1">
      <alignment horizontal="right" vertical="center" wrapText="1"/>
    </xf>
    <xf numFmtId="4" fontId="9" fillId="4" borderId="4" xfId="2" applyNumberFormat="1" applyFont="1" applyFill="1" applyBorder="1" applyAlignment="1">
      <alignment horizontal="right" vertical="center" wrapText="1"/>
    </xf>
    <xf numFmtId="4" fontId="10" fillId="4" borderId="4" xfId="0" applyNumberFormat="1" applyFont="1" applyFill="1" applyBorder="1" applyAlignment="1">
      <alignment vertical="center"/>
    </xf>
    <xf numFmtId="14" fontId="10" fillId="0" borderId="4" xfId="2" applyNumberFormat="1" applyFont="1" applyBorder="1" applyAlignment="1">
      <alignment horizontal="center" vertical="center" wrapText="1"/>
    </xf>
    <xf numFmtId="4" fontId="10" fillId="0" borderId="4" xfId="2" applyNumberFormat="1" applyFont="1" applyBorder="1" applyAlignment="1">
      <alignment horizontal="right" vertical="center" wrapText="1"/>
    </xf>
    <xf numFmtId="4" fontId="9" fillId="5" borderId="4" xfId="2" applyNumberFormat="1" applyFont="1" applyFill="1" applyBorder="1" applyAlignment="1">
      <alignment horizontal="right" vertical="center" wrapText="1"/>
    </xf>
    <xf numFmtId="4" fontId="13" fillId="4" borderId="4" xfId="2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vertical="center"/>
    </xf>
    <xf numFmtId="4" fontId="9" fillId="5" borderId="4" xfId="0" applyNumberFormat="1" applyFont="1" applyFill="1" applyBorder="1" applyAlignment="1">
      <alignment vertical="center"/>
    </xf>
    <xf numFmtId="4" fontId="13" fillId="5" borderId="4" xfId="2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vertical="center"/>
    </xf>
    <xf numFmtId="4" fontId="9" fillId="6" borderId="4" xfId="0" applyNumberFormat="1" applyFont="1" applyFill="1" applyBorder="1" applyAlignment="1">
      <alignment vertical="center"/>
    </xf>
    <xf numFmtId="4" fontId="11" fillId="4" borderId="4" xfId="2" applyNumberFormat="1" applyFont="1" applyFill="1" applyBorder="1" applyAlignment="1">
      <alignment horizontal="right" vertical="center" wrapText="1"/>
    </xf>
    <xf numFmtId="4" fontId="11" fillId="10" borderId="4" xfId="2" applyNumberFormat="1" applyFont="1" applyFill="1" applyBorder="1" applyAlignment="1">
      <alignment horizontal="right" vertical="center" wrapText="1"/>
    </xf>
    <xf numFmtId="4" fontId="11" fillId="7" borderId="4" xfId="2" applyNumberFormat="1" applyFont="1" applyFill="1" applyBorder="1" applyAlignment="1">
      <alignment vertical="center"/>
    </xf>
    <xf numFmtId="0" fontId="9" fillId="9" borderId="1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left" vertical="top"/>
    </xf>
    <xf numFmtId="4" fontId="9" fillId="5" borderId="1" xfId="2" applyNumberFormat="1" applyFont="1" applyFill="1" applyBorder="1" applyAlignment="1">
      <alignment horizontal="right" vertical="center"/>
    </xf>
    <xf numFmtId="0" fontId="9" fillId="6" borderId="1" xfId="2" applyFont="1" applyFill="1" applyBorder="1" applyAlignment="1">
      <alignment horizontal="left" vertical="top"/>
    </xf>
    <xf numFmtId="4" fontId="9" fillId="6" borderId="1" xfId="2" applyNumberFormat="1" applyFont="1" applyFill="1" applyBorder="1" applyAlignment="1">
      <alignment horizontal="right" vertical="center"/>
    </xf>
    <xf numFmtId="164" fontId="9" fillId="6" borderId="1" xfId="2" applyNumberFormat="1" applyFont="1" applyFill="1" applyBorder="1" applyAlignment="1">
      <alignment horizontal="right" vertical="center"/>
    </xf>
    <xf numFmtId="4" fontId="9" fillId="4" borderId="1" xfId="2" applyNumberFormat="1" applyFont="1" applyFill="1" applyBorder="1" applyAlignment="1">
      <alignment horizontal="right" vertical="center"/>
    </xf>
    <xf numFmtId="164" fontId="9" fillId="4" borderId="1" xfId="2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9" borderId="0" xfId="0" applyFont="1" applyFill="1" applyAlignment="1">
      <alignment horizontal="center" vertical="center" wrapText="1"/>
    </xf>
    <xf numFmtId="4" fontId="9" fillId="5" borderId="0" xfId="2" applyNumberFormat="1" applyFont="1" applyFill="1" applyAlignment="1">
      <alignment horizontal="right" vertical="center"/>
    </xf>
    <xf numFmtId="4" fontId="9" fillId="6" borderId="0" xfId="2" applyNumberFormat="1" applyFont="1" applyFill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9" fillId="6" borderId="0" xfId="2" applyNumberFormat="1" applyFont="1" applyFill="1" applyAlignment="1">
      <alignment horizontal="right" vertical="center" wrapText="1"/>
    </xf>
    <xf numFmtId="4" fontId="9" fillId="4" borderId="0" xfId="2" applyNumberFormat="1" applyFont="1" applyFill="1" applyAlignment="1">
      <alignment horizontal="right" vertical="center" wrapText="1"/>
    </xf>
    <xf numFmtId="4" fontId="10" fillId="4" borderId="0" xfId="0" applyNumberFormat="1" applyFont="1" applyFill="1" applyAlignment="1">
      <alignment vertical="center"/>
    </xf>
    <xf numFmtId="14" fontId="10" fillId="0" borderId="0" xfId="2" applyNumberFormat="1" applyFont="1" applyAlignment="1">
      <alignment horizontal="center" vertical="center" wrapText="1"/>
    </xf>
    <xf numFmtId="4" fontId="10" fillId="0" borderId="0" xfId="2" applyNumberFormat="1" applyFont="1" applyAlignment="1">
      <alignment horizontal="right" vertical="center" wrapText="1"/>
    </xf>
    <xf numFmtId="4" fontId="9" fillId="5" borderId="0" xfId="2" applyNumberFormat="1" applyFont="1" applyFill="1" applyAlignment="1">
      <alignment horizontal="right" vertical="center" wrapText="1"/>
    </xf>
    <xf numFmtId="4" fontId="13" fillId="4" borderId="0" xfId="2" applyNumberFormat="1" applyFont="1" applyFill="1" applyAlignment="1">
      <alignment horizontal="right" vertical="center" wrapText="1"/>
    </xf>
    <xf numFmtId="4" fontId="9" fillId="4" borderId="0" xfId="0" applyNumberFormat="1" applyFont="1" applyFill="1" applyAlignment="1">
      <alignment vertical="center"/>
    </xf>
    <xf numFmtId="4" fontId="9" fillId="5" borderId="0" xfId="0" applyNumberFormat="1" applyFont="1" applyFill="1" applyAlignment="1">
      <alignment vertical="center"/>
    </xf>
    <xf numFmtId="4" fontId="13" fillId="5" borderId="0" xfId="2" applyNumberFormat="1" applyFont="1" applyFill="1" applyAlignment="1">
      <alignment horizontal="right" vertical="center" wrapText="1"/>
    </xf>
    <xf numFmtId="4" fontId="10" fillId="2" borderId="0" xfId="0" applyNumberFormat="1" applyFont="1" applyFill="1" applyAlignment="1">
      <alignment vertical="center"/>
    </xf>
    <xf numFmtId="4" fontId="9" fillId="6" borderId="0" xfId="0" applyNumberFormat="1" applyFont="1" applyFill="1" applyAlignment="1">
      <alignment vertical="center"/>
    </xf>
    <xf numFmtId="4" fontId="11" fillId="4" borderId="0" xfId="2" applyNumberFormat="1" applyFont="1" applyFill="1" applyAlignment="1">
      <alignment horizontal="right" vertical="center" wrapText="1"/>
    </xf>
    <xf numFmtId="4" fontId="11" fillId="10" borderId="0" xfId="2" applyNumberFormat="1" applyFont="1" applyFill="1" applyAlignment="1">
      <alignment horizontal="right" vertical="center" wrapText="1"/>
    </xf>
    <xf numFmtId="4" fontId="11" fillId="7" borderId="0" xfId="2" applyNumberFormat="1" applyFont="1" applyFill="1" applyAlignment="1">
      <alignment vertical="center"/>
    </xf>
    <xf numFmtId="4" fontId="10" fillId="11" borderId="0" xfId="0" applyNumberFormat="1" applyFont="1" applyFill="1" applyAlignment="1">
      <alignment vertical="center"/>
    </xf>
    <xf numFmtId="0" fontId="10" fillId="8" borderId="1" xfId="2" applyFont="1" applyFill="1" applyBorder="1" applyAlignment="1">
      <alignment horizontal="right" vertical="center" wrapText="1"/>
    </xf>
    <xf numFmtId="49" fontId="10" fillId="8" borderId="1" xfId="2" applyNumberFormat="1" applyFont="1" applyFill="1" applyBorder="1" applyAlignment="1">
      <alignment horizontal="left" vertical="center" wrapText="1"/>
    </xf>
    <xf numFmtId="4" fontId="10" fillId="8" borderId="1" xfId="2" applyNumberFormat="1" applyFont="1" applyFill="1" applyBorder="1" applyAlignment="1">
      <alignment horizontal="right" vertical="center" wrapText="1"/>
    </xf>
    <xf numFmtId="4" fontId="10" fillId="8" borderId="1" xfId="2" applyNumberFormat="1" applyFont="1" applyFill="1" applyBorder="1" applyAlignment="1">
      <alignment horizontal="right" vertical="center"/>
    </xf>
    <xf numFmtId="164" fontId="10" fillId="8" borderId="1" xfId="2" applyNumberFormat="1" applyFont="1" applyFill="1" applyBorder="1" applyAlignment="1">
      <alignment horizontal="right" vertical="center"/>
    </xf>
    <xf numFmtId="4" fontId="9" fillId="8" borderId="1" xfId="2" applyNumberFormat="1" applyFont="1" applyFill="1" applyBorder="1" applyAlignment="1">
      <alignment horizontal="right" vertical="center" wrapText="1"/>
    </xf>
    <xf numFmtId="4" fontId="13" fillId="8" borderId="1" xfId="2" applyNumberFormat="1" applyFont="1" applyFill="1" applyBorder="1" applyAlignment="1">
      <alignment horizontal="right" vertical="center" wrapText="1"/>
    </xf>
    <xf numFmtId="4" fontId="10" fillId="8" borderId="1" xfId="2" applyNumberFormat="1" applyFont="1" applyFill="1" applyBorder="1" applyAlignment="1">
      <alignment horizontal="center" vertical="center" wrapText="1"/>
    </xf>
    <xf numFmtId="14" fontId="10" fillId="8" borderId="1" xfId="2" applyNumberFormat="1" applyFont="1" applyFill="1" applyBorder="1" applyAlignment="1">
      <alignment horizontal="center" vertical="center" wrapText="1"/>
    </xf>
    <xf numFmtId="0" fontId="19" fillId="9" borderId="1" xfId="2" applyFont="1" applyFill="1" applyBorder="1" applyAlignment="1">
      <alignment horizontal="center" vertical="center" wrapText="1"/>
    </xf>
    <xf numFmtId="49" fontId="19" fillId="5" borderId="1" xfId="2" applyNumberFormat="1" applyFont="1" applyFill="1" applyBorder="1" applyAlignment="1">
      <alignment horizontal="center" vertical="center" wrapText="1"/>
    </xf>
    <xf numFmtId="49" fontId="19" fillId="6" borderId="1" xfId="2" applyNumberFormat="1" applyFont="1" applyFill="1" applyBorder="1" applyAlignment="1">
      <alignment horizontal="center" vertical="top" wrapText="1"/>
    </xf>
    <xf numFmtId="4" fontId="19" fillId="6" borderId="1" xfId="2" applyNumberFormat="1" applyFont="1" applyFill="1" applyBorder="1" applyAlignment="1">
      <alignment horizontal="right" vertical="center"/>
    </xf>
    <xf numFmtId="4" fontId="2" fillId="0" borderId="1" xfId="2" applyNumberFormat="1" applyFont="1" applyBorder="1" applyAlignment="1">
      <alignment horizontal="right" vertical="center" wrapText="1"/>
    </xf>
    <xf numFmtId="4" fontId="2" fillId="0" borderId="1" xfId="2" applyNumberFormat="1" applyFont="1" applyBorder="1" applyAlignment="1">
      <alignment horizontal="right" vertical="center"/>
    </xf>
    <xf numFmtId="164" fontId="2" fillId="0" borderId="1" xfId="2" applyNumberFormat="1" applyFont="1" applyBorder="1" applyAlignment="1">
      <alignment horizontal="right" vertical="center"/>
    </xf>
    <xf numFmtId="0" fontId="2" fillId="0" borderId="1" xfId="2" applyFont="1" applyBorder="1" applyAlignment="1">
      <alignment horizontal="center" vertical="top" wrapText="1"/>
    </xf>
    <xf numFmtId="1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5" borderId="1" xfId="2" applyFont="1" applyFill="1" applyBorder="1" applyAlignment="1">
      <alignment horizontal="right" vertical="top" wrapText="1"/>
    </xf>
    <xf numFmtId="0" fontId="19" fillId="5" borderId="1" xfId="2" applyFont="1" applyFill="1" applyBorder="1" applyAlignment="1">
      <alignment horizontal="left" vertical="top"/>
    </xf>
    <xf numFmtId="4" fontId="19" fillId="5" borderId="1" xfId="2" applyNumberFormat="1" applyFont="1" applyFill="1" applyBorder="1" applyAlignment="1">
      <alignment horizontal="right" vertical="center"/>
    </xf>
    <xf numFmtId="0" fontId="2" fillId="6" borderId="1" xfId="2" applyFont="1" applyFill="1" applyBorder="1" applyAlignment="1">
      <alignment horizontal="right" vertical="top" wrapText="1"/>
    </xf>
    <xf numFmtId="0" fontId="19" fillId="6" borderId="1" xfId="2" applyFont="1" applyFill="1" applyBorder="1" applyAlignment="1">
      <alignment horizontal="left" vertical="top"/>
    </xf>
    <xf numFmtId="0" fontId="2" fillId="0" borderId="1" xfId="2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top" wrapText="1"/>
    </xf>
    <xf numFmtId="0" fontId="2" fillId="6" borderId="1" xfId="2" applyFont="1" applyFill="1" applyBorder="1" applyAlignment="1">
      <alignment horizontal="left" vertical="top" wrapText="1"/>
    </xf>
    <xf numFmtId="4" fontId="19" fillId="6" borderId="1" xfId="2" applyNumberFormat="1" applyFont="1" applyFill="1" applyBorder="1" applyAlignment="1">
      <alignment horizontal="right" vertical="center" wrapText="1"/>
    </xf>
    <xf numFmtId="4" fontId="2" fillId="6" borderId="1" xfId="2" applyNumberFormat="1" applyFont="1" applyFill="1" applyBorder="1" applyAlignment="1">
      <alignment horizontal="right" vertical="center"/>
    </xf>
    <xf numFmtId="164" fontId="2" fillId="6" borderId="1" xfId="2" applyNumberFormat="1" applyFont="1" applyFill="1" applyBorder="1" applyAlignment="1">
      <alignment horizontal="right" vertical="center"/>
    </xf>
    <xf numFmtId="14" fontId="2" fillId="6" borderId="1" xfId="2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right" vertical="top" wrapText="1"/>
    </xf>
    <xf numFmtId="0" fontId="2" fillId="4" borderId="1" xfId="2" applyFont="1" applyFill="1" applyBorder="1" applyAlignment="1">
      <alignment horizontal="left" vertical="top" wrapText="1"/>
    </xf>
    <xf numFmtId="4" fontId="19" fillId="4" borderId="1" xfId="2" applyNumberFormat="1" applyFont="1" applyFill="1" applyBorder="1" applyAlignment="1">
      <alignment horizontal="right" vertical="center" wrapText="1"/>
    </xf>
    <xf numFmtId="4" fontId="2" fillId="4" borderId="1" xfId="2" applyNumberFormat="1" applyFont="1" applyFill="1" applyBorder="1" applyAlignment="1">
      <alignment horizontal="right" vertical="center"/>
    </xf>
    <xf numFmtId="164" fontId="2" fillId="4" borderId="1" xfId="2" applyNumberFormat="1" applyFont="1" applyFill="1" applyBorder="1" applyAlignment="1">
      <alignment horizontal="right" vertical="center"/>
    </xf>
    <xf numFmtId="14" fontId="2" fillId="4" borderId="1" xfId="2" applyNumberFormat="1" applyFont="1" applyFill="1" applyBorder="1" applyAlignment="1">
      <alignment horizontal="center" vertical="center" wrapText="1"/>
    </xf>
    <xf numFmtId="164" fontId="19" fillId="6" borderId="1" xfId="2" applyNumberFormat="1" applyFont="1" applyFill="1" applyBorder="1" applyAlignment="1">
      <alignment horizontal="right" vertical="center"/>
    </xf>
    <xf numFmtId="14" fontId="19" fillId="6" borderId="1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8" borderId="1" xfId="2" applyFont="1" applyFill="1" applyBorder="1" applyAlignment="1">
      <alignment horizontal="left" vertical="center" wrapText="1"/>
    </xf>
    <xf numFmtId="49" fontId="19" fillId="5" borderId="1" xfId="2" applyNumberFormat="1" applyFont="1" applyFill="1" applyBorder="1" applyAlignment="1">
      <alignment horizontal="center" vertical="top" wrapText="1"/>
    </xf>
    <xf numFmtId="0" fontId="2" fillId="5" borderId="1" xfId="2" applyFont="1" applyFill="1" applyBorder="1" applyAlignment="1">
      <alignment horizontal="left" vertical="top" wrapText="1"/>
    </xf>
    <xf numFmtId="4" fontId="19" fillId="5" borderId="1" xfId="2" applyNumberFormat="1" applyFont="1" applyFill="1" applyBorder="1" applyAlignment="1">
      <alignment horizontal="right" vertical="center" wrapText="1"/>
    </xf>
    <xf numFmtId="4" fontId="2" fillId="5" borderId="1" xfId="2" applyNumberFormat="1" applyFont="1" applyFill="1" applyBorder="1" applyAlignment="1">
      <alignment horizontal="right" vertical="center"/>
    </xf>
    <xf numFmtId="164" fontId="2" fillId="5" borderId="1" xfId="2" applyNumberFormat="1" applyFont="1" applyFill="1" applyBorder="1" applyAlignment="1">
      <alignment horizontal="right" vertical="center"/>
    </xf>
    <xf numFmtId="14" fontId="2" fillId="5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2" fillId="2" borderId="1" xfId="2" applyNumberFormat="1" applyFont="1" applyFill="1" applyBorder="1" applyAlignment="1">
      <alignment horizontal="right" vertical="center"/>
    </xf>
    <xf numFmtId="164" fontId="2" fillId="2" borderId="1" xfId="2" applyNumberFormat="1" applyFont="1" applyFill="1" applyBorder="1" applyAlignment="1">
      <alignment horizontal="right" vertical="center"/>
    </xf>
    <xf numFmtId="0" fontId="2" fillId="2" borderId="1" xfId="2" applyFont="1" applyFill="1" applyBorder="1" applyAlignment="1">
      <alignment horizontal="center" vertical="center" wrapText="1"/>
    </xf>
    <xf numFmtId="4" fontId="2" fillId="5" borderId="1" xfId="2" applyNumberFormat="1" applyFont="1" applyFill="1" applyBorder="1" applyAlignment="1">
      <alignment horizontal="right" vertical="center" wrapText="1"/>
    </xf>
    <xf numFmtId="0" fontId="2" fillId="5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right" vertical="center" wrapText="1"/>
    </xf>
    <xf numFmtId="0" fontId="2" fillId="5" borderId="1" xfId="2" applyFont="1" applyFill="1" applyBorder="1" applyAlignment="1">
      <alignment horizontal="left" vertical="center" wrapText="1"/>
    </xf>
    <xf numFmtId="49" fontId="19" fillId="4" borderId="1" xfId="2" applyNumberFormat="1" applyFont="1" applyFill="1" applyBorder="1" applyAlignment="1">
      <alignment vertical="top" wrapText="1"/>
    </xf>
    <xf numFmtId="0" fontId="2" fillId="6" borderId="1" xfId="2" applyFont="1" applyFill="1" applyBorder="1" applyAlignment="1">
      <alignment horizontal="right" vertical="center" wrapText="1"/>
    </xf>
    <xf numFmtId="0" fontId="2" fillId="6" borderId="1" xfId="2" applyFont="1" applyFill="1" applyBorder="1" applyAlignment="1">
      <alignment horizontal="left"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2" fillId="8" borderId="1" xfId="2" applyFont="1" applyFill="1" applyBorder="1" applyAlignment="1">
      <alignment horizontal="right" vertical="center" wrapText="1"/>
    </xf>
    <xf numFmtId="49" fontId="2" fillId="8" borderId="1" xfId="2" applyNumberFormat="1" applyFont="1" applyFill="1" applyBorder="1" applyAlignment="1">
      <alignment horizontal="left" vertical="center" wrapText="1"/>
    </xf>
    <xf numFmtId="4" fontId="2" fillId="8" borderId="1" xfId="2" applyNumberFormat="1" applyFont="1" applyFill="1" applyBorder="1" applyAlignment="1">
      <alignment horizontal="right" vertical="center" wrapText="1"/>
    </xf>
    <xf numFmtId="4" fontId="2" fillId="8" borderId="1" xfId="2" applyNumberFormat="1" applyFont="1" applyFill="1" applyBorder="1" applyAlignment="1">
      <alignment horizontal="right" vertical="center"/>
    </xf>
    <xf numFmtId="164" fontId="2" fillId="8" borderId="1" xfId="2" applyNumberFormat="1" applyFont="1" applyFill="1" applyBorder="1" applyAlignment="1">
      <alignment horizontal="right" vertical="center"/>
    </xf>
    <xf numFmtId="4" fontId="19" fillId="8" borderId="1" xfId="2" applyNumberFormat="1" applyFont="1" applyFill="1" applyBorder="1" applyAlignment="1">
      <alignment horizontal="right" vertical="center" wrapText="1"/>
    </xf>
    <xf numFmtId="4" fontId="2" fillId="8" borderId="1" xfId="2" applyNumberFormat="1" applyFont="1" applyFill="1" applyBorder="1" applyAlignment="1">
      <alignment horizontal="center" vertical="center" wrapText="1"/>
    </xf>
    <xf numFmtId="14" fontId="2" fillId="8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right" wrapText="1"/>
    </xf>
    <xf numFmtId="0" fontId="19" fillId="4" borderId="1" xfId="2" applyFont="1" applyFill="1" applyBorder="1" applyAlignment="1">
      <alignment vertical="center" wrapText="1"/>
    </xf>
    <xf numFmtId="0" fontId="2" fillId="4" borderId="1" xfId="2" applyFont="1" applyFill="1" applyBorder="1" applyAlignment="1">
      <alignment horizontal="left" wrapText="1"/>
    </xf>
    <xf numFmtId="4" fontId="20" fillId="4" borderId="1" xfId="2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49" fontId="10" fillId="0" borderId="1" xfId="0" applyNumberFormat="1" applyFont="1" applyBorder="1" applyAlignment="1">
      <alignment vertical="center" wrapText="1"/>
    </xf>
    <xf numFmtId="0" fontId="10" fillId="8" borderId="1" xfId="2" applyFont="1" applyFill="1" applyBorder="1" applyAlignment="1">
      <alignment horizontal="right" vertical="top" wrapText="1"/>
    </xf>
    <xf numFmtId="49" fontId="9" fillId="8" borderId="1" xfId="2" applyNumberFormat="1" applyFont="1" applyFill="1" applyBorder="1" applyAlignment="1">
      <alignment horizontal="left" vertical="top" wrapText="1"/>
    </xf>
    <xf numFmtId="0" fontId="10" fillId="8" borderId="1" xfId="2" applyFont="1" applyFill="1" applyBorder="1" applyAlignment="1">
      <alignment horizontal="left" vertical="top" wrapText="1"/>
    </xf>
    <xf numFmtId="4" fontId="9" fillId="8" borderId="4" xfId="2" applyNumberFormat="1" applyFont="1" applyFill="1" applyBorder="1" applyAlignment="1">
      <alignment horizontal="right" vertical="center" wrapText="1"/>
    </xf>
    <xf numFmtId="4" fontId="9" fillId="8" borderId="0" xfId="2" applyNumberFormat="1" applyFont="1" applyFill="1" applyAlignment="1">
      <alignment horizontal="right" vertical="center" wrapText="1"/>
    </xf>
    <xf numFmtId="0" fontId="10" fillId="8" borderId="0" xfId="0" applyFont="1" applyFill="1"/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center" wrapText="1"/>
    </xf>
    <xf numFmtId="49" fontId="10" fillId="0" borderId="1" xfId="2" applyNumberFormat="1" applyFont="1" applyBorder="1" applyAlignment="1">
      <alignment horizontal="justify" vertical="center" wrapText="1"/>
    </xf>
    <xf numFmtId="0" fontId="10" fillId="0" borderId="1" xfId="0" applyFont="1" applyBorder="1"/>
    <xf numFmtId="0" fontId="2" fillId="0" borderId="5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8" fillId="2" borderId="0" xfId="0" applyNumberFormat="1" applyFont="1" applyFill="1" applyAlignment="1">
      <alignment vertical="top"/>
    </xf>
    <xf numFmtId="49" fontId="9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49" fontId="9" fillId="2" borderId="0" xfId="0" applyNumberFormat="1" applyFont="1" applyFill="1" applyAlignment="1">
      <alignment vertical="top"/>
    </xf>
    <xf numFmtId="164" fontId="15" fillId="0" borderId="6" xfId="0" applyNumberFormat="1" applyFont="1" applyBorder="1" applyAlignment="1">
      <alignment horizontal="left" wrapText="1"/>
    </xf>
    <xf numFmtId="0" fontId="10" fillId="0" borderId="4" xfId="0" applyFont="1" applyBorder="1" applyAlignment="1">
      <alignment horizontal="center"/>
    </xf>
    <xf numFmtId="4" fontId="9" fillId="5" borderId="1" xfId="2" applyNumberFormat="1" applyFont="1" applyFill="1" applyBorder="1" applyAlignment="1">
      <alignment horizontal="right" wrapText="1"/>
    </xf>
    <xf numFmtId="0" fontId="33" fillId="0" borderId="1" xfId="2" applyFont="1" applyBorder="1" applyAlignment="1">
      <alignment horizontal="right" vertical="center" wrapText="1"/>
    </xf>
    <xf numFmtId="49" fontId="33" fillId="0" borderId="1" xfId="2" applyNumberFormat="1" applyFont="1" applyBorder="1" applyAlignment="1">
      <alignment horizontal="left" vertical="center" wrapText="1"/>
    </xf>
    <xf numFmtId="0" fontId="33" fillId="0" borderId="1" xfId="2" applyFont="1" applyBorder="1" applyAlignment="1">
      <alignment horizontal="left" vertical="center" wrapText="1"/>
    </xf>
    <xf numFmtId="4" fontId="33" fillId="0" borderId="1" xfId="2" applyNumberFormat="1" applyFont="1" applyBorder="1" applyAlignment="1">
      <alignment horizontal="right" vertical="center" wrapText="1"/>
    </xf>
    <xf numFmtId="4" fontId="33" fillId="0" borderId="1" xfId="2" applyNumberFormat="1" applyFont="1" applyBorder="1" applyAlignment="1">
      <alignment horizontal="right" vertical="center"/>
    </xf>
    <xf numFmtId="164" fontId="33" fillId="0" borderId="1" xfId="2" applyNumberFormat="1" applyFont="1" applyBorder="1" applyAlignment="1">
      <alignment horizontal="right" vertical="center"/>
    </xf>
    <xf numFmtId="0" fontId="33" fillId="0" borderId="1" xfId="2" applyFont="1" applyBorder="1" applyAlignment="1">
      <alignment horizontal="center" vertical="top" wrapText="1"/>
    </xf>
    <xf numFmtId="14" fontId="33" fillId="0" borderId="1" xfId="2" applyNumberFormat="1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4" fontId="33" fillId="0" borderId="4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33" fillId="0" borderId="0" xfId="0" applyFont="1"/>
    <xf numFmtId="0" fontId="33" fillId="0" borderId="1" xfId="2" applyFont="1" applyBorder="1" applyAlignment="1">
      <alignment vertical="center" wrapText="1"/>
    </xf>
    <xf numFmtId="0" fontId="33" fillId="0" borderId="1" xfId="2" applyFont="1" applyBorder="1" applyAlignment="1">
      <alignment wrapText="1"/>
    </xf>
    <xf numFmtId="0" fontId="33" fillId="0" borderId="1" xfId="2" applyFont="1" applyBorder="1" applyAlignment="1">
      <alignment horizontal="left" vertical="top" wrapText="1"/>
    </xf>
    <xf numFmtId="49" fontId="33" fillId="0" borderId="1" xfId="2" applyNumberFormat="1" applyFont="1" applyBorder="1" applyAlignment="1">
      <alignment horizontal="left" vertical="top" wrapText="1"/>
    </xf>
    <xf numFmtId="4" fontId="9" fillId="6" borderId="1" xfId="2" applyNumberFormat="1" applyFont="1" applyFill="1" applyBorder="1" applyAlignment="1">
      <alignment wrapText="1"/>
    </xf>
    <xf numFmtId="4" fontId="9" fillId="6" borderId="1" xfId="2" applyNumberFormat="1" applyFont="1" applyFill="1" applyBorder="1" applyAlignment="1"/>
    <xf numFmtId="4" fontId="9" fillId="6" borderId="1" xfId="2" applyNumberFormat="1" applyFont="1" applyFill="1" applyBorder="1" applyAlignment="1">
      <alignment horizontal="right"/>
    </xf>
    <xf numFmtId="0" fontId="2" fillId="0" borderId="3" xfId="0" applyFont="1" applyBorder="1"/>
    <xf numFmtId="0" fontId="6" fillId="0" borderId="0" xfId="0" applyFont="1" applyAlignment="1">
      <alignment horizontal="left"/>
    </xf>
    <xf numFmtId="0" fontId="34" fillId="8" borderId="0" xfId="0" applyFont="1" applyFill="1" applyAlignment="1">
      <alignment horizontal="left"/>
    </xf>
    <xf numFmtId="0" fontId="10" fillId="0" borderId="6" xfId="0" applyFont="1" applyBorder="1" applyAlignment="1">
      <alignment horizontal="center"/>
    </xf>
    <xf numFmtId="0" fontId="9" fillId="9" borderId="5" xfId="2" applyFont="1" applyFill="1" applyBorder="1" applyAlignment="1">
      <alignment horizontal="center" vertical="center" wrapText="1"/>
    </xf>
    <xf numFmtId="49" fontId="9" fillId="9" borderId="5" xfId="2" applyNumberFormat="1" applyFont="1" applyFill="1" applyBorder="1" applyAlignment="1">
      <alignment horizontal="center" vertical="center"/>
    </xf>
    <xf numFmtId="0" fontId="9" fillId="9" borderId="5" xfId="2" applyFont="1" applyFill="1" applyBorder="1" applyAlignment="1">
      <alignment horizontal="center" vertical="center"/>
    </xf>
    <xf numFmtId="4" fontId="9" fillId="9" borderId="5" xfId="2" applyNumberFormat="1" applyFont="1" applyFill="1" applyBorder="1" applyAlignment="1">
      <alignment horizontal="center" vertical="center" wrapText="1"/>
    </xf>
    <xf numFmtId="49" fontId="10" fillId="0" borderId="7" xfId="2" applyNumberFormat="1" applyFont="1" applyBorder="1">
      <alignment vertical="top"/>
    </xf>
    <xf numFmtId="0" fontId="10" fillId="0" borderId="7" xfId="2" applyFont="1" applyBorder="1" applyAlignment="1">
      <alignment horizontal="left" vertical="top"/>
    </xf>
    <xf numFmtId="4" fontId="10" fillId="0" borderId="7" xfId="2" applyNumberFormat="1" applyFont="1" applyBorder="1" applyAlignment="1">
      <alignment horizontal="right" vertical="center"/>
    </xf>
    <xf numFmtId="4" fontId="35" fillId="0" borderId="7" xfId="2" applyNumberFormat="1" applyFont="1" applyBorder="1" applyAlignment="1">
      <alignment horizontal="right" vertical="center"/>
    </xf>
    <xf numFmtId="0" fontId="10" fillId="0" borderId="7" xfId="2" applyFont="1" applyBorder="1" applyAlignment="1">
      <alignment horizontal="center" vertical="top"/>
    </xf>
    <xf numFmtId="0" fontId="17" fillId="0" borderId="0" xfId="0" applyFont="1"/>
    <xf numFmtId="49" fontId="11" fillId="10" borderId="5" xfId="2" applyNumberFormat="1" applyFont="1" applyFill="1" applyBorder="1" applyAlignment="1">
      <alignment horizontal="right" vertical="center" wrapText="1"/>
    </xf>
    <xf numFmtId="49" fontId="11" fillId="10" borderId="5" xfId="2" applyNumberFormat="1" applyFont="1" applyFill="1" applyBorder="1" applyAlignment="1">
      <alignment vertical="center" wrapText="1"/>
    </xf>
    <xf numFmtId="0" fontId="12" fillId="10" borderId="5" xfId="2" applyFont="1" applyFill="1" applyBorder="1" applyAlignment="1">
      <alignment horizontal="left" vertical="center" wrapText="1"/>
    </xf>
    <xf numFmtId="4" fontId="11" fillId="10" borderId="5" xfId="2" applyNumberFormat="1" applyFont="1" applyFill="1" applyBorder="1" applyAlignment="1">
      <alignment horizontal="right" vertical="center" wrapText="1"/>
    </xf>
    <xf numFmtId="4" fontId="10" fillId="0" borderId="5" xfId="2" applyNumberFormat="1" applyFont="1" applyBorder="1" applyAlignment="1">
      <alignment horizontal="right" vertical="center" wrapText="1"/>
    </xf>
    <xf numFmtId="4" fontId="10" fillId="10" borderId="5" xfId="2" applyNumberFormat="1" applyFont="1" applyFill="1" applyBorder="1" applyAlignment="1">
      <alignment horizontal="right" vertical="center"/>
    </xf>
    <xf numFmtId="164" fontId="10" fillId="10" borderId="5" xfId="2" applyNumberFormat="1" applyFont="1" applyFill="1" applyBorder="1" applyAlignment="1">
      <alignment horizontal="right" vertical="center"/>
    </xf>
    <xf numFmtId="0" fontId="10" fillId="0" borderId="4" xfId="0" applyFont="1" applyBorder="1"/>
    <xf numFmtId="0" fontId="10" fillId="0" borderId="8" xfId="0" applyFont="1" applyBorder="1" applyAlignment="1">
      <alignment horizontal="right"/>
    </xf>
    <xf numFmtId="0" fontId="10" fillId="0" borderId="9" xfId="2" applyFont="1" applyBorder="1" applyAlignment="1">
      <alignment horizontal="right" vertical="top"/>
    </xf>
    <xf numFmtId="0" fontId="10" fillId="6" borderId="4" xfId="2" applyFont="1" applyFill="1" applyBorder="1" applyAlignment="1">
      <alignment horizontal="center" vertical="top"/>
    </xf>
    <xf numFmtId="4" fontId="9" fillId="5" borderId="0" xfId="0" applyNumberFormat="1" applyFont="1" applyFill="1"/>
    <xf numFmtId="4" fontId="9" fillId="6" borderId="0" xfId="0" applyNumberFormat="1" applyFont="1" applyFill="1"/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14" fillId="0" borderId="0" xfId="0" applyFont="1"/>
    <xf numFmtId="4" fontId="36" fillId="0" borderId="4" xfId="0" applyNumberFormat="1" applyFont="1" applyBorder="1" applyAlignment="1">
      <alignment vertical="center"/>
    </xf>
    <xf numFmtId="4" fontId="36" fillId="0" borderId="0" xfId="0" applyNumberFormat="1" applyFont="1" applyAlignment="1">
      <alignment vertical="center"/>
    </xf>
    <xf numFmtId="0" fontId="36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2" fillId="0" borderId="8" xfId="0" applyFont="1" applyBorder="1" applyAlignment="1">
      <alignment horizontal="right"/>
    </xf>
    <xf numFmtId="164" fontId="6" fillId="0" borderId="6" xfId="0" applyNumberFormat="1" applyFont="1" applyBorder="1" applyAlignment="1">
      <alignment horizontal="left" wrapText="1"/>
    </xf>
    <xf numFmtId="0" fontId="19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2" applyFont="1" applyBorder="1" applyAlignment="1">
      <alignment horizontal="right" vertical="top"/>
    </xf>
    <xf numFmtId="49" fontId="2" fillId="0" borderId="7" xfId="2" applyNumberFormat="1" applyFont="1" applyBorder="1">
      <alignment vertical="top"/>
    </xf>
    <xf numFmtId="0" fontId="2" fillId="0" borderId="7" xfId="2" applyFont="1" applyBorder="1" applyAlignment="1">
      <alignment horizontal="left" vertical="top"/>
    </xf>
    <xf numFmtId="4" fontId="2" fillId="0" borderId="7" xfId="2" applyNumberFormat="1" applyFont="1" applyBorder="1" applyAlignment="1">
      <alignment horizontal="right" vertical="center"/>
    </xf>
    <xf numFmtId="4" fontId="34" fillId="0" borderId="7" xfId="2" applyNumberFormat="1" applyFont="1" applyBorder="1" applyAlignment="1">
      <alignment horizontal="right" vertical="center"/>
    </xf>
    <xf numFmtId="0" fontId="2" fillId="0" borderId="7" xfId="2" applyFont="1" applyBorder="1" applyAlignment="1">
      <alignment horizontal="center" vertical="top"/>
    </xf>
    <xf numFmtId="0" fontId="2" fillId="6" borderId="4" xfId="2" applyFont="1" applyFill="1" applyBorder="1" applyAlignment="1">
      <alignment horizontal="center" vertical="top"/>
    </xf>
    <xf numFmtId="0" fontId="19" fillId="9" borderId="5" xfId="2" applyFont="1" applyFill="1" applyBorder="1" applyAlignment="1">
      <alignment horizontal="center" vertical="center" wrapText="1"/>
    </xf>
    <xf numFmtId="49" fontId="19" fillId="9" borderId="5" xfId="2" applyNumberFormat="1" applyFont="1" applyFill="1" applyBorder="1" applyAlignment="1">
      <alignment horizontal="center" vertical="center"/>
    </xf>
    <xf numFmtId="0" fontId="19" fillId="9" borderId="5" xfId="2" applyFont="1" applyFill="1" applyBorder="1" applyAlignment="1">
      <alignment horizontal="center" vertical="center"/>
    </xf>
    <xf numFmtId="4" fontId="19" fillId="9" borderId="5" xfId="2" applyNumberFormat="1" applyFont="1" applyFill="1" applyBorder="1" applyAlignment="1">
      <alignment horizontal="center" vertical="center" wrapText="1"/>
    </xf>
    <xf numFmtId="4" fontId="19" fillId="5" borderId="0" xfId="0" applyNumberFormat="1" applyFont="1" applyFill="1"/>
    <xf numFmtId="4" fontId="19" fillId="5" borderId="1" xfId="2" applyNumberFormat="1" applyFont="1" applyFill="1" applyBorder="1" applyAlignment="1">
      <alignment horizontal="right" wrapText="1"/>
    </xf>
    <xf numFmtId="4" fontId="19" fillId="6" borderId="1" xfId="2" applyNumberFormat="1" applyFont="1" applyFill="1" applyBorder="1" applyAlignment="1">
      <alignment horizontal="right"/>
    </xf>
    <xf numFmtId="4" fontId="19" fillId="6" borderId="1" xfId="2" applyNumberFormat="1" applyFont="1" applyFill="1" applyBorder="1" applyAlignment="1">
      <alignment wrapText="1"/>
    </xf>
    <xf numFmtId="4" fontId="19" fillId="6" borderId="1" xfId="2" applyNumberFormat="1" applyFont="1" applyFill="1" applyBorder="1" applyAlignment="1"/>
    <xf numFmtId="4" fontId="19" fillId="6" borderId="0" xfId="0" applyNumberFormat="1" applyFont="1" applyFill="1"/>
    <xf numFmtId="0" fontId="2" fillId="8" borderId="1" xfId="2" applyFont="1" applyFill="1" applyBorder="1" applyAlignment="1">
      <alignment horizontal="right" vertical="top" wrapText="1"/>
    </xf>
    <xf numFmtId="49" fontId="19" fillId="8" borderId="1" xfId="2" applyNumberFormat="1" applyFont="1" applyFill="1" applyBorder="1" applyAlignment="1">
      <alignment horizontal="left" vertical="top" wrapText="1"/>
    </xf>
    <xf numFmtId="0" fontId="2" fillId="8" borderId="1" xfId="2" applyFont="1" applyFill="1" applyBorder="1" applyAlignment="1">
      <alignment horizontal="left" vertical="top" wrapText="1"/>
    </xf>
    <xf numFmtId="0" fontId="19" fillId="5" borderId="0" xfId="0" applyFont="1" applyFill="1" applyAlignment="1">
      <alignment horizontal="center" wrapText="1"/>
    </xf>
    <xf numFmtId="49" fontId="2" fillId="0" borderId="1" xfId="2" applyNumberFormat="1" applyFont="1" applyBorder="1" applyAlignment="1">
      <alignment horizontal="justify" vertical="center" wrapText="1"/>
    </xf>
    <xf numFmtId="49" fontId="19" fillId="6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4" fontId="37" fillId="0" borderId="1" xfId="2" applyNumberFormat="1" applyFont="1" applyBorder="1" applyAlignment="1">
      <alignment horizontal="right" vertical="center" wrapText="1"/>
    </xf>
    <xf numFmtId="4" fontId="37" fillId="0" borderId="1" xfId="2" applyNumberFormat="1" applyFont="1" applyBorder="1" applyAlignment="1">
      <alignment horizontal="right" vertical="center"/>
    </xf>
    <xf numFmtId="164" fontId="37" fillId="0" borderId="1" xfId="2" applyNumberFormat="1" applyFont="1" applyBorder="1" applyAlignment="1">
      <alignment horizontal="right" vertical="center"/>
    </xf>
    <xf numFmtId="0" fontId="23" fillId="0" borderId="1" xfId="2" applyFont="1" applyBorder="1" applyAlignment="1">
      <alignment horizontal="left" vertical="center" wrapText="1"/>
    </xf>
    <xf numFmtId="0" fontId="2" fillId="8" borderId="1" xfId="2" applyFont="1" applyFill="1" applyBorder="1" applyAlignment="1">
      <alignment horizontal="center" vertical="top" wrapText="1"/>
    </xf>
    <xf numFmtId="0" fontId="2" fillId="8" borderId="1" xfId="2" applyFont="1" applyFill="1" applyBorder="1" applyAlignment="1">
      <alignment horizontal="center" vertical="center" wrapText="1"/>
    </xf>
    <xf numFmtId="4" fontId="10" fillId="8" borderId="4" xfId="0" applyNumberFormat="1" applyFont="1" applyFill="1" applyBorder="1" applyAlignment="1">
      <alignment vertical="center"/>
    </xf>
    <xf numFmtId="4" fontId="10" fillId="8" borderId="0" xfId="0" applyNumberFormat="1" applyFont="1" applyFill="1" applyAlignment="1">
      <alignment vertical="center"/>
    </xf>
    <xf numFmtId="49" fontId="18" fillId="0" borderId="1" xfId="2" applyNumberFormat="1" applyFont="1" applyBorder="1" applyAlignment="1">
      <alignment horizontal="left" vertical="top" wrapText="1"/>
    </xf>
    <xf numFmtId="0" fontId="18" fillId="0" borderId="1" xfId="2" applyFont="1" applyBorder="1" applyAlignment="1">
      <alignment horizontal="left" vertical="top" wrapText="1"/>
    </xf>
    <xf numFmtId="4" fontId="18" fillId="0" borderId="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24" fillId="0" borderId="0" xfId="0" applyFont="1" applyAlignment="1">
      <alignment horizontal="left"/>
    </xf>
    <xf numFmtId="0" fontId="35" fillId="8" borderId="0" xfId="0" applyFont="1" applyFill="1" applyAlignment="1">
      <alignment horizontal="left"/>
    </xf>
    <xf numFmtId="0" fontId="10" fillId="8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4" fontId="10" fillId="8" borderId="0" xfId="2" applyNumberFormat="1" applyFont="1" applyFill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10" fillId="0" borderId="10" xfId="0" applyFont="1" applyBorder="1"/>
    <xf numFmtId="0" fontId="25" fillId="0" borderId="0" xfId="0" applyFont="1"/>
    <xf numFmtId="0" fontId="26" fillId="0" borderId="0" xfId="2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4" fontId="9" fillId="8" borderId="1" xfId="0" applyNumberFormat="1" applyFont="1" applyFill="1" applyBorder="1" applyAlignment="1">
      <alignment vertical="center" wrapText="1"/>
    </xf>
    <xf numFmtId="0" fontId="17" fillId="8" borderId="0" xfId="2" applyFont="1" applyFill="1" applyAlignment="1"/>
    <xf numFmtId="0" fontId="9" fillId="8" borderId="0" xfId="2" applyFont="1" applyFill="1" applyAlignment="1">
      <alignment horizontal="center"/>
    </xf>
    <xf numFmtId="0" fontId="10" fillId="8" borderId="0" xfId="2" applyFont="1" applyFill="1" applyAlignment="1">
      <alignment horizontal="center" vertical="center"/>
    </xf>
    <xf numFmtId="0" fontId="10" fillId="8" borderId="0" xfId="0" applyFont="1" applyFill="1" applyAlignment="1">
      <alignment horizontal="center"/>
    </xf>
    <xf numFmtId="0" fontId="10" fillId="8" borderId="0" xfId="0" applyFont="1" applyFill="1" applyAlignment="1">
      <alignment horizontal="left"/>
    </xf>
    <xf numFmtId="0" fontId="10" fillId="8" borderId="0" xfId="0" applyFont="1" applyFill="1" applyAlignment="1">
      <alignment horizontal="left" vertical="center"/>
    </xf>
    <xf numFmtId="49" fontId="17" fillId="8" borderId="7" xfId="2" applyNumberFormat="1" applyFont="1" applyFill="1" applyBorder="1" applyAlignment="1">
      <alignment vertical="center"/>
    </xf>
    <xf numFmtId="165" fontId="9" fillId="8" borderId="1" xfId="2" applyNumberFormat="1" applyFont="1" applyFill="1" applyBorder="1" applyAlignment="1">
      <alignment horizontal="right" vertical="center"/>
    </xf>
    <xf numFmtId="4" fontId="17" fillId="0" borderId="0" xfId="0" applyNumberFormat="1" applyFont="1"/>
    <xf numFmtId="4" fontId="17" fillId="0" borderId="0" xfId="0" applyNumberFormat="1" applyFont="1" applyAlignment="1">
      <alignment horizontal="right"/>
    </xf>
    <xf numFmtId="0" fontId="9" fillId="9" borderId="11" xfId="2" applyFont="1" applyFill="1" applyBorder="1" applyAlignment="1">
      <alignment horizontal="center" vertical="top" wrapText="1"/>
    </xf>
    <xf numFmtId="49" fontId="9" fillId="9" borderId="12" xfId="2" applyNumberFormat="1" applyFont="1" applyFill="1" applyBorder="1" applyAlignment="1">
      <alignment horizontal="center" vertical="top" wrapText="1"/>
    </xf>
    <xf numFmtId="0" fontId="9" fillId="9" borderId="12" xfId="2" applyFont="1" applyFill="1" applyBorder="1" applyAlignment="1">
      <alignment horizontal="center" vertical="top"/>
    </xf>
    <xf numFmtId="4" fontId="9" fillId="9" borderId="12" xfId="2" applyNumberFormat="1" applyFont="1" applyFill="1" applyBorder="1" applyAlignment="1">
      <alignment horizontal="center" vertical="top" wrapText="1"/>
    </xf>
    <xf numFmtId="0" fontId="9" fillId="9" borderId="12" xfId="2" applyFont="1" applyFill="1" applyBorder="1" applyAlignment="1">
      <alignment horizontal="center" vertical="top" wrapText="1"/>
    </xf>
    <xf numFmtId="0" fontId="9" fillId="9" borderId="13" xfId="2" applyFont="1" applyFill="1" applyBorder="1" applyAlignment="1">
      <alignment horizontal="center" vertical="top" wrapText="1"/>
    </xf>
    <xf numFmtId="0" fontId="17" fillId="8" borderId="0" xfId="2" applyFont="1" applyFill="1" applyAlignment="1">
      <alignment horizontal="center"/>
    </xf>
    <xf numFmtId="0" fontId="38" fillId="8" borderId="0" xfId="2" applyFont="1" applyFill="1" applyAlignment="1">
      <alignment horizontal="center" vertical="center" wrapText="1"/>
    </xf>
    <xf numFmtId="4" fontId="26" fillId="8" borderId="4" xfId="0" applyNumberFormat="1" applyFont="1" applyFill="1" applyBorder="1" applyAlignment="1">
      <alignment vertical="center"/>
    </xf>
    <xf numFmtId="0" fontId="26" fillId="8" borderId="0" xfId="0" applyFont="1" applyFill="1"/>
    <xf numFmtId="0" fontId="38" fillId="8" borderId="0" xfId="2" applyFont="1" applyFill="1" applyAlignment="1">
      <alignment horizontal="center" vertical="center"/>
    </xf>
    <xf numFmtId="0" fontId="17" fillId="8" borderId="0" xfId="0" applyFont="1" applyFill="1"/>
    <xf numFmtId="0" fontId="26" fillId="8" borderId="0" xfId="2" applyFont="1" applyFill="1" applyAlignment="1">
      <alignment horizontal="center" vertical="center"/>
    </xf>
    <xf numFmtId="4" fontId="26" fillId="8" borderId="0" xfId="0" applyNumberFormat="1" applyFont="1" applyFill="1" applyAlignment="1">
      <alignment vertical="center"/>
    </xf>
    <xf numFmtId="0" fontId="29" fillId="8" borderId="0" xfId="2" applyFont="1" applyFill="1" applyAlignment="1">
      <alignment horizontal="center" vertical="center" wrapText="1"/>
    </xf>
    <xf numFmtId="0" fontId="17" fillId="8" borderId="0" xfId="2" applyFont="1" applyFill="1" applyAlignment="1">
      <alignment horizontal="center" vertical="center" wrapText="1"/>
    </xf>
    <xf numFmtId="49" fontId="26" fillId="8" borderId="0" xfId="2" applyNumberFormat="1" applyFont="1" applyFill="1" applyAlignment="1">
      <alignment horizontal="center" vertical="center" wrapText="1"/>
    </xf>
    <xf numFmtId="4" fontId="27" fillId="8" borderId="0" xfId="2" applyNumberFormat="1" applyFont="1" applyFill="1" applyAlignment="1">
      <alignment horizontal="right" vertical="center" wrapText="1"/>
    </xf>
    <xf numFmtId="4" fontId="28" fillId="8" borderId="0" xfId="2" applyNumberFormat="1" applyFont="1" applyFill="1" applyAlignment="1">
      <alignment horizontal="right" vertical="center" wrapText="1"/>
    </xf>
    <xf numFmtId="49" fontId="30" fillId="8" borderId="0" xfId="0" applyNumberFormat="1" applyFont="1" applyFill="1" applyAlignment="1">
      <alignment vertical="center" wrapText="1"/>
    </xf>
    <xf numFmtId="0" fontId="30" fillId="8" borderId="0" xfId="0" applyFont="1" applyFill="1" applyAlignment="1">
      <alignment vertical="center" wrapText="1"/>
    </xf>
    <xf numFmtId="4" fontId="9" fillId="12" borderId="1" xfId="2" applyNumberFormat="1" applyFont="1" applyFill="1" applyBorder="1" applyAlignment="1">
      <alignment horizontal="right" vertical="center" wrapText="1"/>
    </xf>
    <xf numFmtId="0" fontId="10" fillId="8" borderId="1" xfId="2" applyFont="1" applyFill="1" applyBorder="1" applyAlignment="1">
      <alignment horizontal="center" vertical="center" wrapText="1"/>
    </xf>
    <xf numFmtId="0" fontId="10" fillId="8" borderId="15" xfId="2" applyFont="1" applyFill="1" applyBorder="1" applyAlignment="1">
      <alignment horizontal="center" vertical="center" wrapText="1"/>
    </xf>
    <xf numFmtId="4" fontId="9" fillId="12" borderId="1" xfId="0" applyNumberFormat="1" applyFont="1" applyFill="1" applyBorder="1" applyAlignment="1">
      <alignment horizontal="right" vertical="center" wrapText="1"/>
    </xf>
    <xf numFmtId="17" fontId="10" fillId="8" borderId="1" xfId="2" applyNumberFormat="1" applyFont="1" applyFill="1" applyBorder="1" applyAlignment="1">
      <alignment horizontal="center" vertical="center" wrapText="1"/>
    </xf>
    <xf numFmtId="49" fontId="10" fillId="8" borderId="1" xfId="2" applyNumberFormat="1" applyFont="1" applyFill="1" applyBorder="1" applyAlignment="1">
      <alignment horizontal="center" vertical="center" wrapText="1"/>
    </xf>
    <xf numFmtId="17" fontId="10" fillId="8" borderId="1" xfId="0" applyNumberFormat="1" applyFont="1" applyFill="1" applyBorder="1" applyAlignment="1">
      <alignment horizontal="center" vertical="center" wrapText="1"/>
    </xf>
    <xf numFmtId="4" fontId="10" fillId="12" borderId="1" xfId="2" applyNumberFormat="1" applyFont="1" applyFill="1" applyBorder="1" applyAlignment="1">
      <alignment horizontal="center" vertical="center" wrapText="1"/>
    </xf>
    <xf numFmtId="17" fontId="10" fillId="12" borderId="1" xfId="2" applyNumberFormat="1" applyFont="1" applyFill="1" applyBorder="1" applyAlignment="1">
      <alignment horizontal="center" vertical="center" wrapText="1"/>
    </xf>
    <xf numFmtId="49" fontId="10" fillId="12" borderId="1" xfId="2" applyNumberFormat="1" applyFont="1" applyFill="1" applyBorder="1" applyAlignment="1">
      <alignment horizontal="center" vertical="center" wrapText="1"/>
    </xf>
    <xf numFmtId="0" fontId="10" fillId="12" borderId="1" xfId="2" applyFont="1" applyFill="1" applyBorder="1" applyAlignment="1">
      <alignment horizontal="center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12" borderId="1" xfId="0" applyFont="1" applyFill="1" applyBorder="1" applyAlignment="1">
      <alignment horizontal="center" vertical="center" wrapText="1"/>
    </xf>
    <xf numFmtId="17" fontId="10" fillId="12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4" fontId="17" fillId="5" borderId="1" xfId="2" applyNumberFormat="1" applyFont="1" applyFill="1" applyBorder="1" applyAlignment="1">
      <alignment horizontal="right" vertical="center" wrapText="1"/>
    </xf>
    <xf numFmtId="4" fontId="36" fillId="5" borderId="1" xfId="2" applyNumberFormat="1" applyFont="1" applyFill="1" applyBorder="1" applyAlignment="1">
      <alignment horizontal="center" vertical="center" wrapText="1"/>
    </xf>
    <xf numFmtId="17" fontId="36" fillId="5" borderId="1" xfId="0" applyNumberFormat="1" applyFont="1" applyFill="1" applyBorder="1" applyAlignment="1">
      <alignment horizontal="center" vertical="center" wrapText="1"/>
    </xf>
    <xf numFmtId="0" fontId="36" fillId="5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8" borderId="1" xfId="2" applyFont="1" applyFill="1" applyBorder="1" applyAlignment="1">
      <alignment horizontal="center" vertical="center" wrapText="1"/>
    </xf>
    <xf numFmtId="0" fontId="39" fillId="5" borderId="1" xfId="2" applyFont="1" applyFill="1" applyBorder="1" applyAlignment="1">
      <alignment horizontal="center" vertical="center" wrapText="1"/>
    </xf>
    <xf numFmtId="0" fontId="17" fillId="5" borderId="1" xfId="2" applyFont="1" applyFill="1" applyBorder="1" applyAlignment="1">
      <alignment horizontal="center" vertical="center" wrapText="1"/>
    </xf>
    <xf numFmtId="49" fontId="26" fillId="5" borderId="1" xfId="2" applyNumberFormat="1" applyFont="1" applyFill="1" applyBorder="1" applyAlignment="1">
      <alignment horizontal="center" vertical="center" wrapText="1"/>
    </xf>
    <xf numFmtId="4" fontId="27" fillId="5" borderId="1" xfId="2" applyNumberFormat="1" applyFont="1" applyFill="1" applyBorder="1" applyAlignment="1">
      <alignment horizontal="right" vertical="center" wrapText="1"/>
    </xf>
    <xf numFmtId="4" fontId="28" fillId="5" borderId="1" xfId="2" applyNumberFormat="1" applyFont="1" applyFill="1" applyBorder="1" applyAlignment="1">
      <alignment horizontal="right" vertical="center" wrapText="1"/>
    </xf>
    <xf numFmtId="49" fontId="30" fillId="5" borderId="1" xfId="0" applyNumberFormat="1" applyFont="1" applyFill="1" applyBorder="1" applyAlignment="1">
      <alignment vertical="center" wrapText="1"/>
    </xf>
    <xf numFmtId="0" fontId="30" fillId="5" borderId="1" xfId="0" applyFont="1" applyFill="1" applyBorder="1" applyAlignment="1">
      <alignment vertical="center" wrapText="1"/>
    </xf>
    <xf numFmtId="0" fontId="17" fillId="8" borderId="0" xfId="0" applyFont="1" applyFill="1" applyAlignment="1">
      <alignment vertical="center"/>
    </xf>
    <xf numFmtId="0" fontId="10" fillId="12" borderId="14" xfId="2" applyFont="1" applyFill="1" applyBorder="1" applyAlignment="1">
      <alignment horizontal="center" vertical="center" wrapText="1"/>
    </xf>
    <xf numFmtId="0" fontId="17" fillId="5" borderId="7" xfId="2" applyFont="1" applyFill="1" applyBorder="1" applyAlignment="1">
      <alignment vertical="top" wrapText="1"/>
    </xf>
    <xf numFmtId="0" fontId="17" fillId="5" borderId="14" xfId="2" applyFont="1" applyFill="1" applyBorder="1" applyAlignment="1">
      <alignment vertical="top" wrapText="1"/>
    </xf>
    <xf numFmtId="49" fontId="17" fillId="5" borderId="9" xfId="2" applyNumberFormat="1" applyFont="1" applyFill="1" applyBorder="1" applyAlignment="1">
      <alignment vertical="center"/>
    </xf>
    <xf numFmtId="49" fontId="17" fillId="5" borderId="7" xfId="2" applyNumberFormat="1" applyFont="1" applyFill="1" applyBorder="1" applyAlignment="1">
      <alignment vertical="center"/>
    </xf>
    <xf numFmtId="49" fontId="17" fillId="5" borderId="14" xfId="2" applyNumberFormat="1" applyFont="1" applyFill="1" applyBorder="1" applyAlignment="1">
      <alignment vertical="center"/>
    </xf>
    <xf numFmtId="0" fontId="9" fillId="8" borderId="0" xfId="2" applyFont="1" applyFill="1" applyAlignment="1">
      <alignment vertical="center"/>
    </xf>
    <xf numFmtId="0" fontId="40" fillId="8" borderId="1" xfId="0" applyFont="1" applyFill="1" applyBorder="1" applyAlignment="1">
      <alignment horizontal="center" vertical="center" wrapText="1"/>
    </xf>
    <xf numFmtId="0" fontId="9" fillId="12" borderId="1" xfId="2" applyFont="1" applyFill="1" applyBorder="1" applyAlignment="1">
      <alignment horizontal="right" vertical="center" wrapText="1"/>
    </xf>
    <xf numFmtId="0" fontId="10" fillId="8" borderId="1" xfId="2" applyFont="1" applyFill="1" applyBorder="1" applyAlignment="1">
      <alignment horizontal="center" vertical="center" wrapText="1"/>
    </xf>
    <xf numFmtId="0" fontId="17" fillId="8" borderId="0" xfId="2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4" fontId="9" fillId="8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8" borderId="1" xfId="2" applyFont="1" applyFill="1" applyBorder="1" applyAlignment="1">
      <alignment horizontal="center" vertical="center" wrapText="1"/>
    </xf>
    <xf numFmtId="0" fontId="17" fillId="8" borderId="0" xfId="2" applyFont="1" applyFill="1" applyAlignment="1">
      <alignment horizontal="center"/>
    </xf>
    <xf numFmtId="0" fontId="10" fillId="8" borderId="1" xfId="2" applyFont="1" applyFill="1" applyBorder="1" applyAlignment="1">
      <alignment horizontal="center" vertical="center" wrapText="1"/>
    </xf>
    <xf numFmtId="0" fontId="17" fillId="8" borderId="0" xfId="2" applyFont="1" applyFill="1" applyAlignment="1">
      <alignment horizontal="center"/>
    </xf>
    <xf numFmtId="0" fontId="31" fillId="8" borderId="1" xfId="2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0" fontId="10" fillId="8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0" borderId="16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6" borderId="1" xfId="2" applyFont="1" applyFill="1" applyBorder="1" applyAlignment="1">
      <alignment vertical="top" wrapText="1"/>
    </xf>
    <xf numFmtId="0" fontId="9" fillId="6" borderId="1" xfId="2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9" fillId="0" borderId="17" xfId="0" applyFont="1" applyBorder="1"/>
    <xf numFmtId="0" fontId="9" fillId="0" borderId="16" xfId="0" applyFont="1" applyBorder="1"/>
    <xf numFmtId="0" fontId="9" fillId="0" borderId="8" xfId="0" applyFont="1" applyBorder="1"/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8" borderId="1" xfId="2" applyFont="1" applyFill="1" applyBorder="1" applyAlignment="1">
      <alignment horizontal="center" vertical="center" wrapText="1"/>
    </xf>
    <xf numFmtId="0" fontId="17" fillId="12" borderId="18" xfId="2" applyFont="1" applyFill="1" applyBorder="1" applyAlignment="1">
      <alignment horizontal="left" vertical="center" wrapText="1"/>
    </xf>
    <xf numFmtId="0" fontId="17" fillId="12" borderId="7" xfId="2" applyFont="1" applyFill="1" applyBorder="1" applyAlignment="1">
      <alignment horizontal="left" vertical="center" wrapText="1"/>
    </xf>
    <xf numFmtId="0" fontId="17" fillId="12" borderId="14" xfId="2" applyFont="1" applyFill="1" applyBorder="1" applyAlignment="1">
      <alignment horizontal="left" vertical="center" wrapText="1"/>
    </xf>
    <xf numFmtId="0" fontId="17" fillId="8" borderId="0" xfId="2" applyFont="1" applyFill="1" applyAlignment="1">
      <alignment horizontal="left"/>
    </xf>
    <xf numFmtId="0" fontId="17" fillId="8" borderId="0" xfId="2" applyFont="1" applyFill="1" applyAlignment="1">
      <alignment horizontal="center"/>
    </xf>
    <xf numFmtId="49" fontId="10" fillId="8" borderId="1" xfId="2" applyNumberFormat="1" applyFont="1" applyFill="1" applyBorder="1" applyAlignment="1">
      <alignment horizontal="left" vertical="center" wrapText="1"/>
    </xf>
    <xf numFmtId="0" fontId="31" fillId="8" borderId="1" xfId="2" applyFont="1" applyFill="1" applyBorder="1" applyAlignment="1">
      <alignment horizontal="center" vertical="center" wrapText="1"/>
    </xf>
    <xf numFmtId="0" fontId="10" fillId="8" borderId="16" xfId="2" applyFont="1" applyFill="1" applyBorder="1" applyAlignment="1">
      <alignment horizontal="left" vertical="center" wrapText="1"/>
    </xf>
    <xf numFmtId="0" fontId="10" fillId="8" borderId="5" xfId="2" applyFont="1" applyFill="1" applyBorder="1" applyAlignment="1">
      <alignment horizontal="left" vertical="center" wrapText="1"/>
    </xf>
    <xf numFmtId="0" fontId="31" fillId="8" borderId="16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10" fillId="8" borderId="1" xfId="2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5" borderId="18" xfId="2" applyFont="1" applyFill="1" applyBorder="1" applyAlignment="1">
      <alignment horizontal="left" vertical="center" wrapText="1"/>
    </xf>
    <xf numFmtId="0" fontId="17" fillId="5" borderId="7" xfId="2" applyFont="1" applyFill="1" applyBorder="1" applyAlignment="1">
      <alignment horizontal="left" vertical="center" wrapText="1"/>
    </xf>
    <xf numFmtId="0" fontId="10" fillId="8" borderId="16" xfId="2" applyFont="1" applyFill="1" applyBorder="1" applyAlignment="1">
      <alignment horizontal="center" vertical="center" wrapText="1"/>
    </xf>
    <xf numFmtId="0" fontId="10" fillId="8" borderId="5" xfId="2" applyFont="1" applyFill="1" applyBorder="1" applyAlignment="1">
      <alignment horizontal="center" vertical="center" wrapText="1"/>
    </xf>
    <xf numFmtId="0" fontId="10" fillId="8" borderId="6" xfId="2" applyFont="1" applyFill="1" applyBorder="1" applyAlignment="1">
      <alignment horizontal="left" vertical="center" wrapText="1"/>
    </xf>
    <xf numFmtId="0" fontId="10" fillId="8" borderId="19" xfId="2" applyFont="1" applyFill="1" applyBorder="1" applyAlignment="1">
      <alignment horizontal="left" vertical="center" wrapText="1"/>
    </xf>
    <xf numFmtId="0" fontId="31" fillId="8" borderId="16" xfId="2" applyFont="1" applyFill="1" applyBorder="1" applyAlignment="1">
      <alignment horizontal="center" vertical="center" wrapText="1"/>
    </xf>
    <xf numFmtId="0" fontId="31" fillId="8" borderId="5" xfId="2" applyFont="1" applyFill="1" applyBorder="1" applyAlignment="1">
      <alignment horizontal="center" vertical="center" wrapText="1"/>
    </xf>
    <xf numFmtId="49" fontId="10" fillId="8" borderId="16" xfId="2" applyNumberFormat="1" applyFont="1" applyFill="1" applyBorder="1" applyAlignment="1">
      <alignment horizontal="left" vertical="center" wrapText="1"/>
    </xf>
    <xf numFmtId="49" fontId="10" fillId="8" borderId="5" xfId="2" applyNumberFormat="1" applyFont="1" applyFill="1" applyBorder="1" applyAlignment="1">
      <alignment horizontal="left" vertical="center" wrapText="1"/>
    </xf>
    <xf numFmtId="49" fontId="31" fillId="8" borderId="16" xfId="2" applyNumberFormat="1" applyFont="1" applyFill="1" applyBorder="1" applyAlignment="1">
      <alignment horizontal="center" vertical="center" wrapText="1"/>
    </xf>
    <xf numFmtId="49" fontId="31" fillId="8" borderId="5" xfId="2" applyNumberFormat="1" applyFont="1" applyFill="1" applyBorder="1" applyAlignment="1">
      <alignment horizontal="center" vertical="center" wrapText="1"/>
    </xf>
    <xf numFmtId="49" fontId="10" fillId="8" borderId="16" xfId="2" applyNumberFormat="1" applyFont="1" applyFill="1" applyBorder="1" applyAlignment="1">
      <alignment horizontal="center" vertical="center" wrapText="1"/>
    </xf>
    <xf numFmtId="49" fontId="10" fillId="8" borderId="5" xfId="2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8" borderId="20" xfId="2" applyFont="1" applyFill="1" applyBorder="1" applyAlignment="1">
      <alignment horizontal="center" vertical="center" wrapText="1"/>
    </xf>
    <xf numFmtId="0" fontId="10" fillId="8" borderId="20" xfId="2" applyFont="1" applyFill="1" applyBorder="1" applyAlignment="1">
      <alignment horizontal="left" vertical="center" wrapText="1"/>
    </xf>
    <xf numFmtId="0" fontId="31" fillId="8" borderId="20" xfId="2" applyFont="1" applyFill="1" applyBorder="1" applyAlignment="1">
      <alignment horizontal="center" vertical="center" wrapText="1"/>
    </xf>
    <xf numFmtId="0" fontId="10" fillId="8" borderId="0" xfId="2" applyFont="1" applyFill="1" applyAlignment="1">
      <alignment horizontal="left" vertical="center"/>
    </xf>
    <xf numFmtId="0" fontId="9" fillId="8" borderId="0" xfId="2" applyFont="1" applyFill="1" applyAlignment="1">
      <alignment horizontal="right" vertical="center"/>
    </xf>
    <xf numFmtId="0" fontId="31" fillId="8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Normal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45"/>
  <sheetViews>
    <sheetView zoomScale="80" zoomScaleNormal="80" workbookViewId="0">
      <selection activeCell="W55" sqref="W55"/>
    </sheetView>
  </sheetViews>
  <sheetFormatPr defaultColWidth="9.140625" defaultRowHeight="12.75" x14ac:dyDescent="0.2"/>
  <cols>
    <col min="1" max="1" width="5.42578125" style="6" customWidth="1"/>
    <col min="2" max="2" width="23.5703125" style="1" customWidth="1"/>
    <col min="3" max="3" width="18.42578125" style="4" customWidth="1"/>
    <col min="4" max="4" width="13.140625" style="1" customWidth="1"/>
    <col min="5" max="5" width="14.85546875" style="1" customWidth="1"/>
    <col min="6" max="6" width="14.28515625" style="1" customWidth="1"/>
    <col min="7" max="7" width="14.5703125" style="1" hidden="1" customWidth="1"/>
    <col min="8" max="8" width="0.140625" style="1" hidden="1" customWidth="1"/>
    <col min="9" max="9" width="0.28515625" style="1" hidden="1" customWidth="1"/>
    <col min="10" max="10" width="3.140625" style="1" hidden="1" customWidth="1"/>
    <col min="11" max="11" width="3.7109375" style="1" hidden="1" customWidth="1"/>
    <col min="12" max="12" width="5.42578125" style="1" hidden="1" customWidth="1"/>
    <col min="13" max="13" width="8.85546875" style="1" hidden="1" customWidth="1"/>
    <col min="14" max="14" width="14.140625" style="8" customWidth="1"/>
    <col min="15" max="16" width="13.42578125" style="8" customWidth="1"/>
    <col min="17" max="17" width="14.85546875" style="8" customWidth="1"/>
    <col min="18" max="19" width="13.28515625" style="1" hidden="1" customWidth="1"/>
    <col min="20" max="16384" width="9.140625" style="1"/>
  </cols>
  <sheetData>
    <row r="1" spans="1:24" ht="4.5" customHeight="1" x14ac:dyDescent="0.2"/>
    <row r="2" spans="1:24" ht="19.5" customHeight="1" x14ac:dyDescent="0.25">
      <c r="A2" s="66" t="s">
        <v>532</v>
      </c>
      <c r="B2" s="6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34"/>
      <c r="O2" s="484"/>
      <c r="P2" s="484"/>
      <c r="Q2" s="484"/>
    </row>
    <row r="3" spans="1:24" ht="20.100000000000001" customHeight="1" x14ac:dyDescent="0.3">
      <c r="A3" s="341"/>
      <c r="B3" s="15"/>
      <c r="C3" s="342"/>
      <c r="D3" s="15"/>
      <c r="E3" s="15"/>
      <c r="F3" s="15"/>
      <c r="G3" s="15"/>
      <c r="H3" s="15"/>
      <c r="I3" s="15"/>
      <c r="J3" s="15"/>
      <c r="K3" s="15"/>
      <c r="L3" s="15"/>
      <c r="M3" s="15"/>
      <c r="N3" s="34"/>
      <c r="O3" s="34"/>
      <c r="P3" s="66" t="s">
        <v>567</v>
      </c>
      <c r="Q3" s="343"/>
      <c r="R3" s="335"/>
      <c r="S3" s="335"/>
      <c r="T3" s="335"/>
      <c r="U3" s="335"/>
      <c r="V3" s="335"/>
      <c r="W3" s="335"/>
      <c r="X3" s="335"/>
    </row>
    <row r="4" spans="1:24" ht="20.100000000000001" customHeight="1" x14ac:dyDescent="0.3">
      <c r="A4" s="341"/>
      <c r="B4" s="15"/>
      <c r="C4" s="64"/>
      <c r="D4" s="15"/>
      <c r="E4" s="15"/>
      <c r="F4" s="15"/>
      <c r="G4" s="15"/>
      <c r="H4" s="15"/>
      <c r="I4" s="15"/>
      <c r="J4" s="15"/>
      <c r="K4" s="15"/>
      <c r="L4" s="15"/>
      <c r="M4" s="15"/>
      <c r="N4" s="34"/>
      <c r="O4" s="34"/>
      <c r="P4" s="66" t="s">
        <v>568</v>
      </c>
      <c r="Q4" s="66"/>
      <c r="R4" s="336"/>
      <c r="S4" s="336"/>
      <c r="T4" s="336"/>
      <c r="U4" s="336"/>
      <c r="V4" s="336"/>
      <c r="W4" s="336"/>
      <c r="X4" s="336"/>
    </row>
    <row r="5" spans="1:24" ht="20.100000000000001" customHeight="1" x14ac:dyDescent="0.3">
      <c r="A5" s="341"/>
      <c r="B5" s="15"/>
      <c r="C5" s="65"/>
      <c r="D5" s="15"/>
      <c r="E5" s="15"/>
      <c r="F5" s="15"/>
      <c r="G5" s="15"/>
      <c r="H5" s="15"/>
      <c r="I5" s="15"/>
      <c r="J5" s="15"/>
      <c r="K5" s="15"/>
      <c r="L5" s="15"/>
      <c r="M5" s="15"/>
      <c r="N5" s="34"/>
      <c r="O5" s="34"/>
      <c r="P5" s="66" t="s">
        <v>513</v>
      </c>
      <c r="Q5" s="66"/>
      <c r="R5" s="337"/>
      <c r="S5" s="337"/>
      <c r="T5" s="337"/>
      <c r="U5" s="337"/>
      <c r="V5" s="337"/>
      <c r="W5" s="337"/>
      <c r="X5" s="337"/>
    </row>
    <row r="6" spans="1:24" ht="20.100000000000001" customHeight="1" x14ac:dyDescent="0.25">
      <c r="A6" s="341"/>
      <c r="B6" s="50"/>
      <c r="C6" s="50"/>
      <c r="D6" s="50"/>
      <c r="E6" s="50"/>
      <c r="F6" s="344"/>
      <c r="G6" s="50"/>
      <c r="H6" s="15"/>
      <c r="I6" s="15"/>
      <c r="J6" s="15"/>
      <c r="K6" s="15"/>
      <c r="L6" s="15"/>
      <c r="M6" s="15"/>
      <c r="N6" s="34"/>
      <c r="O6" s="34"/>
      <c r="P6" s="34"/>
      <c r="Q6" s="34"/>
      <c r="R6" s="333"/>
      <c r="S6" s="333"/>
    </row>
    <row r="7" spans="1:24" ht="19.5" customHeight="1" x14ac:dyDescent="0.25">
      <c r="A7" s="341"/>
      <c r="B7" s="50"/>
      <c r="C7" s="50"/>
      <c r="D7" s="50"/>
      <c r="E7" s="50"/>
      <c r="F7" s="50"/>
      <c r="G7" s="15"/>
      <c r="H7" s="15"/>
      <c r="I7" s="15"/>
      <c r="J7" s="15"/>
      <c r="K7" s="15"/>
      <c r="L7" s="15"/>
      <c r="M7" s="15"/>
      <c r="N7" s="34"/>
      <c r="O7" s="34"/>
      <c r="P7" s="34"/>
      <c r="Q7" s="34"/>
      <c r="R7" s="334"/>
    </row>
    <row r="8" spans="1:24" ht="20.100000000000001" customHeight="1" x14ac:dyDescent="0.25">
      <c r="A8" s="341"/>
      <c r="B8" s="50"/>
      <c r="C8" s="50"/>
      <c r="D8" s="50"/>
      <c r="E8" s="50"/>
      <c r="F8" s="50"/>
      <c r="G8" s="66"/>
      <c r="H8" s="15"/>
      <c r="I8" s="15"/>
      <c r="J8" s="15"/>
      <c r="K8" s="15"/>
      <c r="L8" s="15"/>
      <c r="M8" s="15"/>
      <c r="N8" s="34"/>
      <c r="O8" s="34"/>
      <c r="P8" s="34"/>
      <c r="Q8" s="34"/>
    </row>
    <row r="9" spans="1:24" ht="20.100000000000001" customHeight="1" x14ac:dyDescent="0.3">
      <c r="B9" s="280"/>
      <c r="C9" s="488"/>
      <c r="D9" s="488"/>
      <c r="E9" s="488"/>
      <c r="F9" s="488"/>
      <c r="G9" s="281"/>
      <c r="H9" s="281"/>
    </row>
    <row r="10" spans="1:24" ht="16.5" customHeight="1" x14ac:dyDescent="0.3">
      <c r="B10" s="283"/>
      <c r="C10" s="282"/>
      <c r="D10" s="489"/>
      <c r="E10" s="489"/>
      <c r="F10" s="489"/>
      <c r="G10" s="489"/>
      <c r="N10" s="488"/>
      <c r="O10" s="488"/>
      <c r="P10" s="488"/>
      <c r="Q10" s="488"/>
    </row>
    <row r="11" spans="1:24" ht="24" customHeight="1" x14ac:dyDescent="0.3">
      <c r="B11" s="283"/>
      <c r="C11" s="282"/>
      <c r="D11" s="277"/>
      <c r="E11" s="277"/>
      <c r="F11" s="277"/>
      <c r="G11" s="277"/>
      <c r="N11" s="276"/>
      <c r="O11" s="276"/>
      <c r="P11" s="276"/>
    </row>
    <row r="12" spans="1:24" ht="22.5" hidden="1" customHeight="1" x14ac:dyDescent="0.3">
      <c r="N12" s="276"/>
      <c r="O12" s="278"/>
      <c r="P12" s="13"/>
    </row>
    <row r="13" spans="1:24" ht="17.25" hidden="1" customHeight="1" x14ac:dyDescent="0.2">
      <c r="B13" s="307">
        <v>1.19</v>
      </c>
      <c r="C13" s="308">
        <v>1.24</v>
      </c>
      <c r="R13" s="306"/>
      <c r="S13" s="274"/>
    </row>
    <row r="14" spans="1:24" s="15" customFormat="1" ht="20.100000000000001" customHeight="1" x14ac:dyDescent="0.25">
      <c r="A14" s="345"/>
      <c r="B14" s="346">
        <v>4.5</v>
      </c>
      <c r="C14" s="347" t="s">
        <v>533</v>
      </c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8"/>
      <c r="Q14" s="349"/>
      <c r="R14" s="327"/>
      <c r="S14" s="273"/>
    </row>
    <row r="15" spans="1:24" s="15" customFormat="1" ht="20.100000000000001" customHeight="1" thickBot="1" x14ac:dyDescent="0.3">
      <c r="A15" s="350"/>
      <c r="B15" s="351"/>
      <c r="C15" s="352"/>
      <c r="D15" s="353"/>
      <c r="E15" s="353"/>
      <c r="F15" s="354">
        <v>1.1499999999999999</v>
      </c>
      <c r="G15" s="353"/>
      <c r="H15" s="353"/>
      <c r="I15" s="353"/>
      <c r="J15" s="353"/>
      <c r="K15" s="353"/>
      <c r="L15" s="353"/>
      <c r="M15" s="353"/>
      <c r="N15" s="355"/>
      <c r="O15" s="355"/>
      <c r="P15" s="355"/>
      <c r="Q15" s="356" t="s">
        <v>520</v>
      </c>
    </row>
    <row r="16" spans="1:24" s="163" customFormat="1" ht="65.25" customHeight="1" thickBot="1" x14ac:dyDescent="0.25">
      <c r="A16" s="357" t="s">
        <v>183</v>
      </c>
      <c r="B16" s="358" t="s">
        <v>184</v>
      </c>
      <c r="C16" s="359" t="s">
        <v>185</v>
      </c>
      <c r="D16" s="360" t="s">
        <v>451</v>
      </c>
      <c r="E16" s="360" t="s">
        <v>450</v>
      </c>
      <c r="F16" s="360" t="s">
        <v>486</v>
      </c>
      <c r="G16" s="262" t="s">
        <v>529</v>
      </c>
      <c r="H16" s="360"/>
      <c r="I16" s="360"/>
      <c r="J16" s="360" t="s">
        <v>434</v>
      </c>
      <c r="K16" s="360" t="s">
        <v>433</v>
      </c>
      <c r="L16" s="360" t="s">
        <v>435</v>
      </c>
      <c r="M16" s="360" t="s">
        <v>436</v>
      </c>
      <c r="N16" s="357" t="s">
        <v>137</v>
      </c>
      <c r="O16" s="357" t="s">
        <v>307</v>
      </c>
      <c r="P16" s="357" t="s">
        <v>306</v>
      </c>
      <c r="Q16" s="193" t="s">
        <v>308</v>
      </c>
      <c r="R16" s="136" t="s">
        <v>439</v>
      </c>
      <c r="S16" s="164"/>
    </row>
    <row r="17" spans="1:19" s="15" customFormat="1" ht="33" customHeight="1" x14ac:dyDescent="0.25">
      <c r="A17" s="203"/>
      <c r="B17" s="194" t="s">
        <v>22</v>
      </c>
      <c r="C17" s="204"/>
      <c r="D17" s="361">
        <f>E17/4.5</f>
        <v>649641.57706093183</v>
      </c>
      <c r="E17" s="362">
        <f>F17/1.24</f>
        <v>2923387.0967741935</v>
      </c>
      <c r="F17" s="361">
        <f t="shared" ref="F17:M17" si="0">F18+F33+F36+F39+F42+F51+F57+F69</f>
        <v>3625000</v>
      </c>
      <c r="G17" s="361" t="e">
        <f t="shared" si="0"/>
        <v>#REF!</v>
      </c>
      <c r="H17" s="205" t="e">
        <f t="shared" si="0"/>
        <v>#REF!</v>
      </c>
      <c r="I17" s="205">
        <f t="shared" si="0"/>
        <v>81</v>
      </c>
      <c r="J17" s="205" t="e">
        <f t="shared" si="0"/>
        <v>#REF!</v>
      </c>
      <c r="K17" s="205" t="e">
        <f t="shared" si="0"/>
        <v>#REF!</v>
      </c>
      <c r="L17" s="205" t="e">
        <f t="shared" si="0"/>
        <v>#REF!</v>
      </c>
      <c r="M17" s="205" t="e">
        <f t="shared" si="0"/>
        <v>#REF!</v>
      </c>
      <c r="N17" s="205"/>
      <c r="O17" s="205"/>
      <c r="P17" s="205"/>
      <c r="Q17" s="205"/>
      <c r="R17" s="137" t="e">
        <f>R18+R33+R36+R39+R42+R51+R57+R69</f>
        <v>#REF!</v>
      </c>
      <c r="S17" s="165"/>
    </row>
    <row r="18" spans="1:19" s="15" customFormat="1" ht="39.75" customHeight="1" x14ac:dyDescent="0.25">
      <c r="A18" s="206"/>
      <c r="B18" s="195" t="s">
        <v>21</v>
      </c>
      <c r="C18" s="207"/>
      <c r="D18" s="363">
        <f>D19+D20+D21+D22+D23+D24+D25+D26+D27+D28+D29+D30+D31+D32</f>
        <v>50179.211469534042</v>
      </c>
      <c r="E18" s="364">
        <f>E19+E20+E21+E22+E23+E24+E25+E26+E27+E28+E29+E30+E31+E32</f>
        <v>225806.45161290318</v>
      </c>
      <c r="F18" s="365">
        <f>F19+F20+F21+F22+F23+F24+F25+F26+F27+F28+F29+F30+F31+F32</f>
        <v>280000</v>
      </c>
      <c r="G18" s="366">
        <f>SUM(G19:G32)</f>
        <v>254900</v>
      </c>
      <c r="H18" s="196">
        <f t="shared" ref="H18:M18" si="1">SUM(H19:H31)</f>
        <v>13.017139079594674</v>
      </c>
      <c r="I18" s="196">
        <f t="shared" si="1"/>
        <v>49.5</v>
      </c>
      <c r="J18" s="196">
        <f t="shared" si="1"/>
        <v>45591.397849462359</v>
      </c>
      <c r="K18" s="196">
        <f t="shared" si="1"/>
        <v>205161.29032258064</v>
      </c>
      <c r="L18" s="196">
        <f t="shared" si="1"/>
        <v>277400</v>
      </c>
      <c r="M18" s="196">
        <f t="shared" si="1"/>
        <v>19298.387096774182</v>
      </c>
      <c r="N18" s="196"/>
      <c r="O18" s="196"/>
      <c r="P18" s="196"/>
      <c r="Q18" s="196"/>
      <c r="R18" s="138">
        <f>SUM(R19:R31)</f>
        <v>206712</v>
      </c>
      <c r="S18" s="166"/>
    </row>
    <row r="19" spans="1:19" s="15" customFormat="1" ht="38.25" x14ac:dyDescent="0.25">
      <c r="A19" s="208">
        <v>1</v>
      </c>
      <c r="B19" s="211" t="s">
        <v>228</v>
      </c>
      <c r="C19" s="210" t="s">
        <v>171</v>
      </c>
      <c r="D19" s="252">
        <f>E19/4.5</f>
        <v>8960.5734767025078</v>
      </c>
      <c r="E19" s="197">
        <f>F19/1.24</f>
        <v>40322.580645161288</v>
      </c>
      <c r="F19" s="197">
        <v>50000</v>
      </c>
      <c r="G19" s="197">
        <v>40000</v>
      </c>
      <c r="H19" s="198">
        <f t="shared" ref="H19:H58" si="2">G19/E19</f>
        <v>0.9920000000000001</v>
      </c>
      <c r="I19" s="199">
        <f t="shared" ref="I19:I28" si="3">E19/D19</f>
        <v>4.5</v>
      </c>
      <c r="J19" s="197">
        <f t="shared" ref="J19:J58" si="4">K19/$B$14</f>
        <v>7168.4587813620074</v>
      </c>
      <c r="K19" s="197">
        <f t="shared" ref="K19:K29" si="5">G19/$C$13</f>
        <v>32258.064516129034</v>
      </c>
      <c r="L19" s="197">
        <v>8000</v>
      </c>
      <c r="M19" s="198">
        <f t="shared" ref="M19:M26" si="6">E19-K19</f>
        <v>8064.516129032254</v>
      </c>
      <c r="N19" s="202" t="s">
        <v>585</v>
      </c>
      <c r="O19" s="201" t="s">
        <v>514</v>
      </c>
      <c r="P19" s="201" t="s">
        <v>515</v>
      </c>
      <c r="Q19" s="202" t="s">
        <v>454</v>
      </c>
      <c r="R19" s="139">
        <v>8000</v>
      </c>
      <c r="S19" s="167"/>
    </row>
    <row r="20" spans="1:19" s="15" customFormat="1" ht="25.5" x14ac:dyDescent="0.25">
      <c r="A20" s="208">
        <v>2</v>
      </c>
      <c r="B20" s="209" t="s">
        <v>344</v>
      </c>
      <c r="C20" s="210" t="s">
        <v>345</v>
      </c>
      <c r="D20" s="252">
        <f t="shared" ref="D20:D68" si="7">E20/4.5</f>
        <v>5376.3440860215051</v>
      </c>
      <c r="E20" s="197">
        <f t="shared" ref="E20:E68" si="8">F20/1.24</f>
        <v>24193.548387096773</v>
      </c>
      <c r="F20" s="197">
        <v>30000</v>
      </c>
      <c r="G20" s="197">
        <v>20000</v>
      </c>
      <c r="H20" s="198">
        <f t="shared" si="2"/>
        <v>0.82666666666666666</v>
      </c>
      <c r="I20" s="199">
        <f t="shared" si="3"/>
        <v>4.5</v>
      </c>
      <c r="J20" s="197">
        <f t="shared" si="4"/>
        <v>3584.2293906810037</v>
      </c>
      <c r="K20" s="197">
        <f t="shared" si="5"/>
        <v>16129.032258064517</v>
      </c>
      <c r="L20" s="197">
        <v>245000</v>
      </c>
      <c r="M20" s="198">
        <f t="shared" si="6"/>
        <v>8064.5161290322558</v>
      </c>
      <c r="N20" s="202" t="s">
        <v>426</v>
      </c>
      <c r="O20" s="201" t="s">
        <v>514</v>
      </c>
      <c r="P20" s="201" t="s">
        <v>515</v>
      </c>
      <c r="Q20" s="202" t="s">
        <v>454</v>
      </c>
      <c r="R20" s="139">
        <v>174312</v>
      </c>
      <c r="S20" s="167"/>
    </row>
    <row r="21" spans="1:19" s="15" customFormat="1" ht="69" customHeight="1" x14ac:dyDescent="0.25">
      <c r="A21" s="208">
        <v>3</v>
      </c>
      <c r="B21" s="209" t="s">
        <v>346</v>
      </c>
      <c r="C21" s="210" t="s">
        <v>170</v>
      </c>
      <c r="D21" s="252">
        <f t="shared" si="7"/>
        <v>1093.1899641577061</v>
      </c>
      <c r="E21" s="197">
        <f t="shared" si="8"/>
        <v>4919.3548387096771</v>
      </c>
      <c r="F21" s="197">
        <v>6100</v>
      </c>
      <c r="G21" s="197">
        <v>5000</v>
      </c>
      <c r="H21" s="198">
        <f t="shared" si="2"/>
        <v>1.0163934426229508</v>
      </c>
      <c r="I21" s="199">
        <f t="shared" si="3"/>
        <v>4.5</v>
      </c>
      <c r="J21" s="197">
        <f t="shared" si="4"/>
        <v>896.05734767025092</v>
      </c>
      <c r="K21" s="197">
        <f t="shared" si="5"/>
        <v>4032.2580645161293</v>
      </c>
      <c r="L21" s="197">
        <v>10000</v>
      </c>
      <c r="M21" s="198">
        <f t="shared" si="6"/>
        <v>887.09677419354784</v>
      </c>
      <c r="N21" s="202" t="s">
        <v>426</v>
      </c>
      <c r="O21" s="201" t="s">
        <v>514</v>
      </c>
      <c r="P21" s="201" t="s">
        <v>515</v>
      </c>
      <c r="Q21" s="202" t="s">
        <v>454</v>
      </c>
      <c r="R21" s="139">
        <v>10000</v>
      </c>
      <c r="S21" s="167"/>
    </row>
    <row r="22" spans="1:19" s="15" customFormat="1" ht="81" customHeight="1" x14ac:dyDescent="0.25">
      <c r="A22" s="208">
        <v>4</v>
      </c>
      <c r="B22" s="211" t="s">
        <v>257</v>
      </c>
      <c r="C22" s="212" t="s">
        <v>290</v>
      </c>
      <c r="D22" s="252">
        <f t="shared" si="7"/>
        <v>98.566308243727605</v>
      </c>
      <c r="E22" s="197">
        <f t="shared" si="8"/>
        <v>443.54838709677421</v>
      </c>
      <c r="F22" s="197">
        <v>550</v>
      </c>
      <c r="G22" s="197">
        <v>500</v>
      </c>
      <c r="H22" s="198">
        <f t="shared" si="2"/>
        <v>1.1272727272727272</v>
      </c>
      <c r="I22" s="199">
        <f t="shared" si="3"/>
        <v>4.5</v>
      </c>
      <c r="J22" s="197">
        <f t="shared" si="4"/>
        <v>89.605734767025098</v>
      </c>
      <c r="K22" s="197">
        <f t="shared" si="5"/>
        <v>403.22580645161293</v>
      </c>
      <c r="L22" s="197">
        <v>3000</v>
      </c>
      <c r="M22" s="198">
        <f t="shared" si="6"/>
        <v>40.322580645161281</v>
      </c>
      <c r="N22" s="202" t="s">
        <v>426</v>
      </c>
      <c r="O22" s="201" t="s">
        <v>514</v>
      </c>
      <c r="P22" s="201" t="s">
        <v>515</v>
      </c>
      <c r="Q22" s="202" t="s">
        <v>425</v>
      </c>
      <c r="R22" s="139">
        <v>3000</v>
      </c>
      <c r="S22" s="167"/>
    </row>
    <row r="23" spans="1:19" s="15" customFormat="1" ht="76.5" x14ac:dyDescent="0.25">
      <c r="A23" s="208">
        <v>5</v>
      </c>
      <c r="B23" s="211" t="s">
        <v>1</v>
      </c>
      <c r="C23" s="212" t="s">
        <v>0</v>
      </c>
      <c r="D23" s="252">
        <f t="shared" si="7"/>
        <v>103.04659498207884</v>
      </c>
      <c r="E23" s="197">
        <f t="shared" si="8"/>
        <v>463.70967741935482</v>
      </c>
      <c r="F23" s="197">
        <v>575</v>
      </c>
      <c r="G23" s="197">
        <v>500</v>
      </c>
      <c r="H23" s="198">
        <f t="shared" si="2"/>
        <v>1.0782608695652174</v>
      </c>
      <c r="I23" s="199">
        <f t="shared" si="3"/>
        <v>4.5</v>
      </c>
      <c r="J23" s="197">
        <f t="shared" si="4"/>
        <v>89.605734767025098</v>
      </c>
      <c r="K23" s="197">
        <f t="shared" si="5"/>
        <v>403.22580645161293</v>
      </c>
      <c r="L23" s="197">
        <v>500</v>
      </c>
      <c r="M23" s="198">
        <f t="shared" si="6"/>
        <v>60.483870967741893</v>
      </c>
      <c r="N23" s="202" t="s">
        <v>426</v>
      </c>
      <c r="O23" s="201" t="s">
        <v>514</v>
      </c>
      <c r="P23" s="201" t="s">
        <v>515</v>
      </c>
      <c r="Q23" s="202" t="s">
        <v>425</v>
      </c>
      <c r="R23" s="139">
        <v>500</v>
      </c>
      <c r="S23" s="167"/>
    </row>
    <row r="24" spans="1:19" s="15" customFormat="1" ht="38.25" x14ac:dyDescent="0.25">
      <c r="A24" s="208">
        <v>6</v>
      </c>
      <c r="B24" s="211" t="s">
        <v>506</v>
      </c>
      <c r="C24" s="210" t="s">
        <v>8</v>
      </c>
      <c r="D24" s="252">
        <f t="shared" si="7"/>
        <v>9318.996415770609</v>
      </c>
      <c r="E24" s="197">
        <f t="shared" si="8"/>
        <v>41935.483870967742</v>
      </c>
      <c r="F24" s="197">
        <v>52000</v>
      </c>
      <c r="G24" s="197">
        <v>50000</v>
      </c>
      <c r="H24" s="198">
        <f t="shared" si="2"/>
        <v>1.1923076923076923</v>
      </c>
      <c r="I24" s="199">
        <f t="shared" si="3"/>
        <v>4.5</v>
      </c>
      <c r="J24" s="197">
        <f t="shared" si="4"/>
        <v>8960.5734767025078</v>
      </c>
      <c r="K24" s="197">
        <f t="shared" si="5"/>
        <v>40322.580645161288</v>
      </c>
      <c r="L24" s="197">
        <v>2000</v>
      </c>
      <c r="M24" s="198">
        <f t="shared" si="6"/>
        <v>1612.9032258064544</v>
      </c>
      <c r="N24" s="202" t="s">
        <v>426</v>
      </c>
      <c r="O24" s="201" t="s">
        <v>514</v>
      </c>
      <c r="P24" s="201" t="s">
        <v>515</v>
      </c>
      <c r="Q24" s="202" t="s">
        <v>465</v>
      </c>
      <c r="R24" s="139">
        <v>2000</v>
      </c>
      <c r="S24" s="167"/>
    </row>
    <row r="25" spans="1:19" s="15" customFormat="1" ht="25.5" x14ac:dyDescent="0.25">
      <c r="A25" s="208">
        <v>7</v>
      </c>
      <c r="B25" s="211" t="s">
        <v>259</v>
      </c>
      <c r="C25" s="210" t="s">
        <v>11</v>
      </c>
      <c r="D25" s="252">
        <f t="shared" si="7"/>
        <v>41.218637992831546</v>
      </c>
      <c r="E25" s="197">
        <f t="shared" si="8"/>
        <v>185.48387096774195</v>
      </c>
      <c r="F25" s="197">
        <v>230</v>
      </c>
      <c r="G25" s="197">
        <v>200</v>
      </c>
      <c r="H25" s="198">
        <f t="shared" si="2"/>
        <v>1.0782608695652174</v>
      </c>
      <c r="I25" s="199">
        <f t="shared" si="3"/>
        <v>4.5</v>
      </c>
      <c r="J25" s="197">
        <f t="shared" si="4"/>
        <v>35.842293906810035</v>
      </c>
      <c r="K25" s="197">
        <f t="shared" si="5"/>
        <v>161.29032258064515</v>
      </c>
      <c r="L25" s="197">
        <v>200</v>
      </c>
      <c r="M25" s="198">
        <f t="shared" si="6"/>
        <v>24.193548387096797</v>
      </c>
      <c r="N25" s="202" t="s">
        <v>426</v>
      </c>
      <c r="O25" s="201" t="s">
        <v>514</v>
      </c>
      <c r="P25" s="201" t="s">
        <v>515</v>
      </c>
      <c r="Q25" s="202" t="s">
        <v>455</v>
      </c>
      <c r="R25" s="139">
        <v>200</v>
      </c>
      <c r="S25" s="167"/>
    </row>
    <row r="26" spans="1:19" s="15" customFormat="1" ht="38.25" x14ac:dyDescent="0.25">
      <c r="A26" s="208">
        <v>8</v>
      </c>
      <c r="B26" s="211" t="s">
        <v>12</v>
      </c>
      <c r="C26" s="210" t="s">
        <v>211</v>
      </c>
      <c r="D26" s="252">
        <f t="shared" si="7"/>
        <v>103.04659498207884</v>
      </c>
      <c r="E26" s="197">
        <f t="shared" si="8"/>
        <v>463.70967741935482</v>
      </c>
      <c r="F26" s="197">
        <v>575</v>
      </c>
      <c r="G26" s="197">
        <v>500</v>
      </c>
      <c r="H26" s="198">
        <f t="shared" si="2"/>
        <v>1.0782608695652174</v>
      </c>
      <c r="I26" s="199">
        <f t="shared" si="3"/>
        <v>4.5</v>
      </c>
      <c r="J26" s="197">
        <f t="shared" si="4"/>
        <v>89.605734767025098</v>
      </c>
      <c r="K26" s="197">
        <f t="shared" si="5"/>
        <v>403.22580645161293</v>
      </c>
      <c r="L26" s="197">
        <v>100</v>
      </c>
      <c r="M26" s="198">
        <f t="shared" si="6"/>
        <v>60.483870967741893</v>
      </c>
      <c r="N26" s="202" t="s">
        <v>426</v>
      </c>
      <c r="O26" s="201" t="s">
        <v>514</v>
      </c>
      <c r="P26" s="201" t="s">
        <v>515</v>
      </c>
      <c r="Q26" s="202" t="s">
        <v>455</v>
      </c>
      <c r="R26" s="139">
        <v>100</v>
      </c>
      <c r="S26" s="167"/>
    </row>
    <row r="27" spans="1:19" s="15" customFormat="1" ht="25.5" x14ac:dyDescent="0.25">
      <c r="A27" s="208">
        <v>9</v>
      </c>
      <c r="B27" s="211" t="s">
        <v>319</v>
      </c>
      <c r="C27" s="210" t="s">
        <v>14</v>
      </c>
      <c r="D27" s="252">
        <f t="shared" si="7"/>
        <v>206.09318996415769</v>
      </c>
      <c r="E27" s="197">
        <f t="shared" si="8"/>
        <v>927.41935483870964</v>
      </c>
      <c r="F27" s="197">
        <v>1150</v>
      </c>
      <c r="G27" s="197">
        <v>1000</v>
      </c>
      <c r="H27" s="198">
        <f t="shared" si="2"/>
        <v>1.0782608695652174</v>
      </c>
      <c r="I27" s="199">
        <f t="shared" si="3"/>
        <v>4.5</v>
      </c>
      <c r="J27" s="197">
        <f t="shared" si="4"/>
        <v>179.2114695340502</v>
      </c>
      <c r="K27" s="197">
        <f t="shared" si="5"/>
        <v>806.45161290322585</v>
      </c>
      <c r="L27" s="197">
        <v>500</v>
      </c>
      <c r="M27" s="198">
        <f t="shared" ref="M27:M34" si="9">E27-K27</f>
        <v>120.96774193548379</v>
      </c>
      <c r="N27" s="202" t="s">
        <v>426</v>
      </c>
      <c r="O27" s="201" t="s">
        <v>514</v>
      </c>
      <c r="P27" s="201" t="s">
        <v>515</v>
      </c>
      <c r="Q27" s="202" t="s">
        <v>454</v>
      </c>
      <c r="R27" s="139">
        <v>500</v>
      </c>
      <c r="S27" s="167"/>
    </row>
    <row r="28" spans="1:19" s="15" customFormat="1" ht="76.5" x14ac:dyDescent="0.25">
      <c r="A28" s="208">
        <v>10</v>
      </c>
      <c r="B28" s="211" t="s">
        <v>15</v>
      </c>
      <c r="C28" s="210" t="s">
        <v>16</v>
      </c>
      <c r="D28" s="252">
        <f t="shared" si="7"/>
        <v>103.04659498207884</v>
      </c>
      <c r="E28" s="197">
        <f t="shared" si="8"/>
        <v>463.70967741935482</v>
      </c>
      <c r="F28" s="197">
        <v>575</v>
      </c>
      <c r="G28" s="197">
        <v>500</v>
      </c>
      <c r="H28" s="198">
        <f t="shared" si="2"/>
        <v>1.0782608695652174</v>
      </c>
      <c r="I28" s="199">
        <f t="shared" si="3"/>
        <v>4.5</v>
      </c>
      <c r="J28" s="197">
        <f t="shared" si="4"/>
        <v>89.605734767025098</v>
      </c>
      <c r="K28" s="197">
        <f t="shared" si="5"/>
        <v>403.22580645161293</v>
      </c>
      <c r="L28" s="197">
        <v>7000</v>
      </c>
      <c r="M28" s="198">
        <f t="shared" si="9"/>
        <v>60.483870967741893</v>
      </c>
      <c r="N28" s="202" t="s">
        <v>426</v>
      </c>
      <c r="O28" s="201" t="s">
        <v>514</v>
      </c>
      <c r="P28" s="201" t="s">
        <v>515</v>
      </c>
      <c r="Q28" s="202" t="s">
        <v>560</v>
      </c>
      <c r="R28" s="139">
        <v>7000</v>
      </c>
      <c r="S28" s="167"/>
    </row>
    <row r="29" spans="1:19" s="15" customFormat="1" ht="50.25" customHeight="1" x14ac:dyDescent="0.25">
      <c r="A29" s="208">
        <v>11</v>
      </c>
      <c r="B29" s="211" t="s">
        <v>360</v>
      </c>
      <c r="C29" s="210" t="s">
        <v>361</v>
      </c>
      <c r="D29" s="252">
        <f t="shared" si="7"/>
        <v>1075.2688172043011</v>
      </c>
      <c r="E29" s="197">
        <f t="shared" si="8"/>
        <v>4838.7096774193551</v>
      </c>
      <c r="F29" s="197">
        <v>6000</v>
      </c>
      <c r="G29" s="197">
        <v>500</v>
      </c>
      <c r="H29" s="198">
        <f t="shared" si="2"/>
        <v>0.10333333333333333</v>
      </c>
      <c r="I29" s="199"/>
      <c r="J29" s="197">
        <f t="shared" si="4"/>
        <v>89.605734767025098</v>
      </c>
      <c r="K29" s="197">
        <f t="shared" si="5"/>
        <v>403.22580645161293</v>
      </c>
      <c r="L29" s="197">
        <v>900</v>
      </c>
      <c r="M29" s="198">
        <f>E29-K29</f>
        <v>4435.4838709677424</v>
      </c>
      <c r="N29" s="202" t="s">
        <v>426</v>
      </c>
      <c r="O29" s="201" t="s">
        <v>514</v>
      </c>
      <c r="P29" s="201" t="s">
        <v>515</v>
      </c>
      <c r="Q29" s="202" t="s">
        <v>560</v>
      </c>
      <c r="R29" s="139">
        <v>900</v>
      </c>
      <c r="S29" s="167"/>
    </row>
    <row r="30" spans="1:19" s="15" customFormat="1" ht="27.75" customHeight="1" x14ac:dyDescent="0.25">
      <c r="A30" s="208">
        <v>12</v>
      </c>
      <c r="B30" s="211" t="s">
        <v>284</v>
      </c>
      <c r="C30" s="210" t="s">
        <v>211</v>
      </c>
      <c r="D30" s="252">
        <f t="shared" si="7"/>
        <v>103.04659498207884</v>
      </c>
      <c r="E30" s="197">
        <f t="shared" si="8"/>
        <v>463.70967741935482</v>
      </c>
      <c r="F30" s="197">
        <v>575</v>
      </c>
      <c r="G30" s="197">
        <v>500</v>
      </c>
      <c r="H30" s="198">
        <f t="shared" si="2"/>
        <v>1.0782608695652174</v>
      </c>
      <c r="I30" s="199">
        <f t="shared" ref="I30:I42" si="10">E30/D30</f>
        <v>4.5</v>
      </c>
      <c r="J30" s="197">
        <f t="shared" si="4"/>
        <v>89.605734767025098</v>
      </c>
      <c r="K30" s="197">
        <f t="shared" ref="K30:K35" si="11">G30/$C$13</f>
        <v>403.22580645161293</v>
      </c>
      <c r="L30" s="197">
        <v>100</v>
      </c>
      <c r="M30" s="198">
        <f t="shared" si="9"/>
        <v>60.483870967741893</v>
      </c>
      <c r="N30" s="202" t="s">
        <v>426</v>
      </c>
      <c r="O30" s="201" t="s">
        <v>514</v>
      </c>
      <c r="P30" s="201" t="s">
        <v>515</v>
      </c>
      <c r="Q30" s="202" t="s">
        <v>438</v>
      </c>
      <c r="R30" s="139">
        <v>100</v>
      </c>
      <c r="S30" s="167"/>
    </row>
    <row r="31" spans="1:19" s="15" customFormat="1" ht="39.75" customHeight="1" x14ac:dyDescent="0.25">
      <c r="A31" s="208">
        <v>13</v>
      </c>
      <c r="B31" s="211" t="s">
        <v>509</v>
      </c>
      <c r="C31" s="212" t="s">
        <v>508</v>
      </c>
      <c r="D31" s="252">
        <f t="shared" si="7"/>
        <v>23297.491039426521</v>
      </c>
      <c r="E31" s="197">
        <f t="shared" si="8"/>
        <v>104838.70967741935</v>
      </c>
      <c r="F31" s="197">
        <v>130000</v>
      </c>
      <c r="G31" s="197">
        <v>135200</v>
      </c>
      <c r="H31" s="198">
        <f t="shared" si="2"/>
        <v>1.2896000000000001</v>
      </c>
      <c r="I31" s="199"/>
      <c r="J31" s="197">
        <f t="shared" si="4"/>
        <v>24229.390681003584</v>
      </c>
      <c r="K31" s="197">
        <f t="shared" si="11"/>
        <v>109032.25806451614</v>
      </c>
      <c r="L31" s="197">
        <v>100</v>
      </c>
      <c r="M31" s="198">
        <f t="shared" si="9"/>
        <v>-4193.5483870967873</v>
      </c>
      <c r="N31" s="202" t="s">
        <v>563</v>
      </c>
      <c r="O31" s="201" t="s">
        <v>514</v>
      </c>
      <c r="P31" s="201" t="s">
        <v>515</v>
      </c>
      <c r="Q31" s="202" t="s">
        <v>425</v>
      </c>
      <c r="R31" s="139">
        <v>100</v>
      </c>
      <c r="S31" s="167"/>
    </row>
    <row r="32" spans="1:19" s="15" customFormat="1" ht="63" customHeight="1" x14ac:dyDescent="0.25">
      <c r="A32" s="208">
        <v>14</v>
      </c>
      <c r="B32" s="211" t="s">
        <v>471</v>
      </c>
      <c r="C32" s="210" t="s">
        <v>11</v>
      </c>
      <c r="D32" s="252">
        <f t="shared" si="7"/>
        <v>299.28315412186379</v>
      </c>
      <c r="E32" s="197">
        <f t="shared" si="8"/>
        <v>1346.7741935483871</v>
      </c>
      <c r="F32" s="197">
        <v>1670</v>
      </c>
      <c r="G32" s="197">
        <v>500</v>
      </c>
      <c r="H32" s="198">
        <f t="shared" si="2"/>
        <v>0.3712574850299401</v>
      </c>
      <c r="I32" s="199"/>
      <c r="J32" s="197">
        <f t="shared" si="4"/>
        <v>89.605734767025098</v>
      </c>
      <c r="K32" s="197">
        <f t="shared" si="11"/>
        <v>403.22580645161293</v>
      </c>
      <c r="L32" s="197"/>
      <c r="M32" s="198">
        <f t="shared" si="9"/>
        <v>943.54838709677415</v>
      </c>
      <c r="N32" s="202" t="s">
        <v>426</v>
      </c>
      <c r="O32" s="201" t="s">
        <v>514</v>
      </c>
      <c r="P32" s="201" t="s">
        <v>515</v>
      </c>
      <c r="Q32" s="202" t="s">
        <v>438</v>
      </c>
      <c r="R32" s="139"/>
      <c r="S32" s="167"/>
    </row>
    <row r="33" spans="1:19" s="15" customFormat="1" ht="38.25" x14ac:dyDescent="0.25">
      <c r="A33" s="206"/>
      <c r="B33" s="195" t="s">
        <v>17</v>
      </c>
      <c r="C33" s="214"/>
      <c r="D33" s="215">
        <f t="shared" si="7"/>
        <v>138888.88888888888</v>
      </c>
      <c r="E33" s="215">
        <f>E34+E35</f>
        <v>625000</v>
      </c>
      <c r="F33" s="215">
        <f>F34+F35</f>
        <v>775000</v>
      </c>
      <c r="G33" s="215">
        <f>G34+G35</f>
        <v>675000</v>
      </c>
      <c r="H33" s="216">
        <f t="shared" si="2"/>
        <v>1.08</v>
      </c>
      <c r="I33" s="217">
        <f t="shared" si="10"/>
        <v>4.5</v>
      </c>
      <c r="J33" s="215">
        <f t="shared" si="4"/>
        <v>120967.74193548388</v>
      </c>
      <c r="K33" s="215">
        <f t="shared" si="11"/>
        <v>544354.83870967745</v>
      </c>
      <c r="L33" s="215">
        <f>SUM(L34:L35)</f>
        <v>488000</v>
      </c>
      <c r="M33" s="215">
        <f>SUM(M34:M35)</f>
        <v>80645.161290322547</v>
      </c>
      <c r="N33" s="215"/>
      <c r="O33" s="218"/>
      <c r="P33" s="218"/>
      <c r="Q33" s="215"/>
      <c r="R33" s="140">
        <f>SUM(R34:R35)</f>
        <v>628000</v>
      </c>
      <c r="S33" s="168"/>
    </row>
    <row r="34" spans="1:19" s="15" customFormat="1" ht="46.5" customHeight="1" x14ac:dyDescent="0.25">
      <c r="A34" s="208">
        <v>1</v>
      </c>
      <c r="B34" s="209" t="s">
        <v>18</v>
      </c>
      <c r="C34" s="210" t="s">
        <v>190</v>
      </c>
      <c r="D34" s="197">
        <f t="shared" si="7"/>
        <v>77060.931899641582</v>
      </c>
      <c r="E34" s="197">
        <f t="shared" si="8"/>
        <v>346774.19354838709</v>
      </c>
      <c r="F34" s="197">
        <v>430000</v>
      </c>
      <c r="G34" s="197">
        <v>375000</v>
      </c>
      <c r="H34" s="198">
        <f t="shared" si="2"/>
        <v>1.0813953488372092</v>
      </c>
      <c r="I34" s="199">
        <f t="shared" si="10"/>
        <v>4.5</v>
      </c>
      <c r="J34" s="197">
        <f t="shared" si="4"/>
        <v>67204.301075268828</v>
      </c>
      <c r="K34" s="197">
        <f>G34/$C$13</f>
        <v>302419.3548387097</v>
      </c>
      <c r="L34" s="197">
        <v>300000</v>
      </c>
      <c r="M34" s="198">
        <f t="shared" si="9"/>
        <v>44354.838709677395</v>
      </c>
      <c r="N34" s="202" t="s">
        <v>305</v>
      </c>
      <c r="O34" s="201" t="s">
        <v>514</v>
      </c>
      <c r="P34" s="201" t="s">
        <v>515</v>
      </c>
      <c r="Q34" s="202" t="s">
        <v>560</v>
      </c>
      <c r="R34" s="139">
        <v>450000</v>
      </c>
      <c r="S34" s="167"/>
    </row>
    <row r="35" spans="1:19" s="15" customFormat="1" ht="52.5" customHeight="1" x14ac:dyDescent="0.25">
      <c r="A35" s="208">
        <v>2</v>
      </c>
      <c r="B35" s="209" t="s">
        <v>19</v>
      </c>
      <c r="C35" s="210" t="s">
        <v>191</v>
      </c>
      <c r="D35" s="197">
        <f t="shared" si="7"/>
        <v>61827.956989247316</v>
      </c>
      <c r="E35" s="197">
        <f t="shared" si="8"/>
        <v>278225.80645161291</v>
      </c>
      <c r="F35" s="197">
        <v>345000</v>
      </c>
      <c r="G35" s="197">
        <v>300000</v>
      </c>
      <c r="H35" s="198">
        <f t="shared" si="2"/>
        <v>1.0782608695652174</v>
      </c>
      <c r="I35" s="199">
        <f t="shared" si="10"/>
        <v>4.5</v>
      </c>
      <c r="J35" s="197">
        <f t="shared" si="4"/>
        <v>53763.440860215058</v>
      </c>
      <c r="K35" s="197">
        <f t="shared" si="11"/>
        <v>241935.48387096776</v>
      </c>
      <c r="L35" s="197">
        <v>188000</v>
      </c>
      <c r="M35" s="198">
        <f>E35-K35</f>
        <v>36290.322580645152</v>
      </c>
      <c r="N35" s="202" t="s">
        <v>305</v>
      </c>
      <c r="O35" s="201" t="s">
        <v>514</v>
      </c>
      <c r="P35" s="201" t="s">
        <v>515</v>
      </c>
      <c r="Q35" s="202" t="s">
        <v>560</v>
      </c>
      <c r="R35" s="139">
        <v>178000</v>
      </c>
      <c r="S35" s="167"/>
    </row>
    <row r="36" spans="1:19" s="15" customFormat="1" ht="42" customHeight="1" x14ac:dyDescent="0.25">
      <c r="A36" s="206"/>
      <c r="B36" s="195" t="s">
        <v>23</v>
      </c>
      <c r="C36" s="214"/>
      <c r="D36" s="215">
        <f>D37+D38</f>
        <v>12544.802867383511</v>
      </c>
      <c r="E36" s="215">
        <f>E37+E38</f>
        <v>56451.612903225803</v>
      </c>
      <c r="F36" s="215">
        <f>F37+F38</f>
        <v>70000</v>
      </c>
      <c r="G36" s="215">
        <f>G37+G38</f>
        <v>70000</v>
      </c>
      <c r="H36" s="216">
        <f t="shared" si="2"/>
        <v>1.24</v>
      </c>
      <c r="I36" s="217">
        <f t="shared" si="10"/>
        <v>4.5</v>
      </c>
      <c r="J36" s="215">
        <f t="shared" si="4"/>
        <v>12544.802867383514</v>
      </c>
      <c r="K36" s="215">
        <f>G36/$C$13</f>
        <v>56451.61290322581</v>
      </c>
      <c r="L36" s="215">
        <f>SUM(L37:L38)</f>
        <v>46000</v>
      </c>
      <c r="M36" s="215">
        <f>SUM(M37:M38)</f>
        <v>0</v>
      </c>
      <c r="N36" s="215"/>
      <c r="O36" s="218"/>
      <c r="P36" s="218"/>
      <c r="Q36" s="215"/>
      <c r="R36" s="140">
        <f>SUM(R37:R38)</f>
        <v>59000</v>
      </c>
      <c r="S36" s="168"/>
    </row>
    <row r="37" spans="1:19" s="15" customFormat="1" ht="33" customHeight="1" x14ac:dyDescent="0.25">
      <c r="A37" s="75">
        <v>1</v>
      </c>
      <c r="B37" s="213" t="s">
        <v>162</v>
      </c>
      <c r="C37" s="212" t="s">
        <v>142</v>
      </c>
      <c r="D37" s="197">
        <f t="shared" si="7"/>
        <v>8243.7275985663073</v>
      </c>
      <c r="E37" s="197">
        <f t="shared" si="8"/>
        <v>37096.774193548386</v>
      </c>
      <c r="F37" s="197">
        <v>46000</v>
      </c>
      <c r="G37" s="197">
        <v>40000</v>
      </c>
      <c r="H37" s="198">
        <f t="shared" si="2"/>
        <v>1.0782608695652174</v>
      </c>
      <c r="I37" s="199">
        <f t="shared" si="10"/>
        <v>4.5</v>
      </c>
      <c r="J37" s="197">
        <f t="shared" si="4"/>
        <v>7168.4587813620074</v>
      </c>
      <c r="K37" s="197">
        <f t="shared" ref="K37:K48" si="12">G37/$C$13</f>
        <v>32258.064516129034</v>
      </c>
      <c r="L37" s="197">
        <v>30000</v>
      </c>
      <c r="M37" s="198">
        <f>E37-K37</f>
        <v>4838.7096774193524</v>
      </c>
      <c r="N37" s="200" t="s">
        <v>564</v>
      </c>
      <c r="O37" s="201" t="s">
        <v>514</v>
      </c>
      <c r="P37" s="201" t="s">
        <v>515</v>
      </c>
      <c r="Q37" s="202" t="s">
        <v>560</v>
      </c>
      <c r="R37" s="139">
        <v>40000</v>
      </c>
      <c r="S37" s="167"/>
    </row>
    <row r="38" spans="1:19" s="15" customFormat="1" ht="38.25" x14ac:dyDescent="0.25">
      <c r="A38" s="75">
        <v>2</v>
      </c>
      <c r="B38" s="209" t="s">
        <v>163</v>
      </c>
      <c r="C38" s="212" t="s">
        <v>224</v>
      </c>
      <c r="D38" s="197">
        <f t="shared" si="7"/>
        <v>4301.0752688172042</v>
      </c>
      <c r="E38" s="197">
        <f t="shared" si="8"/>
        <v>19354.83870967742</v>
      </c>
      <c r="F38" s="197">
        <v>24000</v>
      </c>
      <c r="G38" s="197">
        <v>30000</v>
      </c>
      <c r="H38" s="198">
        <f t="shared" si="2"/>
        <v>1.5499999999999998</v>
      </c>
      <c r="I38" s="199">
        <f t="shared" si="10"/>
        <v>4.5</v>
      </c>
      <c r="J38" s="197">
        <f t="shared" si="4"/>
        <v>5376.3440860215051</v>
      </c>
      <c r="K38" s="197">
        <f t="shared" si="12"/>
        <v>24193.548387096773</v>
      </c>
      <c r="L38" s="197">
        <v>16000</v>
      </c>
      <c r="M38" s="198">
        <f>E38-K38</f>
        <v>-4838.7096774193524</v>
      </c>
      <c r="N38" s="200" t="s">
        <v>426</v>
      </c>
      <c r="O38" s="201" t="s">
        <v>514</v>
      </c>
      <c r="P38" s="201" t="s">
        <v>515</v>
      </c>
      <c r="Q38" s="202" t="s">
        <v>560</v>
      </c>
      <c r="R38" s="139">
        <v>19000</v>
      </c>
      <c r="S38" s="167"/>
    </row>
    <row r="39" spans="1:19" s="15" customFormat="1" ht="25.5" x14ac:dyDescent="0.25">
      <c r="A39" s="206"/>
      <c r="B39" s="195" t="s">
        <v>24</v>
      </c>
      <c r="C39" s="214"/>
      <c r="D39" s="215">
        <f>D40+D41</f>
        <v>53763.440860215051</v>
      </c>
      <c r="E39" s="215">
        <f>E40+E41</f>
        <v>241935.48387096773</v>
      </c>
      <c r="F39" s="215">
        <f>F40+F41</f>
        <v>300000</v>
      </c>
      <c r="G39" s="215">
        <f>G40+G41</f>
        <v>400000</v>
      </c>
      <c r="H39" s="216">
        <f t="shared" si="2"/>
        <v>1.6533333333333333</v>
      </c>
      <c r="I39" s="217">
        <f t="shared" si="10"/>
        <v>4.5</v>
      </c>
      <c r="J39" s="215">
        <f t="shared" si="4"/>
        <v>71684.587813620063</v>
      </c>
      <c r="K39" s="215">
        <f t="shared" si="12"/>
        <v>322580.6451612903</v>
      </c>
      <c r="L39" s="215">
        <f>SUM(L40:L41)</f>
        <v>416000</v>
      </c>
      <c r="M39" s="215">
        <f>SUM(M40:M41)</f>
        <v>-80645.161290322605</v>
      </c>
      <c r="N39" s="215"/>
      <c r="O39" s="218"/>
      <c r="P39" s="218"/>
      <c r="Q39" s="215"/>
      <c r="R39" s="140">
        <f>SUM(R40:R41)</f>
        <v>396000</v>
      </c>
      <c r="S39" s="168"/>
    </row>
    <row r="40" spans="1:19" s="15" customFormat="1" ht="58.5" customHeight="1" x14ac:dyDescent="0.25">
      <c r="A40" s="208">
        <v>1</v>
      </c>
      <c r="B40" s="209" t="s">
        <v>25</v>
      </c>
      <c r="C40" s="210" t="s">
        <v>26</v>
      </c>
      <c r="D40" s="197">
        <f t="shared" si="7"/>
        <v>17921.146953405016</v>
      </c>
      <c r="E40" s="197">
        <f t="shared" si="8"/>
        <v>80645.161290322576</v>
      </c>
      <c r="F40" s="197">
        <v>100000</v>
      </c>
      <c r="G40" s="197">
        <v>150000</v>
      </c>
      <c r="H40" s="198">
        <f t="shared" si="2"/>
        <v>1.86</v>
      </c>
      <c r="I40" s="199">
        <f t="shared" si="10"/>
        <v>4.5</v>
      </c>
      <c r="J40" s="197">
        <f t="shared" si="4"/>
        <v>26881.720430107529</v>
      </c>
      <c r="K40" s="197">
        <f t="shared" si="12"/>
        <v>120967.74193548388</v>
      </c>
      <c r="L40" s="197">
        <v>100000</v>
      </c>
      <c r="M40" s="198">
        <f>E40-K40</f>
        <v>-40322.580645161303</v>
      </c>
      <c r="N40" s="485" t="s">
        <v>559</v>
      </c>
      <c r="O40" s="201" t="s">
        <v>503</v>
      </c>
      <c r="P40" s="201" t="s">
        <v>515</v>
      </c>
      <c r="Q40" s="202" t="s">
        <v>560</v>
      </c>
      <c r="R40" s="139">
        <v>96000</v>
      </c>
      <c r="S40" s="167"/>
    </row>
    <row r="41" spans="1:19" s="15" customFormat="1" ht="52.5" customHeight="1" x14ac:dyDescent="0.25">
      <c r="A41" s="208">
        <v>2</v>
      </c>
      <c r="B41" s="209" t="s">
        <v>27</v>
      </c>
      <c r="C41" s="210" t="s">
        <v>28</v>
      </c>
      <c r="D41" s="197">
        <f t="shared" si="7"/>
        <v>35842.293906810031</v>
      </c>
      <c r="E41" s="197">
        <f t="shared" si="8"/>
        <v>161290.32258064515</v>
      </c>
      <c r="F41" s="197">
        <v>200000</v>
      </c>
      <c r="G41" s="197">
        <v>250000</v>
      </c>
      <c r="H41" s="198">
        <f t="shared" si="2"/>
        <v>1.55</v>
      </c>
      <c r="I41" s="199">
        <f t="shared" si="10"/>
        <v>4.5</v>
      </c>
      <c r="J41" s="197">
        <f t="shared" si="4"/>
        <v>44802.867383512545</v>
      </c>
      <c r="K41" s="197">
        <f>G41/$C$13</f>
        <v>201612.90322580645</v>
      </c>
      <c r="L41" s="197">
        <v>316000</v>
      </c>
      <c r="M41" s="198">
        <f>E41-K41</f>
        <v>-40322.580645161303</v>
      </c>
      <c r="N41" s="486"/>
      <c r="O41" s="201" t="s">
        <v>503</v>
      </c>
      <c r="P41" s="201" t="s">
        <v>515</v>
      </c>
      <c r="Q41" s="202" t="s">
        <v>560</v>
      </c>
      <c r="R41" s="139">
        <v>300000</v>
      </c>
      <c r="S41" s="167"/>
    </row>
    <row r="42" spans="1:19" s="15" customFormat="1" ht="32.25" customHeight="1" x14ac:dyDescent="0.25">
      <c r="A42" s="206"/>
      <c r="B42" s="195" t="s">
        <v>29</v>
      </c>
      <c r="C42" s="214"/>
      <c r="D42" s="215">
        <f>D43+D45+D46+D48+D49+D50</f>
        <v>11290.322580645161</v>
      </c>
      <c r="E42" s="215">
        <f>E43+E45+E46+E48+E49+E50</f>
        <v>50806.451612903227</v>
      </c>
      <c r="F42" s="215">
        <f>F43+F45+F46+F48+F49+F50</f>
        <v>63000</v>
      </c>
      <c r="G42" s="215" t="e">
        <f>#REF!+G44</f>
        <v>#REF!</v>
      </c>
      <c r="H42" s="216" t="e">
        <f t="shared" si="2"/>
        <v>#REF!</v>
      </c>
      <c r="I42" s="217">
        <f t="shared" si="10"/>
        <v>4.5</v>
      </c>
      <c r="J42" s="215" t="e">
        <f t="shared" si="4"/>
        <v>#REF!</v>
      </c>
      <c r="K42" s="215" t="e">
        <f t="shared" si="12"/>
        <v>#REF!</v>
      </c>
      <c r="L42" s="215" t="e">
        <f>#REF!+L44</f>
        <v>#REF!</v>
      </c>
      <c r="M42" s="215" t="e">
        <f>#REF!+M44</f>
        <v>#REF!</v>
      </c>
      <c r="N42" s="215"/>
      <c r="O42" s="218"/>
      <c r="P42" s="218"/>
      <c r="Q42" s="215"/>
      <c r="R42" s="140" t="e">
        <f>#REF!+R44</f>
        <v>#REF!</v>
      </c>
      <c r="S42" s="168"/>
    </row>
    <row r="43" spans="1:19" s="15" customFormat="1" ht="59.25" customHeight="1" x14ac:dyDescent="0.25">
      <c r="A43" s="208">
        <v>1</v>
      </c>
      <c r="B43" s="210" t="s">
        <v>275</v>
      </c>
      <c r="C43" s="210" t="s">
        <v>276</v>
      </c>
      <c r="D43" s="197">
        <f t="shared" si="7"/>
        <v>1792.1146953405018</v>
      </c>
      <c r="E43" s="197">
        <f t="shared" si="8"/>
        <v>8064.5161290322585</v>
      </c>
      <c r="F43" s="197">
        <v>10000</v>
      </c>
      <c r="G43" s="197">
        <v>15000</v>
      </c>
      <c r="H43" s="198"/>
      <c r="I43" s="199"/>
      <c r="J43" s="197">
        <f t="shared" si="4"/>
        <v>2688.1720430107525</v>
      </c>
      <c r="K43" s="197">
        <f t="shared" si="12"/>
        <v>12096.774193548386</v>
      </c>
      <c r="L43" s="197">
        <v>2000</v>
      </c>
      <c r="M43" s="198">
        <f>E43-K43</f>
        <v>-4032.2580645161279</v>
      </c>
      <c r="N43" s="200" t="s">
        <v>426</v>
      </c>
      <c r="O43" s="201" t="s">
        <v>514</v>
      </c>
      <c r="P43" s="201" t="s">
        <v>515</v>
      </c>
      <c r="Q43" s="202" t="s">
        <v>560</v>
      </c>
      <c r="R43" s="139">
        <v>2000</v>
      </c>
      <c r="S43" s="167"/>
    </row>
    <row r="44" spans="1:19" s="15" customFormat="1" ht="25.5" hidden="1" x14ac:dyDescent="0.25">
      <c r="A44" s="367"/>
      <c r="B44" s="368"/>
      <c r="C44" s="369"/>
      <c r="D44" s="197">
        <f t="shared" si="7"/>
        <v>0</v>
      </c>
      <c r="E44" s="197">
        <f t="shared" si="8"/>
        <v>0</v>
      </c>
      <c r="F44" s="197"/>
      <c r="G44" s="255">
        <f>G45+G46+G48+G49+G50</f>
        <v>85000</v>
      </c>
      <c r="H44" s="253" t="e">
        <f t="shared" si="2"/>
        <v>#DIV/0!</v>
      </c>
      <c r="I44" s="254" t="e">
        <f>E44/D44</f>
        <v>#DIV/0!</v>
      </c>
      <c r="J44" s="255">
        <f t="shared" si="4"/>
        <v>15232.974910394267</v>
      </c>
      <c r="K44" s="255">
        <f t="shared" si="12"/>
        <v>68548.387096774197</v>
      </c>
      <c r="L44" s="255">
        <f>SUM(L45:L50)</f>
        <v>48000</v>
      </c>
      <c r="M44" s="255">
        <f>SUM(M45:M50)</f>
        <v>-25806.451612903227</v>
      </c>
      <c r="N44" s="200" t="s">
        <v>426</v>
      </c>
      <c r="O44" s="257"/>
      <c r="P44" s="257"/>
      <c r="Q44" s="202" t="s">
        <v>560</v>
      </c>
      <c r="R44" s="141">
        <v>48000</v>
      </c>
      <c r="S44" s="169"/>
    </row>
    <row r="45" spans="1:19" s="15" customFormat="1" ht="74.25" customHeight="1" x14ac:dyDescent="0.25">
      <c r="A45" s="208">
        <v>2</v>
      </c>
      <c r="B45" s="209" t="s">
        <v>576</v>
      </c>
      <c r="C45" s="210" t="s">
        <v>577</v>
      </c>
      <c r="D45" s="197">
        <f t="shared" si="7"/>
        <v>358.42293906810039</v>
      </c>
      <c r="E45" s="197">
        <f t="shared" si="8"/>
        <v>1612.9032258064517</v>
      </c>
      <c r="F45" s="197">
        <v>2000</v>
      </c>
      <c r="G45" s="197">
        <v>2000</v>
      </c>
      <c r="H45" s="198">
        <f t="shared" si="2"/>
        <v>1.24</v>
      </c>
      <c r="I45" s="199">
        <f>E45/D45</f>
        <v>4.5</v>
      </c>
      <c r="J45" s="197">
        <f t="shared" si="4"/>
        <v>358.42293906810039</v>
      </c>
      <c r="K45" s="197">
        <f>G45/$C$13</f>
        <v>1612.9032258064517</v>
      </c>
      <c r="L45" s="197">
        <v>1000</v>
      </c>
      <c r="M45" s="198">
        <f t="shared" ref="M45:M52" si="13">E45-K45</f>
        <v>0</v>
      </c>
      <c r="N45" s="200" t="s">
        <v>426</v>
      </c>
      <c r="O45" s="201" t="s">
        <v>514</v>
      </c>
      <c r="P45" s="201" t="s">
        <v>515</v>
      </c>
      <c r="Q45" s="202" t="s">
        <v>560</v>
      </c>
      <c r="R45" s="139">
        <v>1000</v>
      </c>
      <c r="S45" s="167"/>
    </row>
    <row r="46" spans="1:19" s="15" customFormat="1" ht="36" customHeight="1" x14ac:dyDescent="0.25">
      <c r="A46" s="208">
        <v>3</v>
      </c>
      <c r="B46" s="209" t="s">
        <v>30</v>
      </c>
      <c r="C46" s="378" t="s">
        <v>197</v>
      </c>
      <c r="D46" s="197">
        <f t="shared" si="7"/>
        <v>609.31899641577058</v>
      </c>
      <c r="E46" s="197">
        <f t="shared" si="8"/>
        <v>2741.9354838709678</v>
      </c>
      <c r="F46" s="197">
        <v>3400</v>
      </c>
      <c r="G46" s="197">
        <v>3000</v>
      </c>
      <c r="H46" s="198">
        <f t="shared" si="2"/>
        <v>1.0941176470588234</v>
      </c>
      <c r="I46" s="199">
        <f>E46/D46</f>
        <v>4.5</v>
      </c>
      <c r="J46" s="197">
        <f t="shared" si="4"/>
        <v>537.63440860215053</v>
      </c>
      <c r="K46" s="197">
        <f t="shared" si="12"/>
        <v>2419.3548387096776</v>
      </c>
      <c r="L46" s="197">
        <v>1000</v>
      </c>
      <c r="M46" s="198">
        <f t="shared" si="13"/>
        <v>322.58064516129025</v>
      </c>
      <c r="N46" s="200" t="s">
        <v>426</v>
      </c>
      <c r="O46" s="201" t="s">
        <v>514</v>
      </c>
      <c r="P46" s="201" t="s">
        <v>515</v>
      </c>
      <c r="Q46" s="202" t="s">
        <v>560</v>
      </c>
      <c r="R46" s="139">
        <v>1000</v>
      </c>
      <c r="S46" s="167"/>
    </row>
    <row r="47" spans="1:19" s="269" customFormat="1" ht="43.5" customHeight="1" x14ac:dyDescent="0.25">
      <c r="A47" s="250">
        <v>4</v>
      </c>
      <c r="B47" s="251" t="s">
        <v>583</v>
      </c>
      <c r="C47" s="231" t="s">
        <v>578</v>
      </c>
      <c r="D47" s="252">
        <f t="shared" si="7"/>
        <v>2759.856630824373</v>
      </c>
      <c r="E47" s="252">
        <f t="shared" si="8"/>
        <v>12419.354838709678</v>
      </c>
      <c r="F47" s="252">
        <v>15400</v>
      </c>
      <c r="G47" s="252"/>
      <c r="H47" s="253"/>
      <c r="I47" s="254">
        <f>E47/D47</f>
        <v>4.5</v>
      </c>
      <c r="J47" s="252"/>
      <c r="K47" s="252"/>
      <c r="L47" s="252"/>
      <c r="M47" s="253"/>
      <c r="N47" s="379" t="s">
        <v>426</v>
      </c>
      <c r="O47" s="257" t="s">
        <v>536</v>
      </c>
      <c r="P47" s="257" t="s">
        <v>537</v>
      </c>
      <c r="Q47" s="380" t="s">
        <v>560</v>
      </c>
      <c r="R47" s="381"/>
      <c r="S47" s="382"/>
    </row>
    <row r="48" spans="1:19" s="269" customFormat="1" ht="69" customHeight="1" x14ac:dyDescent="0.25">
      <c r="A48" s="250">
        <v>5</v>
      </c>
      <c r="B48" s="251" t="s">
        <v>362</v>
      </c>
      <c r="C48" s="231" t="s">
        <v>417</v>
      </c>
      <c r="D48" s="252">
        <f t="shared" si="7"/>
        <v>6272.4014336917571</v>
      </c>
      <c r="E48" s="252">
        <f t="shared" si="8"/>
        <v>28225.806451612905</v>
      </c>
      <c r="F48" s="252">
        <v>35000</v>
      </c>
      <c r="G48" s="252">
        <v>69000</v>
      </c>
      <c r="H48" s="253">
        <f t="shared" si="2"/>
        <v>2.4445714285714284</v>
      </c>
      <c r="I48" s="254">
        <f>E48/D48</f>
        <v>4.5</v>
      </c>
      <c r="J48" s="252">
        <f t="shared" si="4"/>
        <v>12365.591397849463</v>
      </c>
      <c r="K48" s="252">
        <f t="shared" si="12"/>
        <v>55645.161290322583</v>
      </c>
      <c r="L48" s="252">
        <v>40000</v>
      </c>
      <c r="M48" s="253">
        <f t="shared" si="13"/>
        <v>-27419.354838709678</v>
      </c>
      <c r="N48" s="379" t="s">
        <v>426</v>
      </c>
      <c r="O48" s="257" t="s">
        <v>514</v>
      </c>
      <c r="P48" s="257" t="s">
        <v>515</v>
      </c>
      <c r="Q48" s="380" t="s">
        <v>560</v>
      </c>
      <c r="R48" s="381">
        <v>40000</v>
      </c>
      <c r="S48" s="382"/>
    </row>
    <row r="49" spans="1:19" s="15" customFormat="1" ht="38.25" x14ac:dyDescent="0.25">
      <c r="A49" s="367">
        <v>6</v>
      </c>
      <c r="B49" s="209" t="s">
        <v>31</v>
      </c>
      <c r="C49" s="210" t="s">
        <v>197</v>
      </c>
      <c r="D49" s="197">
        <f t="shared" si="7"/>
        <v>197.13261648745521</v>
      </c>
      <c r="E49" s="197">
        <f t="shared" si="8"/>
        <v>887.09677419354841</v>
      </c>
      <c r="F49" s="197">
        <v>1100</v>
      </c>
      <c r="G49" s="197">
        <v>1000</v>
      </c>
      <c r="H49" s="198">
        <f t="shared" si="2"/>
        <v>1.1272727272727272</v>
      </c>
      <c r="I49" s="199">
        <f t="shared" ref="I49:I64" si="14">E49/D49</f>
        <v>4.5</v>
      </c>
      <c r="J49" s="197">
        <f t="shared" si="4"/>
        <v>179.2114695340502</v>
      </c>
      <c r="K49" s="197">
        <f>G49/$C$13</f>
        <v>806.45161290322585</v>
      </c>
      <c r="L49" s="197">
        <v>1000</v>
      </c>
      <c r="M49" s="198">
        <f t="shared" si="13"/>
        <v>80.645161290322562</v>
      </c>
      <c r="N49" s="200" t="s">
        <v>426</v>
      </c>
      <c r="O49" s="201" t="s">
        <v>514</v>
      </c>
      <c r="P49" s="201" t="s">
        <v>515</v>
      </c>
      <c r="Q49" s="202" t="s">
        <v>560</v>
      </c>
      <c r="R49" s="139">
        <v>1000</v>
      </c>
      <c r="S49" s="167"/>
    </row>
    <row r="50" spans="1:19" s="15" customFormat="1" ht="25.5" x14ac:dyDescent="0.25">
      <c r="A50" s="208">
        <v>7</v>
      </c>
      <c r="B50" s="209" t="s">
        <v>32</v>
      </c>
      <c r="C50" s="210" t="s">
        <v>194</v>
      </c>
      <c r="D50" s="197">
        <f t="shared" si="7"/>
        <v>2060.9318996415768</v>
      </c>
      <c r="E50" s="197">
        <f t="shared" si="8"/>
        <v>9274.1935483870966</v>
      </c>
      <c r="F50" s="197">
        <v>11500</v>
      </c>
      <c r="G50" s="197">
        <v>10000</v>
      </c>
      <c r="H50" s="198">
        <f t="shared" si="2"/>
        <v>1.0782608695652174</v>
      </c>
      <c r="I50" s="199">
        <f t="shared" si="14"/>
        <v>4.5</v>
      </c>
      <c r="J50" s="197">
        <f t="shared" si="4"/>
        <v>1792.1146953405018</v>
      </c>
      <c r="K50" s="197">
        <f t="shared" ref="K50:K57" si="15">G50/$C$13</f>
        <v>8064.5161290322585</v>
      </c>
      <c r="L50" s="197">
        <v>5000</v>
      </c>
      <c r="M50" s="198">
        <f>E50-K50</f>
        <v>1209.6774193548381</v>
      </c>
      <c r="N50" s="200" t="s">
        <v>426</v>
      </c>
      <c r="O50" s="201" t="s">
        <v>514</v>
      </c>
      <c r="P50" s="201" t="s">
        <v>515</v>
      </c>
      <c r="Q50" s="202" t="s">
        <v>560</v>
      </c>
      <c r="R50" s="139">
        <v>5000</v>
      </c>
      <c r="S50" s="167"/>
    </row>
    <row r="51" spans="1:19" s="15" customFormat="1" ht="52.5" customHeight="1" x14ac:dyDescent="0.25">
      <c r="A51" s="206"/>
      <c r="B51" s="195" t="s">
        <v>33</v>
      </c>
      <c r="C51" s="214"/>
      <c r="D51" s="215">
        <f>D52+D53+D54+D55+D56</f>
        <v>107526.8817204301</v>
      </c>
      <c r="E51" s="215">
        <f>E52+E53+E54+E55+E56</f>
        <v>483870.96774193551</v>
      </c>
      <c r="F51" s="215">
        <f>F52+F53+F54+F55+F56</f>
        <v>600000</v>
      </c>
      <c r="G51" s="215">
        <f>G52+G53+G54+G55+G56</f>
        <v>711000</v>
      </c>
      <c r="H51" s="196">
        <f t="shared" si="2"/>
        <v>1.4693999999999998</v>
      </c>
      <c r="I51" s="225">
        <f t="shared" si="14"/>
        <v>4.5000000000000009</v>
      </c>
      <c r="J51" s="215">
        <f t="shared" si="4"/>
        <v>127419.35483870968</v>
      </c>
      <c r="K51" s="215">
        <f t="shared" si="15"/>
        <v>573387.09677419357</v>
      </c>
      <c r="L51" s="215">
        <f>SUM(L52:L56)</f>
        <v>508000</v>
      </c>
      <c r="M51" s="215">
        <f>SUM(M52:M56)</f>
        <v>-89516.12903225809</v>
      </c>
      <c r="N51" s="215"/>
      <c r="O51" s="226"/>
      <c r="P51" s="226"/>
      <c r="Q51" s="215"/>
      <c r="R51" s="140">
        <f>SUM(R52:R56)</f>
        <v>558000</v>
      </c>
      <c r="S51" s="168"/>
    </row>
    <row r="52" spans="1:19" s="15" customFormat="1" ht="30.75" customHeight="1" x14ac:dyDescent="0.25">
      <c r="A52" s="208">
        <v>1</v>
      </c>
      <c r="B52" s="209" t="s">
        <v>34</v>
      </c>
      <c r="C52" s="210" t="s">
        <v>222</v>
      </c>
      <c r="D52" s="197">
        <f t="shared" si="7"/>
        <v>3584.2293906810037</v>
      </c>
      <c r="E52" s="197">
        <f t="shared" si="8"/>
        <v>16129.032258064517</v>
      </c>
      <c r="F52" s="197">
        <v>20000</v>
      </c>
      <c r="G52" s="197">
        <v>20000</v>
      </c>
      <c r="H52" s="198">
        <f t="shared" si="2"/>
        <v>1.24</v>
      </c>
      <c r="I52" s="199">
        <f t="shared" si="14"/>
        <v>4.5</v>
      </c>
      <c r="J52" s="197">
        <f t="shared" si="4"/>
        <v>3584.2293906810037</v>
      </c>
      <c r="K52" s="197">
        <f t="shared" si="15"/>
        <v>16129.032258064517</v>
      </c>
      <c r="L52" s="197">
        <v>10000</v>
      </c>
      <c r="M52" s="198">
        <f t="shared" si="13"/>
        <v>0</v>
      </c>
      <c r="N52" s="200" t="s">
        <v>426</v>
      </c>
      <c r="O52" s="201" t="s">
        <v>514</v>
      </c>
      <c r="P52" s="201" t="s">
        <v>515</v>
      </c>
      <c r="Q52" s="202" t="s">
        <v>465</v>
      </c>
      <c r="R52" s="139">
        <v>7500</v>
      </c>
      <c r="S52" s="167"/>
    </row>
    <row r="53" spans="1:19" s="15" customFormat="1" ht="31.5" customHeight="1" x14ac:dyDescent="0.25">
      <c r="A53" s="208">
        <v>2</v>
      </c>
      <c r="B53" s="209" t="s">
        <v>36</v>
      </c>
      <c r="C53" s="210" t="s">
        <v>169</v>
      </c>
      <c r="D53" s="197">
        <f t="shared" si="7"/>
        <v>8602.1505376344085</v>
      </c>
      <c r="E53" s="197">
        <f t="shared" si="8"/>
        <v>38709.677419354841</v>
      </c>
      <c r="F53" s="197">
        <v>48000</v>
      </c>
      <c r="G53" s="197">
        <v>80000</v>
      </c>
      <c r="H53" s="198">
        <f t="shared" si="2"/>
        <v>2.0666666666666664</v>
      </c>
      <c r="I53" s="199">
        <f t="shared" si="14"/>
        <v>4.5</v>
      </c>
      <c r="J53" s="197">
        <f t="shared" si="4"/>
        <v>14336.917562724015</v>
      </c>
      <c r="K53" s="197">
        <f t="shared" si="15"/>
        <v>64516.129032258068</v>
      </c>
      <c r="L53" s="197">
        <f>30000-10000</f>
        <v>20000</v>
      </c>
      <c r="M53" s="198">
        <f>E53-K53</f>
        <v>-25806.451612903227</v>
      </c>
      <c r="N53" s="202" t="s">
        <v>563</v>
      </c>
      <c r="O53" s="201" t="s">
        <v>514</v>
      </c>
      <c r="P53" s="201" t="s">
        <v>515</v>
      </c>
      <c r="Q53" s="202" t="s">
        <v>465</v>
      </c>
      <c r="R53" s="139">
        <v>7500</v>
      </c>
      <c r="S53" s="167"/>
    </row>
    <row r="54" spans="1:19" s="15" customFormat="1" ht="46.5" customHeight="1" x14ac:dyDescent="0.25">
      <c r="A54" s="208">
        <v>3</v>
      </c>
      <c r="B54" s="209" t="s">
        <v>37</v>
      </c>
      <c r="C54" s="210" t="s">
        <v>223</v>
      </c>
      <c r="D54" s="197">
        <f t="shared" si="7"/>
        <v>35842.293906810031</v>
      </c>
      <c r="E54" s="197">
        <f t="shared" si="8"/>
        <v>161290.32258064515</v>
      </c>
      <c r="F54" s="197">
        <v>200000</v>
      </c>
      <c r="G54" s="197">
        <v>300000</v>
      </c>
      <c r="H54" s="198">
        <f t="shared" si="2"/>
        <v>1.86</v>
      </c>
      <c r="I54" s="199">
        <f t="shared" si="14"/>
        <v>4.5</v>
      </c>
      <c r="J54" s="197">
        <f t="shared" si="4"/>
        <v>53763.440860215058</v>
      </c>
      <c r="K54" s="197">
        <f>G54/$C$13</f>
        <v>241935.48387096776</v>
      </c>
      <c r="L54" s="197">
        <v>125000</v>
      </c>
      <c r="M54" s="198">
        <f t="shared" ref="M54:M63" si="16">E54-K54</f>
        <v>-80645.161290322605</v>
      </c>
      <c r="N54" s="202" t="s">
        <v>559</v>
      </c>
      <c r="O54" s="201" t="s">
        <v>514</v>
      </c>
      <c r="P54" s="201" t="s">
        <v>515</v>
      </c>
      <c r="Q54" s="202" t="s">
        <v>465</v>
      </c>
      <c r="R54" s="139">
        <v>190000</v>
      </c>
      <c r="S54" s="167"/>
    </row>
    <row r="55" spans="1:19" s="15" customFormat="1" ht="51.75" customHeight="1" x14ac:dyDescent="0.25">
      <c r="A55" s="208">
        <v>4</v>
      </c>
      <c r="B55" s="209" t="s">
        <v>38</v>
      </c>
      <c r="C55" s="210" t="s">
        <v>218</v>
      </c>
      <c r="D55" s="197">
        <f t="shared" si="7"/>
        <v>57347.670250896059</v>
      </c>
      <c r="E55" s="197">
        <f t="shared" si="8"/>
        <v>258064.51612903227</v>
      </c>
      <c r="F55" s="197">
        <v>320000</v>
      </c>
      <c r="G55" s="197">
        <v>300000</v>
      </c>
      <c r="H55" s="198">
        <f t="shared" si="2"/>
        <v>1.1624999999999999</v>
      </c>
      <c r="I55" s="199">
        <f t="shared" si="14"/>
        <v>4.5</v>
      </c>
      <c r="J55" s="197">
        <f t="shared" si="4"/>
        <v>53763.440860215058</v>
      </c>
      <c r="K55" s="197">
        <f t="shared" si="15"/>
        <v>241935.48387096776</v>
      </c>
      <c r="L55" s="197">
        <v>350000</v>
      </c>
      <c r="M55" s="198">
        <f t="shared" si="16"/>
        <v>16129.032258064515</v>
      </c>
      <c r="N55" s="202" t="s">
        <v>559</v>
      </c>
      <c r="O55" s="201" t="s">
        <v>514</v>
      </c>
      <c r="P55" s="201" t="s">
        <v>515</v>
      </c>
      <c r="Q55" s="202" t="s">
        <v>465</v>
      </c>
      <c r="R55" s="139">
        <v>350000</v>
      </c>
      <c r="S55" s="167"/>
    </row>
    <row r="56" spans="1:19" s="15" customFormat="1" ht="25.5" x14ac:dyDescent="0.25">
      <c r="A56" s="208">
        <v>5</v>
      </c>
      <c r="B56" s="209" t="s">
        <v>39</v>
      </c>
      <c r="C56" s="210" t="s">
        <v>35</v>
      </c>
      <c r="D56" s="197">
        <f t="shared" si="7"/>
        <v>2150.5376344086021</v>
      </c>
      <c r="E56" s="197">
        <f t="shared" si="8"/>
        <v>9677.4193548387102</v>
      </c>
      <c r="F56" s="197">
        <v>12000</v>
      </c>
      <c r="G56" s="197">
        <v>11000</v>
      </c>
      <c r="H56" s="198">
        <f t="shared" si="2"/>
        <v>1.1366666666666667</v>
      </c>
      <c r="I56" s="199">
        <f t="shared" si="14"/>
        <v>4.5</v>
      </c>
      <c r="J56" s="197">
        <f t="shared" si="4"/>
        <v>1971.3261648745522</v>
      </c>
      <c r="K56" s="197">
        <f t="shared" si="15"/>
        <v>8870.9677419354848</v>
      </c>
      <c r="L56" s="197">
        <v>3000</v>
      </c>
      <c r="M56" s="198">
        <f t="shared" si="16"/>
        <v>806.4516129032254</v>
      </c>
      <c r="N56" s="200" t="s">
        <v>426</v>
      </c>
      <c r="O56" s="201" t="s">
        <v>514</v>
      </c>
      <c r="P56" s="201" t="s">
        <v>515</v>
      </c>
      <c r="Q56" s="202" t="s">
        <v>560</v>
      </c>
      <c r="R56" s="139">
        <v>3000</v>
      </c>
      <c r="S56" s="167"/>
    </row>
    <row r="57" spans="1:19" s="15" customFormat="1" ht="66" customHeight="1" x14ac:dyDescent="0.25">
      <c r="A57" s="206"/>
      <c r="B57" s="195" t="s">
        <v>40</v>
      </c>
      <c r="C57" s="214"/>
      <c r="D57" s="215">
        <f>D58+D59+D60+D61+D62+D63+D64+D65+D66+D67+D68</f>
        <v>105913.97849462365</v>
      </c>
      <c r="E57" s="215">
        <f>E58+E59+E60+E61+E62+E63+E64+E65+E66+E67+E68</f>
        <v>476612.90322580637</v>
      </c>
      <c r="F57" s="215">
        <f>F58+F59+F60+F61+F62+F63+F64+F65+F66+F67+F68</f>
        <v>591000</v>
      </c>
      <c r="G57" s="215" t="e">
        <f>#REF!+#REF!</f>
        <v>#REF!</v>
      </c>
      <c r="H57" s="216" t="e">
        <f t="shared" si="2"/>
        <v>#REF!</v>
      </c>
      <c r="I57" s="217">
        <f t="shared" si="14"/>
        <v>4.5</v>
      </c>
      <c r="J57" s="215" t="e">
        <f t="shared" si="4"/>
        <v>#REF!</v>
      </c>
      <c r="K57" s="215" t="e">
        <f t="shared" si="15"/>
        <v>#REF!</v>
      </c>
      <c r="L57" s="215" t="e">
        <f>#REF!+#REF!+#REF!+#REF!</f>
        <v>#REF!</v>
      </c>
      <c r="M57" s="215" t="e">
        <f>#REF!+#REF!+#REF!+#REF!</f>
        <v>#REF!</v>
      </c>
      <c r="N57" s="215"/>
      <c r="O57" s="218"/>
      <c r="P57" s="218"/>
      <c r="Q57" s="215"/>
      <c r="R57" s="140" t="e">
        <f>#REF!+#REF!+#REF!+#REF!</f>
        <v>#REF!</v>
      </c>
      <c r="S57" s="168"/>
    </row>
    <row r="58" spans="1:19" s="15" customFormat="1" ht="53.25" customHeight="1" x14ac:dyDescent="0.25">
      <c r="A58" s="208">
        <v>1</v>
      </c>
      <c r="B58" s="209" t="s">
        <v>41</v>
      </c>
      <c r="C58" s="210" t="s">
        <v>221</v>
      </c>
      <c r="D58" s="197">
        <f t="shared" si="7"/>
        <v>12903.225806451614</v>
      </c>
      <c r="E58" s="197">
        <f t="shared" si="8"/>
        <v>58064.516129032258</v>
      </c>
      <c r="F58" s="197">
        <v>72000</v>
      </c>
      <c r="G58" s="197">
        <v>0</v>
      </c>
      <c r="H58" s="198">
        <f t="shared" si="2"/>
        <v>0</v>
      </c>
      <c r="I58" s="199">
        <f t="shared" si="14"/>
        <v>4.5</v>
      </c>
      <c r="J58" s="197">
        <f t="shared" si="4"/>
        <v>0</v>
      </c>
      <c r="K58" s="197">
        <f>G58/$C$13</f>
        <v>0</v>
      </c>
      <c r="L58" s="197">
        <v>19400</v>
      </c>
      <c r="M58" s="198">
        <f>E58-K58</f>
        <v>58064.516129032258</v>
      </c>
      <c r="N58" s="202" t="s">
        <v>426</v>
      </c>
      <c r="O58" s="201" t="s">
        <v>452</v>
      </c>
      <c r="P58" s="201" t="s">
        <v>453</v>
      </c>
      <c r="Q58" s="202" t="s">
        <v>465</v>
      </c>
      <c r="R58" s="139">
        <v>19400</v>
      </c>
      <c r="S58" s="183" t="s">
        <v>474</v>
      </c>
    </row>
    <row r="59" spans="1:19" s="15" customFormat="1" ht="38.25" x14ac:dyDescent="0.25">
      <c r="A59" s="208">
        <v>2</v>
      </c>
      <c r="B59" s="209" t="s">
        <v>42</v>
      </c>
      <c r="C59" s="210" t="s">
        <v>161</v>
      </c>
      <c r="D59" s="197">
        <f t="shared" si="7"/>
        <v>2688.1720430107525</v>
      </c>
      <c r="E59" s="197">
        <f t="shared" si="8"/>
        <v>12096.774193548386</v>
      </c>
      <c r="F59" s="197">
        <v>15000</v>
      </c>
      <c r="G59" s="197">
        <v>10000</v>
      </c>
      <c r="H59" s="198">
        <f>G59/E59</f>
        <v>0.82666666666666666</v>
      </c>
      <c r="I59" s="199">
        <f t="shared" si="14"/>
        <v>4.5</v>
      </c>
      <c r="J59" s="197">
        <f t="shared" ref="J59:J97" si="17">K59/$B$14</f>
        <v>1792.1146953405018</v>
      </c>
      <c r="K59" s="197">
        <f>G59/$C$13</f>
        <v>8064.5161290322585</v>
      </c>
      <c r="L59" s="197">
        <v>0</v>
      </c>
      <c r="M59" s="198">
        <f t="shared" si="16"/>
        <v>4032.2580645161279</v>
      </c>
      <c r="N59" s="202" t="s">
        <v>426</v>
      </c>
      <c r="O59" s="201" t="s">
        <v>514</v>
      </c>
      <c r="P59" s="201" t="s">
        <v>515</v>
      </c>
      <c r="Q59" s="202" t="s">
        <v>454</v>
      </c>
      <c r="R59" s="139">
        <v>0</v>
      </c>
      <c r="S59" s="167"/>
    </row>
    <row r="60" spans="1:19" s="15" customFormat="1" ht="25.5" x14ac:dyDescent="0.25">
      <c r="A60" s="208">
        <v>3</v>
      </c>
      <c r="B60" s="211" t="s">
        <v>43</v>
      </c>
      <c r="C60" s="210" t="s">
        <v>225</v>
      </c>
      <c r="D60" s="197">
        <f t="shared" si="7"/>
        <v>2688.1720430107525</v>
      </c>
      <c r="E60" s="197">
        <f t="shared" si="8"/>
        <v>12096.774193548386</v>
      </c>
      <c r="F60" s="197">
        <v>15000</v>
      </c>
      <c r="G60" s="197">
        <v>120000</v>
      </c>
      <c r="H60" s="198">
        <f>G60/E60</f>
        <v>9.92</v>
      </c>
      <c r="I60" s="199">
        <f t="shared" si="14"/>
        <v>4.5</v>
      </c>
      <c r="J60" s="197">
        <f t="shared" si="17"/>
        <v>21505.37634408602</v>
      </c>
      <c r="K60" s="197">
        <f t="shared" ref="K60:K68" si="18">G60/$C$13</f>
        <v>96774.193548387091</v>
      </c>
      <c r="L60" s="197">
        <v>100000</v>
      </c>
      <c r="M60" s="198">
        <f t="shared" si="16"/>
        <v>-84677.419354838697</v>
      </c>
      <c r="N60" s="202" t="s">
        <v>563</v>
      </c>
      <c r="O60" s="201" t="s">
        <v>514</v>
      </c>
      <c r="P60" s="201" t="s">
        <v>515</v>
      </c>
      <c r="Q60" s="202" t="s">
        <v>438</v>
      </c>
      <c r="R60" s="139">
        <v>100000</v>
      </c>
      <c r="S60" s="167"/>
    </row>
    <row r="61" spans="1:19" s="15" customFormat="1" ht="38.25" x14ac:dyDescent="0.25">
      <c r="A61" s="208">
        <v>4</v>
      </c>
      <c r="B61" s="211" t="s">
        <v>44</v>
      </c>
      <c r="C61" s="210" t="s">
        <v>225</v>
      </c>
      <c r="D61" s="197">
        <f t="shared" si="7"/>
        <v>2688.1720430107525</v>
      </c>
      <c r="E61" s="197">
        <f t="shared" si="8"/>
        <v>12096.774193548386</v>
      </c>
      <c r="F61" s="197">
        <v>15000</v>
      </c>
      <c r="G61" s="227">
        <v>100000</v>
      </c>
      <c r="H61" s="198">
        <f>G61/E61</f>
        <v>8.2666666666666675</v>
      </c>
      <c r="I61" s="199">
        <f t="shared" si="14"/>
        <v>4.5</v>
      </c>
      <c r="J61" s="197">
        <f t="shared" si="17"/>
        <v>17921.146953405016</v>
      </c>
      <c r="K61" s="197">
        <f t="shared" si="18"/>
        <v>80645.161290322576</v>
      </c>
      <c r="L61" s="227">
        <v>78350</v>
      </c>
      <c r="M61" s="198">
        <f t="shared" si="16"/>
        <v>-68548.387096774182</v>
      </c>
      <c r="N61" s="202" t="s">
        <v>565</v>
      </c>
      <c r="O61" s="201" t="s">
        <v>514</v>
      </c>
      <c r="P61" s="201" t="s">
        <v>515</v>
      </c>
      <c r="Q61" s="202" t="s">
        <v>438</v>
      </c>
      <c r="R61" s="139">
        <v>78350</v>
      </c>
      <c r="S61" s="167"/>
    </row>
    <row r="62" spans="1:19" s="15" customFormat="1" ht="48" customHeight="1" x14ac:dyDescent="0.25">
      <c r="A62" s="208">
        <v>5</v>
      </c>
      <c r="B62" s="211" t="s">
        <v>428</v>
      </c>
      <c r="C62" s="210" t="s">
        <v>429</v>
      </c>
      <c r="D62" s="197">
        <f t="shared" si="7"/>
        <v>2688.1720430107525</v>
      </c>
      <c r="E62" s="197">
        <f t="shared" si="8"/>
        <v>12096.774193548386</v>
      </c>
      <c r="F62" s="197">
        <v>15000</v>
      </c>
      <c r="G62" s="227">
        <v>95000</v>
      </c>
      <c r="H62" s="198"/>
      <c r="I62" s="199"/>
      <c r="J62" s="197">
        <f t="shared" si="17"/>
        <v>17025.089605734767</v>
      </c>
      <c r="K62" s="197">
        <f t="shared" si="18"/>
        <v>76612.903225806454</v>
      </c>
      <c r="L62" s="227">
        <v>41650</v>
      </c>
      <c r="M62" s="198">
        <f t="shared" si="16"/>
        <v>-64516.129032258068</v>
      </c>
      <c r="N62" s="202" t="s">
        <v>565</v>
      </c>
      <c r="O62" s="201" t="s">
        <v>514</v>
      </c>
      <c r="P62" s="201" t="s">
        <v>515</v>
      </c>
      <c r="Q62" s="202" t="s">
        <v>438</v>
      </c>
      <c r="R62" s="139">
        <v>41650</v>
      </c>
      <c r="S62" s="167"/>
    </row>
    <row r="63" spans="1:19" s="15" customFormat="1" ht="76.5" customHeight="1" x14ac:dyDescent="0.25">
      <c r="A63" s="208">
        <v>6</v>
      </c>
      <c r="B63" s="211" t="s">
        <v>45</v>
      </c>
      <c r="C63" s="228" t="s">
        <v>271</v>
      </c>
      <c r="D63" s="197">
        <f t="shared" si="7"/>
        <v>2688.1720430107525</v>
      </c>
      <c r="E63" s="197">
        <f t="shared" si="8"/>
        <v>12096.774193548386</v>
      </c>
      <c r="F63" s="197">
        <v>15000</v>
      </c>
      <c r="G63" s="197">
        <v>80000</v>
      </c>
      <c r="H63" s="198">
        <f>G63/E63</f>
        <v>6.6133333333333333</v>
      </c>
      <c r="I63" s="199">
        <f t="shared" si="14"/>
        <v>4.5</v>
      </c>
      <c r="J63" s="197">
        <f t="shared" si="17"/>
        <v>14336.917562724015</v>
      </c>
      <c r="K63" s="197">
        <f>G63/$C$13</f>
        <v>64516.129032258068</v>
      </c>
      <c r="L63" s="197">
        <v>38000</v>
      </c>
      <c r="M63" s="198">
        <f t="shared" si="16"/>
        <v>-52419.354838709682</v>
      </c>
      <c r="N63" s="202" t="s">
        <v>563</v>
      </c>
      <c r="O63" s="201" t="s">
        <v>514</v>
      </c>
      <c r="P63" s="201" t="s">
        <v>515</v>
      </c>
      <c r="Q63" s="202" t="s">
        <v>438</v>
      </c>
      <c r="R63" s="139">
        <v>38000</v>
      </c>
      <c r="S63" s="167"/>
    </row>
    <row r="64" spans="1:19" s="15" customFormat="1" ht="30" customHeight="1" x14ac:dyDescent="0.25">
      <c r="A64" s="208">
        <v>7</v>
      </c>
      <c r="B64" s="209" t="s">
        <v>46</v>
      </c>
      <c r="C64" s="210" t="s">
        <v>219</v>
      </c>
      <c r="D64" s="197">
        <f t="shared" si="7"/>
        <v>71684.587813620063</v>
      </c>
      <c r="E64" s="197">
        <f t="shared" si="8"/>
        <v>322580.6451612903</v>
      </c>
      <c r="F64" s="197">
        <v>400000</v>
      </c>
      <c r="G64" s="197">
        <v>150000</v>
      </c>
      <c r="H64" s="198">
        <f>G64/E64</f>
        <v>0.46500000000000002</v>
      </c>
      <c r="I64" s="199">
        <f t="shared" si="14"/>
        <v>4.5</v>
      </c>
      <c r="J64" s="197">
        <f t="shared" si="17"/>
        <v>26881.720430107529</v>
      </c>
      <c r="K64" s="197">
        <f t="shared" si="18"/>
        <v>120967.74193548388</v>
      </c>
      <c r="L64" s="197">
        <v>250000</v>
      </c>
      <c r="M64" s="198">
        <f t="shared" ref="M64:M75" si="19">E64-K64</f>
        <v>201612.90322580643</v>
      </c>
      <c r="N64" s="202" t="s">
        <v>566</v>
      </c>
      <c r="O64" s="201" t="s">
        <v>514</v>
      </c>
      <c r="P64" s="201" t="s">
        <v>515</v>
      </c>
      <c r="Q64" s="202" t="s">
        <v>560</v>
      </c>
      <c r="R64" s="139">
        <v>250000</v>
      </c>
      <c r="S64" s="167"/>
    </row>
    <row r="65" spans="1:21" s="15" customFormat="1" ht="66.75" customHeight="1" x14ac:dyDescent="0.25">
      <c r="A65" s="208">
        <v>8</v>
      </c>
      <c r="B65" s="209" t="s">
        <v>195</v>
      </c>
      <c r="C65" s="210" t="s">
        <v>405</v>
      </c>
      <c r="D65" s="197">
        <f t="shared" si="7"/>
        <v>4121.8637992831536</v>
      </c>
      <c r="E65" s="197">
        <f t="shared" si="8"/>
        <v>18548.387096774193</v>
      </c>
      <c r="F65" s="197">
        <v>23000</v>
      </c>
      <c r="G65" s="197">
        <v>20000</v>
      </c>
      <c r="H65" s="198"/>
      <c r="I65" s="199"/>
      <c r="J65" s="197">
        <f t="shared" si="17"/>
        <v>3584.2293906810037</v>
      </c>
      <c r="K65" s="197">
        <f t="shared" si="18"/>
        <v>16129.032258064517</v>
      </c>
      <c r="L65" s="197">
        <v>2000</v>
      </c>
      <c r="M65" s="198">
        <f t="shared" si="19"/>
        <v>2419.3548387096762</v>
      </c>
      <c r="N65" s="229" t="s">
        <v>355</v>
      </c>
      <c r="O65" s="201" t="s">
        <v>514</v>
      </c>
      <c r="P65" s="201" t="s">
        <v>515</v>
      </c>
      <c r="Q65" s="202" t="s">
        <v>560</v>
      </c>
      <c r="R65" s="143">
        <v>2000</v>
      </c>
      <c r="S65" s="171"/>
      <c r="T65" s="35"/>
      <c r="U65" s="35"/>
    </row>
    <row r="66" spans="1:21" s="15" customFormat="1" ht="91.5" customHeight="1" x14ac:dyDescent="0.25">
      <c r="A66" s="208">
        <v>9</v>
      </c>
      <c r="B66" s="209" t="s">
        <v>131</v>
      </c>
      <c r="C66" s="209" t="s">
        <v>130</v>
      </c>
      <c r="D66" s="197">
        <f t="shared" si="7"/>
        <v>179.2114695340502</v>
      </c>
      <c r="E66" s="197">
        <f t="shared" si="8"/>
        <v>806.45161290322585</v>
      </c>
      <c r="F66" s="197">
        <v>1000</v>
      </c>
      <c r="G66" s="197">
        <v>1000</v>
      </c>
      <c r="H66" s="198"/>
      <c r="I66" s="199"/>
      <c r="J66" s="197">
        <f t="shared" si="17"/>
        <v>179.2114695340502</v>
      </c>
      <c r="K66" s="197">
        <f t="shared" si="18"/>
        <v>806.45161290322585</v>
      </c>
      <c r="L66" s="197">
        <v>100</v>
      </c>
      <c r="M66" s="197">
        <v>100</v>
      </c>
      <c r="N66" s="229" t="s">
        <v>355</v>
      </c>
      <c r="O66" s="201" t="s">
        <v>514</v>
      </c>
      <c r="P66" s="201" t="s">
        <v>515</v>
      </c>
      <c r="Q66" s="229" t="s">
        <v>454</v>
      </c>
      <c r="R66" s="144">
        <v>100</v>
      </c>
      <c r="S66" s="172"/>
      <c r="T66" s="35"/>
      <c r="U66" s="35"/>
    </row>
    <row r="67" spans="1:21" s="15" customFormat="1" ht="38.25" customHeight="1" x14ac:dyDescent="0.25">
      <c r="A67" s="208">
        <v>10</v>
      </c>
      <c r="B67" s="209" t="s">
        <v>47</v>
      </c>
      <c r="C67" s="210" t="s">
        <v>48</v>
      </c>
      <c r="D67" s="197">
        <f t="shared" si="7"/>
        <v>896.05734767025092</v>
      </c>
      <c r="E67" s="197">
        <f t="shared" si="8"/>
        <v>4032.2580645161293</v>
      </c>
      <c r="F67" s="197">
        <v>5000</v>
      </c>
      <c r="G67" s="197">
        <v>5000</v>
      </c>
      <c r="H67" s="198"/>
      <c r="I67" s="199"/>
      <c r="J67" s="197">
        <f t="shared" si="17"/>
        <v>896.05734767025092</v>
      </c>
      <c r="K67" s="197">
        <f>G67/$C$13</f>
        <v>4032.2580645161293</v>
      </c>
      <c r="L67" s="197">
        <v>500</v>
      </c>
      <c r="M67" s="198">
        <f t="shared" si="19"/>
        <v>0</v>
      </c>
      <c r="N67" s="202" t="str">
        <f>IF(D67&lt;=10000,"Cumpărare directă", IF( D67&lt;=75000, "Cerere de Oferte", "Licitaţie deschisă"))</f>
        <v>Cumpărare directă</v>
      </c>
      <c r="O67" s="201" t="s">
        <v>514</v>
      </c>
      <c r="P67" s="201" t="s">
        <v>515</v>
      </c>
      <c r="Q67" s="202" t="s">
        <v>454</v>
      </c>
      <c r="R67" s="139">
        <v>500</v>
      </c>
      <c r="S67" s="167"/>
    </row>
    <row r="68" spans="1:21" s="15" customFormat="1" ht="62.25" customHeight="1" x14ac:dyDescent="0.25">
      <c r="A68" s="208">
        <v>11</v>
      </c>
      <c r="B68" s="209" t="s">
        <v>396</v>
      </c>
      <c r="C68" s="210" t="s">
        <v>65</v>
      </c>
      <c r="D68" s="197">
        <f t="shared" si="7"/>
        <v>2688.1720430107525</v>
      </c>
      <c r="E68" s="197">
        <f t="shared" si="8"/>
        <v>12096.774193548386</v>
      </c>
      <c r="F68" s="197">
        <v>15000</v>
      </c>
      <c r="G68" s="197">
        <v>10000</v>
      </c>
      <c r="H68" s="198"/>
      <c r="I68" s="199"/>
      <c r="J68" s="197">
        <f t="shared" si="17"/>
        <v>1792.1146953405018</v>
      </c>
      <c r="K68" s="197">
        <f t="shared" si="18"/>
        <v>8064.5161290322585</v>
      </c>
      <c r="L68" s="197">
        <v>7000</v>
      </c>
      <c r="M68" s="198">
        <f t="shared" si="19"/>
        <v>4032.2580645161279</v>
      </c>
      <c r="N68" s="202" t="s">
        <v>355</v>
      </c>
      <c r="O68" s="201" t="s">
        <v>514</v>
      </c>
      <c r="P68" s="201" t="s">
        <v>515</v>
      </c>
      <c r="Q68" s="202" t="s">
        <v>560</v>
      </c>
      <c r="R68" s="139">
        <v>7000</v>
      </c>
      <c r="S68" s="167"/>
    </row>
    <row r="69" spans="1:21" s="15" customFormat="1" ht="90" customHeight="1" x14ac:dyDescent="0.25">
      <c r="A69" s="206"/>
      <c r="B69" s="195" t="s">
        <v>49</v>
      </c>
      <c r="C69" s="214"/>
      <c r="D69" s="215">
        <f>D70+D71+D72+D73+D74+D75+D76+D77+D78+D79+D80+D81+D82+D83+D84+D85+D86+D87+D89</f>
        <v>166058.24372759854</v>
      </c>
      <c r="E69" s="215">
        <f>E70+E71+E72+E73+E74+E75+E76+E77+E78+E79+E80+E81+E82+E83+E84+E85+E86+E87+E89</f>
        <v>747262.09677419357</v>
      </c>
      <c r="F69" s="215">
        <f>F70+F71+F72+F73+F74+F75+F76+F77+F78+F79+F80+F81+F82+F83+F84+F85+F86+F87+F89+F88</f>
        <v>946000</v>
      </c>
      <c r="G69" s="215" t="e">
        <f>#REF!+#REF!</f>
        <v>#REF!</v>
      </c>
      <c r="H69" s="216" t="e">
        <f>G69/E69</f>
        <v>#REF!</v>
      </c>
      <c r="I69" s="217">
        <f>E69/D69</f>
        <v>4.5000000000000009</v>
      </c>
      <c r="J69" s="215" t="e">
        <f t="shared" si="17"/>
        <v>#REF!</v>
      </c>
      <c r="K69" s="215" t="e">
        <f>G69/$C$13</f>
        <v>#REF!</v>
      </c>
      <c r="L69" s="215" t="e">
        <f>#REF!+#REF!</f>
        <v>#REF!</v>
      </c>
      <c r="M69" s="215" t="e">
        <f>#REF!+#REF!</f>
        <v>#REF!</v>
      </c>
      <c r="N69" s="215"/>
      <c r="O69" s="218"/>
      <c r="P69" s="218"/>
      <c r="Q69" s="215"/>
      <c r="R69" s="140" t="e">
        <f>#REF!+#REF!</f>
        <v>#REF!</v>
      </c>
      <c r="S69" s="168"/>
    </row>
    <row r="70" spans="1:21" s="15" customFormat="1" ht="25.5" x14ac:dyDescent="0.25">
      <c r="A70" s="208">
        <v>1</v>
      </c>
      <c r="B70" s="230" t="s">
        <v>50</v>
      </c>
      <c r="C70" s="228" t="s">
        <v>288</v>
      </c>
      <c r="D70" s="197">
        <f>E70/4.5</f>
        <v>3584.2293906810037</v>
      </c>
      <c r="E70" s="197">
        <f>F70/1.24</f>
        <v>16129.032258064517</v>
      </c>
      <c r="F70" s="197">
        <v>20000</v>
      </c>
      <c r="G70" s="197">
        <v>10000</v>
      </c>
      <c r="H70" s="198">
        <f>G70/E70</f>
        <v>0.62</v>
      </c>
      <c r="I70" s="199">
        <f>E70/D70</f>
        <v>4.5</v>
      </c>
      <c r="J70" s="197">
        <f t="shared" si="17"/>
        <v>1792.1146953405018</v>
      </c>
      <c r="K70" s="197">
        <f t="shared" ref="K70:K77" si="20">G70/$C$13</f>
        <v>8064.5161290322585</v>
      </c>
      <c r="L70" s="197">
        <v>8000</v>
      </c>
      <c r="M70" s="198">
        <f t="shared" si="19"/>
        <v>8064.5161290322585</v>
      </c>
      <c r="N70" s="202" t="str">
        <f>IF(D70&lt;=10000,"Cumpărare directă", IF( D70&lt;=75000, "Cerere de Oferte", "Licitaţie deschisă"))</f>
        <v>Cumpărare directă</v>
      </c>
      <c r="O70" s="201" t="s">
        <v>514</v>
      </c>
      <c r="P70" s="201" t="s">
        <v>515</v>
      </c>
      <c r="Q70" s="202" t="s">
        <v>465</v>
      </c>
      <c r="R70" s="139">
        <v>8000</v>
      </c>
      <c r="S70" s="167"/>
    </row>
    <row r="71" spans="1:21" s="15" customFormat="1" ht="51.75" customHeight="1" x14ac:dyDescent="0.25">
      <c r="A71" s="208">
        <v>2</v>
      </c>
      <c r="B71" s="209" t="s">
        <v>541</v>
      </c>
      <c r="C71" s="210" t="s">
        <v>53</v>
      </c>
      <c r="D71" s="197">
        <f t="shared" ref="D71:D89" si="21">E71/4.5</f>
        <v>24050.179211469534</v>
      </c>
      <c r="E71" s="197">
        <f t="shared" ref="E71:E89" si="22">F71/1.24</f>
        <v>108225.80645161291</v>
      </c>
      <c r="F71" s="197">
        <v>134200</v>
      </c>
      <c r="G71" s="197">
        <v>10000</v>
      </c>
      <c r="H71" s="198">
        <f t="shared" ref="H71:H84" si="23">G71/E71</f>
        <v>9.2399403874813713E-2</v>
      </c>
      <c r="I71" s="199">
        <f t="shared" ref="I71:I77" si="24">E71/D71</f>
        <v>4.5</v>
      </c>
      <c r="J71" s="197">
        <f t="shared" si="17"/>
        <v>1792.1146953405018</v>
      </c>
      <c r="K71" s="197">
        <f t="shared" si="20"/>
        <v>8064.5161290322585</v>
      </c>
      <c r="L71" s="197">
        <v>10000</v>
      </c>
      <c r="M71" s="198">
        <f t="shared" si="19"/>
        <v>100161.29032258065</v>
      </c>
      <c r="N71" s="202" t="str">
        <f>IF(D71&lt;=10000,"Cumpărare directă", IF( D71&lt;=75000, "Cerere de Oferte", "Licitaţie deschisă"))</f>
        <v>Cerere de Oferte</v>
      </c>
      <c r="O71" s="201" t="s">
        <v>514</v>
      </c>
      <c r="P71" s="201" t="s">
        <v>515</v>
      </c>
      <c r="Q71" s="202" t="s">
        <v>560</v>
      </c>
      <c r="R71" s="139">
        <v>10000</v>
      </c>
      <c r="S71" s="167"/>
    </row>
    <row r="72" spans="1:21" s="15" customFormat="1" ht="81.75" customHeight="1" x14ac:dyDescent="0.25">
      <c r="A72" s="208">
        <v>3</v>
      </c>
      <c r="B72" s="209" t="s">
        <v>54</v>
      </c>
      <c r="C72" s="210" t="s">
        <v>55</v>
      </c>
      <c r="D72" s="197">
        <f t="shared" si="21"/>
        <v>66308.243727598572</v>
      </c>
      <c r="E72" s="197">
        <f t="shared" si="22"/>
        <v>298387.09677419357</v>
      </c>
      <c r="F72" s="197">
        <v>370000</v>
      </c>
      <c r="G72" s="197">
        <v>250000</v>
      </c>
      <c r="H72" s="198">
        <f t="shared" si="23"/>
        <v>0.83783783783783772</v>
      </c>
      <c r="I72" s="199">
        <f t="shared" si="24"/>
        <v>4.5</v>
      </c>
      <c r="J72" s="197">
        <f t="shared" si="17"/>
        <v>44802.867383512545</v>
      </c>
      <c r="K72" s="197">
        <f>G72/$C$13</f>
        <v>201612.90322580645</v>
      </c>
      <c r="L72" s="197">
        <v>85280</v>
      </c>
      <c r="M72" s="198">
        <f t="shared" si="19"/>
        <v>96774.19354838712</v>
      </c>
      <c r="N72" s="202" t="s">
        <v>444</v>
      </c>
      <c r="O72" s="201" t="s">
        <v>514</v>
      </c>
      <c r="P72" s="201" t="s">
        <v>515</v>
      </c>
      <c r="Q72" s="202" t="s">
        <v>560</v>
      </c>
      <c r="R72" s="139">
        <v>134030</v>
      </c>
      <c r="S72" s="167"/>
    </row>
    <row r="73" spans="1:21" s="15" customFormat="1" ht="68.25" customHeight="1" x14ac:dyDescent="0.25">
      <c r="A73" s="208">
        <v>4</v>
      </c>
      <c r="B73" s="209" t="s">
        <v>56</v>
      </c>
      <c r="C73" s="210" t="s">
        <v>57</v>
      </c>
      <c r="D73" s="197">
        <f t="shared" si="21"/>
        <v>4121.8637992831536</v>
      </c>
      <c r="E73" s="197">
        <f t="shared" si="22"/>
        <v>18548.387096774193</v>
      </c>
      <c r="F73" s="197">
        <v>23000</v>
      </c>
      <c r="G73" s="197">
        <v>20000</v>
      </c>
      <c r="H73" s="198">
        <f t="shared" si="23"/>
        <v>1.0782608695652174</v>
      </c>
      <c r="I73" s="199">
        <f t="shared" si="24"/>
        <v>4.5</v>
      </c>
      <c r="J73" s="197">
        <f t="shared" si="17"/>
        <v>3584.2293906810037</v>
      </c>
      <c r="K73" s="197">
        <f t="shared" si="20"/>
        <v>16129.032258064517</v>
      </c>
      <c r="L73" s="197">
        <v>12500</v>
      </c>
      <c r="M73" s="198">
        <f t="shared" si="19"/>
        <v>2419.3548387096762</v>
      </c>
      <c r="N73" s="202" t="s">
        <v>355</v>
      </c>
      <c r="O73" s="201" t="s">
        <v>514</v>
      </c>
      <c r="P73" s="201" t="s">
        <v>515</v>
      </c>
      <c r="Q73" s="202" t="s">
        <v>560</v>
      </c>
      <c r="R73" s="139">
        <v>12500</v>
      </c>
      <c r="S73" s="167"/>
    </row>
    <row r="74" spans="1:21" s="15" customFormat="1" ht="70.5" customHeight="1" x14ac:dyDescent="0.25">
      <c r="A74" s="208">
        <v>5</v>
      </c>
      <c r="B74" s="209" t="s">
        <v>58</v>
      </c>
      <c r="C74" s="210" t="s">
        <v>59</v>
      </c>
      <c r="D74" s="197">
        <f t="shared" si="21"/>
        <v>5376.3440860215051</v>
      </c>
      <c r="E74" s="197">
        <f t="shared" si="22"/>
        <v>24193.548387096773</v>
      </c>
      <c r="F74" s="197">
        <v>30000</v>
      </c>
      <c r="G74" s="197">
        <v>30000</v>
      </c>
      <c r="H74" s="198">
        <f t="shared" si="23"/>
        <v>1.24</v>
      </c>
      <c r="I74" s="199">
        <f t="shared" si="24"/>
        <v>4.5</v>
      </c>
      <c r="J74" s="197">
        <f t="shared" si="17"/>
        <v>5376.3440860215051</v>
      </c>
      <c r="K74" s="197">
        <f t="shared" si="20"/>
        <v>24193.548387096773</v>
      </c>
      <c r="L74" s="197">
        <v>20000</v>
      </c>
      <c r="M74" s="198">
        <f t="shared" si="19"/>
        <v>0</v>
      </c>
      <c r="N74" s="202" t="s">
        <v>355</v>
      </c>
      <c r="O74" s="201" t="s">
        <v>514</v>
      </c>
      <c r="P74" s="201" t="s">
        <v>515</v>
      </c>
      <c r="Q74" s="202" t="s">
        <v>455</v>
      </c>
      <c r="R74" s="139">
        <v>20000</v>
      </c>
      <c r="S74" s="167"/>
    </row>
    <row r="75" spans="1:21" s="15" customFormat="1" ht="72" customHeight="1" x14ac:dyDescent="0.25">
      <c r="A75" s="208">
        <v>6</v>
      </c>
      <c r="B75" s="209" t="s">
        <v>548</v>
      </c>
      <c r="C75" s="210" t="s">
        <v>217</v>
      </c>
      <c r="D75" s="197">
        <f t="shared" si="21"/>
        <v>26344.086021505376</v>
      </c>
      <c r="E75" s="197">
        <f t="shared" si="22"/>
        <v>118548.3870967742</v>
      </c>
      <c r="F75" s="197">
        <v>147000</v>
      </c>
      <c r="G75" s="197">
        <v>25000</v>
      </c>
      <c r="H75" s="198">
        <f t="shared" si="23"/>
        <v>0.21088435374149658</v>
      </c>
      <c r="I75" s="199">
        <f t="shared" si="24"/>
        <v>4.5</v>
      </c>
      <c r="J75" s="197">
        <f t="shared" si="17"/>
        <v>4480.2867383512539</v>
      </c>
      <c r="K75" s="197">
        <f t="shared" si="20"/>
        <v>20161.290322580644</v>
      </c>
      <c r="L75" s="197">
        <v>10000</v>
      </c>
      <c r="M75" s="198">
        <f t="shared" si="19"/>
        <v>98387.096774193546</v>
      </c>
      <c r="N75" s="202" t="str">
        <f>IF(D75&lt;=10000,"Cumpărare directă", IF( D75&lt;=75000, "Cerere de Oferte", "Licitaţie deschisă"))</f>
        <v>Cerere de Oferte</v>
      </c>
      <c r="O75" s="201" t="s">
        <v>514</v>
      </c>
      <c r="P75" s="201" t="s">
        <v>515</v>
      </c>
      <c r="Q75" s="202" t="s">
        <v>425</v>
      </c>
      <c r="R75" s="139">
        <v>10000</v>
      </c>
      <c r="S75" s="167"/>
    </row>
    <row r="76" spans="1:21" s="15" customFormat="1" ht="48" customHeight="1" x14ac:dyDescent="0.25">
      <c r="A76" s="208">
        <v>7</v>
      </c>
      <c r="B76" s="209" t="s">
        <v>64</v>
      </c>
      <c r="C76" s="210" t="s">
        <v>209</v>
      </c>
      <c r="D76" s="197">
        <f t="shared" si="21"/>
        <v>6093.1899641577065</v>
      </c>
      <c r="E76" s="197">
        <f t="shared" si="22"/>
        <v>27419.354838709678</v>
      </c>
      <c r="F76" s="197">
        <v>34000</v>
      </c>
      <c r="G76" s="197">
        <v>30000</v>
      </c>
      <c r="H76" s="198">
        <f t="shared" si="23"/>
        <v>1.0941176470588234</v>
      </c>
      <c r="I76" s="199">
        <f t="shared" si="24"/>
        <v>4.5</v>
      </c>
      <c r="J76" s="197">
        <f t="shared" si="17"/>
        <v>5376.3440860215051</v>
      </c>
      <c r="K76" s="197">
        <f t="shared" si="20"/>
        <v>24193.548387096773</v>
      </c>
      <c r="L76" s="197">
        <v>9000</v>
      </c>
      <c r="M76" s="198">
        <f>E76-K76</f>
        <v>3225.8064516129052</v>
      </c>
      <c r="N76" s="202" t="str">
        <f>IF(D76&lt;=10000,"Cumpărare directă", IF( D76&lt;=75000, "Cerere de Oferte", "Licitaţie deschisă"))</f>
        <v>Cumpărare directă</v>
      </c>
      <c r="O76" s="201" t="s">
        <v>514</v>
      </c>
      <c r="P76" s="201" t="s">
        <v>515</v>
      </c>
      <c r="Q76" s="202" t="s">
        <v>560</v>
      </c>
      <c r="R76" s="139">
        <v>9000</v>
      </c>
      <c r="S76" s="167"/>
    </row>
    <row r="77" spans="1:21" s="15" customFormat="1" ht="48" customHeight="1" x14ac:dyDescent="0.25">
      <c r="A77" s="208">
        <v>8</v>
      </c>
      <c r="B77" s="209" t="s">
        <v>368</v>
      </c>
      <c r="C77" s="210" t="s">
        <v>209</v>
      </c>
      <c r="D77" s="197">
        <f t="shared" si="21"/>
        <v>1039.426523297491</v>
      </c>
      <c r="E77" s="197">
        <f t="shared" si="22"/>
        <v>4677.4193548387093</v>
      </c>
      <c r="F77" s="197">
        <v>5800</v>
      </c>
      <c r="G77" s="197">
        <v>5000</v>
      </c>
      <c r="H77" s="198">
        <f t="shared" si="23"/>
        <v>1.0689655172413794</v>
      </c>
      <c r="I77" s="199">
        <f t="shared" si="24"/>
        <v>4.5</v>
      </c>
      <c r="J77" s="197">
        <f t="shared" si="17"/>
        <v>896.05734767025092</v>
      </c>
      <c r="K77" s="197">
        <f t="shared" si="20"/>
        <v>4032.2580645161293</v>
      </c>
      <c r="L77" s="197">
        <v>2100</v>
      </c>
      <c r="M77" s="198">
        <f t="shared" ref="M77:M82" si="25">E77-K77</f>
        <v>645.16129032258004</v>
      </c>
      <c r="N77" s="202" t="s">
        <v>355</v>
      </c>
      <c r="O77" s="201" t="s">
        <v>514</v>
      </c>
      <c r="P77" s="201" t="s">
        <v>515</v>
      </c>
      <c r="Q77" s="202" t="s">
        <v>560</v>
      </c>
      <c r="R77" s="139">
        <v>4000</v>
      </c>
      <c r="S77" s="167"/>
    </row>
    <row r="78" spans="1:21" s="15" customFormat="1" ht="36" customHeight="1" x14ac:dyDescent="0.25">
      <c r="A78" s="208">
        <v>9</v>
      </c>
      <c r="B78" s="213" t="s">
        <v>247</v>
      </c>
      <c r="C78" s="212" t="s">
        <v>248</v>
      </c>
      <c r="D78" s="197">
        <f t="shared" si="21"/>
        <v>1971.3261648745522</v>
      </c>
      <c r="E78" s="197">
        <f t="shared" si="22"/>
        <v>8870.9677419354848</v>
      </c>
      <c r="F78" s="197">
        <v>11000</v>
      </c>
      <c r="G78" s="197">
        <v>1000</v>
      </c>
      <c r="H78" s="198">
        <f t="shared" si="23"/>
        <v>0.11272727272727272</v>
      </c>
      <c r="I78" s="199"/>
      <c r="J78" s="197">
        <f t="shared" si="17"/>
        <v>179.2114695340502</v>
      </c>
      <c r="K78" s="197">
        <f>G78/$C$13</f>
        <v>806.45161290322585</v>
      </c>
      <c r="L78" s="197">
        <v>400</v>
      </c>
      <c r="M78" s="198">
        <f t="shared" si="25"/>
        <v>8064.5161290322594</v>
      </c>
      <c r="N78" s="202" t="str">
        <f>IF(D78&lt;=10000,"Cumpărare directă", IF( D78&lt;=75000, "Cerere de Oferte", "Licitaţie deschisă"))</f>
        <v>Cumpărare directă</v>
      </c>
      <c r="O78" s="201" t="s">
        <v>514</v>
      </c>
      <c r="P78" s="201" t="s">
        <v>515</v>
      </c>
      <c r="Q78" s="202" t="s">
        <v>560</v>
      </c>
      <c r="R78" s="139">
        <v>400</v>
      </c>
      <c r="S78" s="167"/>
    </row>
    <row r="79" spans="1:21" s="15" customFormat="1" ht="39.75" customHeight="1" x14ac:dyDescent="0.25">
      <c r="A79" s="208">
        <v>10</v>
      </c>
      <c r="B79" s="209" t="s">
        <v>299</v>
      </c>
      <c r="C79" s="210" t="s">
        <v>67</v>
      </c>
      <c r="D79" s="197">
        <f t="shared" si="21"/>
        <v>537.63440860215053</v>
      </c>
      <c r="E79" s="197">
        <f t="shared" si="22"/>
        <v>2419.3548387096776</v>
      </c>
      <c r="F79" s="197">
        <v>3000</v>
      </c>
      <c r="G79" s="197">
        <v>3000</v>
      </c>
      <c r="H79" s="198">
        <f t="shared" si="23"/>
        <v>1.24</v>
      </c>
      <c r="I79" s="199">
        <f t="shared" ref="I79:I95" si="26">E79/D79</f>
        <v>4.5</v>
      </c>
      <c r="J79" s="197">
        <f t="shared" si="17"/>
        <v>537.63440860215053</v>
      </c>
      <c r="K79" s="197">
        <f t="shared" ref="K79:K94" si="27">G79/$C$13</f>
        <v>2419.3548387096776</v>
      </c>
      <c r="L79" s="197">
        <v>3000</v>
      </c>
      <c r="M79" s="198">
        <f>E79-K79</f>
        <v>0</v>
      </c>
      <c r="N79" s="202" t="str">
        <f>IF(D79&lt;=10000,"Cumpărare directă", IF( D79&lt;=75000, "Cerere de Oferte", "Licitaţie deschisă"))</f>
        <v>Cumpărare directă</v>
      </c>
      <c r="O79" s="201" t="s">
        <v>514</v>
      </c>
      <c r="P79" s="201" t="s">
        <v>515</v>
      </c>
      <c r="Q79" s="202" t="s">
        <v>560</v>
      </c>
      <c r="R79" s="139">
        <v>3000</v>
      </c>
      <c r="S79" s="167"/>
    </row>
    <row r="80" spans="1:21" s="15" customFormat="1" ht="45" customHeight="1" x14ac:dyDescent="0.25">
      <c r="A80" s="208">
        <v>11</v>
      </c>
      <c r="B80" s="209" t="s">
        <v>68</v>
      </c>
      <c r="C80" s="210" t="s">
        <v>215</v>
      </c>
      <c r="D80" s="197">
        <f t="shared" si="21"/>
        <v>896.05734767025092</v>
      </c>
      <c r="E80" s="197">
        <f t="shared" si="22"/>
        <v>4032.2580645161293</v>
      </c>
      <c r="F80" s="197">
        <v>5000</v>
      </c>
      <c r="G80" s="197">
        <v>20000</v>
      </c>
      <c r="H80" s="198">
        <f t="shared" si="23"/>
        <v>4.96</v>
      </c>
      <c r="I80" s="199">
        <f t="shared" si="26"/>
        <v>4.5</v>
      </c>
      <c r="J80" s="197">
        <f t="shared" si="17"/>
        <v>3584.2293906810037</v>
      </c>
      <c r="K80" s="197">
        <f t="shared" si="27"/>
        <v>16129.032258064517</v>
      </c>
      <c r="L80" s="197">
        <v>20000</v>
      </c>
      <c r="M80" s="198">
        <f t="shared" si="25"/>
        <v>-12096.774193548388</v>
      </c>
      <c r="N80" s="202" t="s">
        <v>355</v>
      </c>
      <c r="O80" s="201" t="s">
        <v>514</v>
      </c>
      <c r="P80" s="201" t="s">
        <v>515</v>
      </c>
      <c r="Q80" s="202" t="s">
        <v>455</v>
      </c>
      <c r="R80" s="139">
        <v>20000</v>
      </c>
      <c r="S80" s="167"/>
    </row>
    <row r="81" spans="1:19" s="15" customFormat="1" ht="39" customHeight="1" x14ac:dyDescent="0.25">
      <c r="A81" s="208">
        <v>12</v>
      </c>
      <c r="B81" s="212" t="s">
        <v>401</v>
      </c>
      <c r="C81" s="212" t="s">
        <v>409</v>
      </c>
      <c r="D81" s="197">
        <f t="shared" si="21"/>
        <v>537.63440860215053</v>
      </c>
      <c r="E81" s="197">
        <f t="shared" si="22"/>
        <v>2419.3548387096776</v>
      </c>
      <c r="F81" s="197">
        <v>3000</v>
      </c>
      <c r="G81" s="197">
        <v>6000</v>
      </c>
      <c r="H81" s="198">
        <f t="shared" si="23"/>
        <v>2.48</v>
      </c>
      <c r="I81" s="199">
        <f t="shared" si="26"/>
        <v>4.5</v>
      </c>
      <c r="J81" s="197">
        <f t="shared" si="17"/>
        <v>1075.2688172043011</v>
      </c>
      <c r="K81" s="197">
        <f t="shared" si="27"/>
        <v>4838.7096774193551</v>
      </c>
      <c r="L81" s="197">
        <v>5000</v>
      </c>
      <c r="M81" s="198">
        <f t="shared" si="25"/>
        <v>-2419.3548387096776</v>
      </c>
      <c r="N81" s="202" t="s">
        <v>355</v>
      </c>
      <c r="O81" s="201" t="s">
        <v>514</v>
      </c>
      <c r="P81" s="201" t="s">
        <v>515</v>
      </c>
      <c r="Q81" s="202" t="s">
        <v>560</v>
      </c>
      <c r="R81" s="139">
        <v>6000</v>
      </c>
      <c r="S81" s="167"/>
    </row>
    <row r="82" spans="1:19" s="15" customFormat="1" ht="63.75" customHeight="1" x14ac:dyDescent="0.25">
      <c r="A82" s="208">
        <v>13</v>
      </c>
      <c r="B82" s="209" t="s">
        <v>141</v>
      </c>
      <c r="C82" s="210" t="s">
        <v>140</v>
      </c>
      <c r="D82" s="197">
        <f t="shared" si="21"/>
        <v>412.18637992831538</v>
      </c>
      <c r="E82" s="197">
        <f t="shared" si="22"/>
        <v>1854.8387096774193</v>
      </c>
      <c r="F82" s="197">
        <v>2300</v>
      </c>
      <c r="G82" s="197">
        <v>2000</v>
      </c>
      <c r="H82" s="198">
        <f t="shared" si="23"/>
        <v>1.0782608695652174</v>
      </c>
      <c r="I82" s="199">
        <f t="shared" si="26"/>
        <v>4.5</v>
      </c>
      <c r="J82" s="197">
        <f t="shared" si="17"/>
        <v>358.42293906810039</v>
      </c>
      <c r="K82" s="197">
        <f t="shared" si="27"/>
        <v>1612.9032258064517</v>
      </c>
      <c r="L82" s="197">
        <v>2000</v>
      </c>
      <c r="M82" s="198">
        <f t="shared" si="25"/>
        <v>241.93548387096757</v>
      </c>
      <c r="N82" s="202" t="s">
        <v>355</v>
      </c>
      <c r="O82" s="201" t="s">
        <v>514</v>
      </c>
      <c r="P82" s="201" t="s">
        <v>515</v>
      </c>
      <c r="Q82" s="202" t="s">
        <v>560</v>
      </c>
      <c r="R82" s="139">
        <v>2000</v>
      </c>
      <c r="S82" s="167"/>
    </row>
    <row r="83" spans="1:19" s="15" customFormat="1" ht="60" customHeight="1" x14ac:dyDescent="0.25">
      <c r="A83" s="208">
        <v>14</v>
      </c>
      <c r="B83" s="209" t="s">
        <v>457</v>
      </c>
      <c r="C83" s="228" t="s">
        <v>458</v>
      </c>
      <c r="D83" s="197">
        <f t="shared" si="21"/>
        <v>4121.8637992831536</v>
      </c>
      <c r="E83" s="197">
        <f t="shared" si="22"/>
        <v>18548.387096774193</v>
      </c>
      <c r="F83" s="197">
        <v>23000</v>
      </c>
      <c r="G83" s="197">
        <v>20000</v>
      </c>
      <c r="H83" s="198"/>
      <c r="I83" s="199"/>
      <c r="J83" s="197"/>
      <c r="K83" s="197"/>
      <c r="L83" s="197"/>
      <c r="M83" s="198"/>
      <c r="N83" s="202" t="s">
        <v>355</v>
      </c>
      <c r="O83" s="201" t="s">
        <v>514</v>
      </c>
      <c r="P83" s="201" t="s">
        <v>515</v>
      </c>
      <c r="Q83" s="202" t="s">
        <v>560</v>
      </c>
      <c r="R83" s="139"/>
      <c r="S83" s="167"/>
    </row>
    <row r="84" spans="1:19" s="15" customFormat="1" ht="25.5" x14ac:dyDescent="0.25">
      <c r="A84" s="208">
        <v>15</v>
      </c>
      <c r="B84" s="210" t="s">
        <v>462</v>
      </c>
      <c r="C84" s="210" t="s">
        <v>463</v>
      </c>
      <c r="D84" s="197">
        <f t="shared" si="21"/>
        <v>1021.505376344086</v>
      </c>
      <c r="E84" s="197">
        <f t="shared" si="22"/>
        <v>4596.7741935483873</v>
      </c>
      <c r="F84" s="197">
        <v>5700</v>
      </c>
      <c r="G84" s="197">
        <v>5000</v>
      </c>
      <c r="H84" s="198">
        <f t="shared" si="23"/>
        <v>1.0877192982456141</v>
      </c>
      <c r="I84" s="199">
        <f t="shared" si="26"/>
        <v>4.5</v>
      </c>
      <c r="J84" s="197">
        <f t="shared" si="17"/>
        <v>896.05734767025092</v>
      </c>
      <c r="K84" s="197">
        <f t="shared" si="27"/>
        <v>4032.2580645161293</v>
      </c>
      <c r="L84" s="197">
        <v>50</v>
      </c>
      <c r="M84" s="198">
        <f t="shared" ref="M84:M92" si="28">E84-K84</f>
        <v>564.51612903225805</v>
      </c>
      <c r="N84" s="202" t="str">
        <f>IF(D84&lt;=10000,"Cumpărare directă", IF( D84&lt;=75000, "Cerere de Oferte", "Licitaţie deschisă"))</f>
        <v>Cumpărare directă</v>
      </c>
      <c r="O84" s="201" t="s">
        <v>514</v>
      </c>
      <c r="P84" s="201" t="s">
        <v>515</v>
      </c>
      <c r="Q84" s="202" t="s">
        <v>491</v>
      </c>
      <c r="R84" s="139">
        <v>50</v>
      </c>
      <c r="S84" s="167"/>
    </row>
    <row r="85" spans="1:19" s="15" customFormat="1" ht="32.25" customHeight="1" x14ac:dyDescent="0.25">
      <c r="A85" s="208">
        <v>16</v>
      </c>
      <c r="B85" s="210" t="s">
        <v>293</v>
      </c>
      <c r="C85" s="210" t="s">
        <v>294</v>
      </c>
      <c r="D85" s="197">
        <f t="shared" si="21"/>
        <v>1254.4802867383512</v>
      </c>
      <c r="E85" s="197">
        <f t="shared" si="22"/>
        <v>5645.1612903225805</v>
      </c>
      <c r="F85" s="197">
        <v>7000</v>
      </c>
      <c r="G85" s="197">
        <v>10000</v>
      </c>
      <c r="H85" s="198">
        <f>G85/E85</f>
        <v>1.7714285714285716</v>
      </c>
      <c r="I85" s="199">
        <f t="shared" si="26"/>
        <v>4.5</v>
      </c>
      <c r="J85" s="197">
        <f t="shared" si="17"/>
        <v>1792.1146953405018</v>
      </c>
      <c r="K85" s="197">
        <f>G85/$C$13</f>
        <v>8064.5161290322585</v>
      </c>
      <c r="L85" s="197">
        <v>100</v>
      </c>
      <c r="M85" s="198">
        <f t="shared" si="28"/>
        <v>-2419.354838709678</v>
      </c>
      <c r="N85" s="200" t="s">
        <v>355</v>
      </c>
      <c r="O85" s="201" t="s">
        <v>514</v>
      </c>
      <c r="P85" s="201" t="s">
        <v>515</v>
      </c>
      <c r="Q85" s="202" t="s">
        <v>491</v>
      </c>
      <c r="R85" s="139">
        <v>100</v>
      </c>
      <c r="S85" s="167"/>
    </row>
    <row r="86" spans="1:19" s="15" customFormat="1" ht="46.5" customHeight="1" x14ac:dyDescent="0.25">
      <c r="A86" s="208">
        <v>17</v>
      </c>
      <c r="B86" s="210" t="s">
        <v>579</v>
      </c>
      <c r="C86" s="378" t="s">
        <v>582</v>
      </c>
      <c r="D86" s="197">
        <f t="shared" si="21"/>
        <v>1792.1146953405018</v>
      </c>
      <c r="E86" s="197">
        <f t="shared" si="22"/>
        <v>8064.5161290322585</v>
      </c>
      <c r="F86" s="197">
        <v>10000</v>
      </c>
      <c r="G86" s="197">
        <v>10000</v>
      </c>
      <c r="H86" s="198">
        <f>G86/E86</f>
        <v>1.24</v>
      </c>
      <c r="I86" s="199">
        <f t="shared" si="26"/>
        <v>4.5</v>
      </c>
      <c r="J86" s="197">
        <f t="shared" si="17"/>
        <v>1792.1146953405018</v>
      </c>
      <c r="K86" s="197">
        <f t="shared" si="27"/>
        <v>8064.5161290322585</v>
      </c>
      <c r="L86" s="197">
        <v>100</v>
      </c>
      <c r="M86" s="198">
        <f t="shared" si="28"/>
        <v>0</v>
      </c>
      <c r="N86" s="200" t="s">
        <v>580</v>
      </c>
      <c r="O86" s="201" t="s">
        <v>514</v>
      </c>
      <c r="P86" s="201" t="s">
        <v>515</v>
      </c>
      <c r="Q86" s="202" t="s">
        <v>425</v>
      </c>
      <c r="R86" s="139">
        <v>100</v>
      </c>
      <c r="S86" s="167"/>
    </row>
    <row r="87" spans="1:19" s="58" customFormat="1" ht="41.25" customHeight="1" x14ac:dyDescent="0.2">
      <c r="A87" s="59">
        <v>18</v>
      </c>
      <c r="B87" s="383" t="s">
        <v>581</v>
      </c>
      <c r="C87" s="384" t="s">
        <v>461</v>
      </c>
      <c r="D87" s="60">
        <f t="shared" si="21"/>
        <v>5376.3440860215051</v>
      </c>
      <c r="E87" s="60">
        <f t="shared" si="22"/>
        <v>24193.548387096773</v>
      </c>
      <c r="F87" s="60">
        <v>30000</v>
      </c>
      <c r="G87" s="60">
        <v>10000</v>
      </c>
      <c r="H87" s="76">
        <f t="shared" ref="H87:H95" si="29">G87/E87</f>
        <v>0.41333333333333333</v>
      </c>
      <c r="I87" s="77">
        <f t="shared" si="26"/>
        <v>4.5</v>
      </c>
      <c r="J87" s="60">
        <f t="shared" si="17"/>
        <v>1792.1146953405018</v>
      </c>
      <c r="K87" s="60">
        <f t="shared" si="27"/>
        <v>8064.5161290322585</v>
      </c>
      <c r="L87" s="60">
        <v>8000</v>
      </c>
      <c r="M87" s="76">
        <f>E87-K87</f>
        <v>16129.032258064515</v>
      </c>
      <c r="N87" s="63" t="s">
        <v>355</v>
      </c>
      <c r="O87" s="62" t="s">
        <v>514</v>
      </c>
      <c r="P87" s="62" t="s">
        <v>515</v>
      </c>
      <c r="Q87" s="61" t="s">
        <v>560</v>
      </c>
      <c r="R87" s="385">
        <v>8000</v>
      </c>
      <c r="S87" s="386"/>
    </row>
    <row r="88" spans="1:19" s="15" customFormat="1" ht="33.75" customHeight="1" x14ac:dyDescent="0.25">
      <c r="A88" s="208">
        <v>19</v>
      </c>
      <c r="B88" s="213" t="s">
        <v>574</v>
      </c>
      <c r="C88" s="212" t="s">
        <v>575</v>
      </c>
      <c r="D88" s="197">
        <f t="shared" si="21"/>
        <v>3475.8064516129034</v>
      </c>
      <c r="E88" s="197">
        <f t="shared" si="22"/>
        <v>15641.129032258064</v>
      </c>
      <c r="F88" s="197">
        <v>19395</v>
      </c>
      <c r="G88" s="197"/>
      <c r="H88" s="198"/>
      <c r="I88" s="199">
        <f t="shared" si="26"/>
        <v>4.5</v>
      </c>
      <c r="J88" s="197"/>
      <c r="K88" s="197"/>
      <c r="L88" s="197"/>
      <c r="M88" s="198"/>
      <c r="N88" s="202" t="s">
        <v>355</v>
      </c>
      <c r="O88" s="201" t="s">
        <v>514</v>
      </c>
      <c r="P88" s="201" t="s">
        <v>515</v>
      </c>
      <c r="Q88" s="202" t="s">
        <v>425</v>
      </c>
      <c r="R88" s="139"/>
      <c r="S88" s="167"/>
    </row>
    <row r="89" spans="1:19" s="15" customFormat="1" ht="56.25" customHeight="1" x14ac:dyDescent="0.25">
      <c r="A89" s="208">
        <v>20</v>
      </c>
      <c r="B89" s="213" t="s">
        <v>572</v>
      </c>
      <c r="C89" s="212" t="s">
        <v>573</v>
      </c>
      <c r="D89" s="197">
        <f t="shared" si="21"/>
        <v>11219.534050179212</v>
      </c>
      <c r="E89" s="197">
        <f t="shared" si="22"/>
        <v>50487.903225806454</v>
      </c>
      <c r="F89" s="197">
        <v>62605</v>
      </c>
      <c r="G89" s="197"/>
      <c r="H89" s="198"/>
      <c r="I89" s="199"/>
      <c r="J89" s="197"/>
      <c r="K89" s="197"/>
      <c r="L89" s="197"/>
      <c r="M89" s="198"/>
      <c r="N89" s="202" t="s">
        <v>355</v>
      </c>
      <c r="O89" s="201" t="s">
        <v>514</v>
      </c>
      <c r="P89" s="201" t="s">
        <v>515</v>
      </c>
      <c r="Q89" s="202" t="s">
        <v>425</v>
      </c>
      <c r="R89" s="139"/>
      <c r="S89" s="167"/>
    </row>
    <row r="90" spans="1:19" s="15" customFormat="1" ht="25.5" x14ac:dyDescent="0.25">
      <c r="A90" s="203"/>
      <c r="B90" s="232" t="s">
        <v>73</v>
      </c>
      <c r="C90" s="233"/>
      <c r="D90" s="234">
        <f>D91+D92</f>
        <v>35125.44802867384</v>
      </c>
      <c r="E90" s="234">
        <f>E91+E92</f>
        <v>158064.51612903227</v>
      </c>
      <c r="F90" s="234">
        <f>F91+F92</f>
        <v>196000</v>
      </c>
      <c r="G90" s="234">
        <f>G91+G92</f>
        <v>210000</v>
      </c>
      <c r="H90" s="235">
        <f t="shared" si="29"/>
        <v>1.3285714285714285</v>
      </c>
      <c r="I90" s="236">
        <f t="shared" si="26"/>
        <v>4.5</v>
      </c>
      <c r="J90" s="234">
        <f t="shared" si="17"/>
        <v>37634.408602150535</v>
      </c>
      <c r="K90" s="234">
        <f t="shared" si="27"/>
        <v>169354.83870967742</v>
      </c>
      <c r="L90" s="234">
        <f>SUM(L91:L92)</f>
        <v>230000</v>
      </c>
      <c r="M90" s="234">
        <f>SUM(M91:M92)</f>
        <v>-11290.322580645145</v>
      </c>
      <c r="N90" s="234"/>
      <c r="O90" s="237"/>
      <c r="P90" s="237"/>
      <c r="Q90" s="234"/>
      <c r="R90" s="145">
        <f>SUM(R91:R92)</f>
        <v>146000</v>
      </c>
      <c r="S90" s="173"/>
    </row>
    <row r="91" spans="1:19" s="15" customFormat="1" ht="57" customHeight="1" x14ac:dyDescent="0.25">
      <c r="A91" s="208">
        <v>1</v>
      </c>
      <c r="B91" s="209" t="s">
        <v>569</v>
      </c>
      <c r="C91" s="212" t="s">
        <v>528</v>
      </c>
      <c r="D91" s="197">
        <f>E91/4.5</f>
        <v>14336.917562724015</v>
      </c>
      <c r="E91" s="197">
        <f t="shared" ref="E91:E99" si="30">F91/1.24</f>
        <v>64516.129032258068</v>
      </c>
      <c r="F91" s="197">
        <v>80000</v>
      </c>
      <c r="G91" s="197">
        <v>100000</v>
      </c>
      <c r="H91" s="198">
        <f>G91/E91</f>
        <v>1.5499999999999998</v>
      </c>
      <c r="I91" s="199">
        <f>E91/D91</f>
        <v>4.5</v>
      </c>
      <c r="J91" s="197">
        <f t="shared" si="17"/>
        <v>17921.146953405016</v>
      </c>
      <c r="K91" s="197">
        <f>G91/$C$13</f>
        <v>80645.161290322576</v>
      </c>
      <c r="L91" s="197">
        <v>190000</v>
      </c>
      <c r="M91" s="198">
        <f>E91-K91</f>
        <v>-16129.032258064508</v>
      </c>
      <c r="N91" s="202" t="str">
        <f>IF(D91&lt;=10000,"Cumpărare directă", IF( D91&lt;=75000, "Cerere de Oferte", "Licitaţie deschisă"))</f>
        <v>Cerere de Oferte</v>
      </c>
      <c r="O91" s="201" t="s">
        <v>514</v>
      </c>
      <c r="P91" s="201" t="s">
        <v>515</v>
      </c>
      <c r="Q91" s="202" t="s">
        <v>560</v>
      </c>
      <c r="R91" s="139">
        <v>106000</v>
      </c>
      <c r="S91" s="167"/>
    </row>
    <row r="92" spans="1:19" s="15" customFormat="1" ht="51.75" customHeight="1" x14ac:dyDescent="0.25">
      <c r="A92" s="208">
        <v>2</v>
      </c>
      <c r="B92" s="209" t="s">
        <v>467</v>
      </c>
      <c r="C92" s="210" t="s">
        <v>570</v>
      </c>
      <c r="D92" s="197">
        <f>E92/4.5</f>
        <v>20788.530465949822</v>
      </c>
      <c r="E92" s="197">
        <f t="shared" si="30"/>
        <v>93548.387096774197</v>
      </c>
      <c r="F92" s="197">
        <v>116000</v>
      </c>
      <c r="G92" s="197">
        <v>110000</v>
      </c>
      <c r="H92" s="198">
        <f t="shared" si="29"/>
        <v>1.1758620689655173</v>
      </c>
      <c r="I92" s="199">
        <f t="shared" si="26"/>
        <v>4.5</v>
      </c>
      <c r="J92" s="197">
        <f t="shared" si="17"/>
        <v>19713.26164874552</v>
      </c>
      <c r="K92" s="197">
        <f t="shared" si="27"/>
        <v>88709.677419354834</v>
      </c>
      <c r="L92" s="197">
        <v>40000</v>
      </c>
      <c r="M92" s="198">
        <f t="shared" si="28"/>
        <v>4838.7096774193633</v>
      </c>
      <c r="N92" s="202" t="s">
        <v>416</v>
      </c>
      <c r="O92" s="201" t="s">
        <v>514</v>
      </c>
      <c r="P92" s="201" t="s">
        <v>515</v>
      </c>
      <c r="Q92" s="200" t="s">
        <v>438</v>
      </c>
      <c r="R92" s="139">
        <v>40000</v>
      </c>
      <c r="S92" s="167"/>
    </row>
    <row r="93" spans="1:19" s="15" customFormat="1" ht="54" customHeight="1" x14ac:dyDescent="0.25">
      <c r="A93" s="203"/>
      <c r="B93" s="232" t="s">
        <v>144</v>
      </c>
      <c r="C93" s="233"/>
      <c r="D93" s="234">
        <f>E93/4.5</f>
        <v>4121.8637992831536</v>
      </c>
      <c r="E93" s="234">
        <f t="shared" si="30"/>
        <v>18548.387096774193</v>
      </c>
      <c r="F93" s="234">
        <v>23000</v>
      </c>
      <c r="G93" s="234" t="e">
        <f>G94</f>
        <v>#REF!</v>
      </c>
      <c r="H93" s="235" t="e">
        <f t="shared" si="29"/>
        <v>#REF!</v>
      </c>
      <c r="I93" s="236">
        <f t="shared" si="26"/>
        <v>4.5</v>
      </c>
      <c r="J93" s="234" t="e">
        <f t="shared" si="17"/>
        <v>#REF!</v>
      </c>
      <c r="K93" s="234" t="e">
        <f t="shared" si="27"/>
        <v>#REF!</v>
      </c>
      <c r="L93" s="234" t="e">
        <f>L94</f>
        <v>#REF!</v>
      </c>
      <c r="M93" s="234" t="e">
        <f>M94</f>
        <v>#REF!</v>
      </c>
      <c r="N93" s="234"/>
      <c r="O93" s="237"/>
      <c r="P93" s="237"/>
      <c r="Q93" s="234"/>
      <c r="R93" s="145" t="e">
        <f>R94</f>
        <v>#REF!</v>
      </c>
      <c r="S93" s="173"/>
    </row>
    <row r="94" spans="1:19" s="15" customFormat="1" ht="49.5" customHeight="1" x14ac:dyDescent="0.25">
      <c r="A94" s="206"/>
      <c r="B94" s="195" t="s">
        <v>74</v>
      </c>
      <c r="C94" s="214"/>
      <c r="D94" s="215">
        <f>E94/4.5</f>
        <v>4121.8637992831536</v>
      </c>
      <c r="E94" s="215">
        <f t="shared" si="30"/>
        <v>18548.387096774193</v>
      </c>
      <c r="F94" s="215">
        <v>23000</v>
      </c>
      <c r="G94" s="215" t="e">
        <f>#REF!+G97+#REF!+#REF!</f>
        <v>#REF!</v>
      </c>
      <c r="H94" s="216" t="e">
        <f t="shared" si="29"/>
        <v>#REF!</v>
      </c>
      <c r="I94" s="217">
        <f t="shared" si="26"/>
        <v>4.5</v>
      </c>
      <c r="J94" s="215" t="e">
        <f t="shared" si="17"/>
        <v>#REF!</v>
      </c>
      <c r="K94" s="215" t="e">
        <f t="shared" si="27"/>
        <v>#REF!</v>
      </c>
      <c r="L94" s="215" t="e">
        <f>#REF!</f>
        <v>#REF!</v>
      </c>
      <c r="M94" s="215" t="e">
        <f>#REF!</f>
        <v>#REF!</v>
      </c>
      <c r="N94" s="215"/>
      <c r="O94" s="218"/>
      <c r="P94" s="218"/>
      <c r="Q94" s="215"/>
      <c r="R94" s="140" t="e">
        <f>#REF!</f>
        <v>#REF!</v>
      </c>
      <c r="S94" s="168"/>
    </row>
    <row r="95" spans="1:19" s="15" customFormat="1" ht="45" customHeight="1" x14ac:dyDescent="0.25">
      <c r="A95" s="208">
        <v>1</v>
      </c>
      <c r="B95" s="209" t="s">
        <v>75</v>
      </c>
      <c r="C95" s="210" t="s">
        <v>207</v>
      </c>
      <c r="D95" s="197">
        <f t="shared" ref="D95:D101" si="31">E95/4.5</f>
        <v>1702.5089605734765</v>
      </c>
      <c r="E95" s="197">
        <f t="shared" si="30"/>
        <v>7661.2903225806449</v>
      </c>
      <c r="F95" s="197">
        <v>9500</v>
      </c>
      <c r="G95" s="197"/>
      <c r="H95" s="198">
        <f t="shared" si="29"/>
        <v>0</v>
      </c>
      <c r="I95" s="199">
        <f t="shared" si="26"/>
        <v>4.5</v>
      </c>
      <c r="J95" s="197">
        <f t="shared" si="17"/>
        <v>0</v>
      </c>
      <c r="K95" s="197">
        <f>G95/$C$13</f>
        <v>0</v>
      </c>
      <c r="L95" s="197">
        <v>1800</v>
      </c>
      <c r="M95" s="198">
        <f>E95-K95</f>
        <v>7661.2903225806449</v>
      </c>
      <c r="N95" s="202" t="s">
        <v>355</v>
      </c>
      <c r="O95" s="201" t="s">
        <v>514</v>
      </c>
      <c r="P95" s="201" t="s">
        <v>515</v>
      </c>
      <c r="Q95" s="202" t="s">
        <v>425</v>
      </c>
      <c r="R95" s="139">
        <v>1800</v>
      </c>
      <c r="S95" s="167"/>
    </row>
    <row r="96" spans="1:19" s="269" customFormat="1" ht="43.5" customHeight="1" x14ac:dyDescent="0.25">
      <c r="A96" s="250">
        <v>2</v>
      </c>
      <c r="B96" s="251" t="s">
        <v>584</v>
      </c>
      <c r="C96" s="231" t="s">
        <v>578</v>
      </c>
      <c r="D96" s="252">
        <f t="shared" si="31"/>
        <v>1881.7204301075269</v>
      </c>
      <c r="E96" s="252">
        <f t="shared" si="30"/>
        <v>8467.7419354838712</v>
      </c>
      <c r="F96" s="252">
        <v>10500</v>
      </c>
      <c r="G96" s="252"/>
      <c r="H96" s="253"/>
      <c r="I96" s="254">
        <f>E96/D96</f>
        <v>4.5</v>
      </c>
      <c r="J96" s="252"/>
      <c r="K96" s="252"/>
      <c r="L96" s="252"/>
      <c r="M96" s="253"/>
      <c r="N96" s="379" t="s">
        <v>355</v>
      </c>
      <c r="O96" s="257" t="s">
        <v>536</v>
      </c>
      <c r="P96" s="257" t="s">
        <v>537</v>
      </c>
      <c r="Q96" s="380" t="s">
        <v>560</v>
      </c>
      <c r="R96" s="381"/>
      <c r="S96" s="382"/>
    </row>
    <row r="97" spans="1:19" s="15" customFormat="1" ht="42" customHeight="1" x14ac:dyDescent="0.25">
      <c r="A97" s="208">
        <v>3</v>
      </c>
      <c r="B97" s="209" t="s">
        <v>78</v>
      </c>
      <c r="C97" s="210" t="s">
        <v>79</v>
      </c>
      <c r="D97" s="197">
        <f t="shared" si="31"/>
        <v>537.63440860215053</v>
      </c>
      <c r="E97" s="197">
        <f t="shared" si="30"/>
        <v>2419.3548387096776</v>
      </c>
      <c r="F97" s="197">
        <v>3000</v>
      </c>
      <c r="G97" s="197">
        <v>1000</v>
      </c>
      <c r="H97" s="198"/>
      <c r="I97" s="199"/>
      <c r="J97" s="197">
        <f t="shared" si="17"/>
        <v>179.2114695340502</v>
      </c>
      <c r="K97" s="197">
        <f>G97/$C$13</f>
        <v>806.45161290322585</v>
      </c>
      <c r="L97" s="197">
        <v>9000</v>
      </c>
      <c r="M97" s="198">
        <f>E97-K97</f>
        <v>1612.9032258064517</v>
      </c>
      <c r="N97" s="202" t="str">
        <f>IF(D97&lt;=10000,"Cumpărare directă", IF( D97&lt;=75000, "Cerere de Oferte", "Licitaţie deschisă"))</f>
        <v>Cumpărare directă</v>
      </c>
      <c r="O97" s="201" t="s">
        <v>514</v>
      </c>
      <c r="P97" s="201" t="s">
        <v>515</v>
      </c>
      <c r="Q97" s="202" t="s">
        <v>454</v>
      </c>
      <c r="R97" s="139">
        <v>9000</v>
      </c>
      <c r="S97" s="167"/>
    </row>
    <row r="98" spans="1:19" s="15" customFormat="1" ht="38.25" x14ac:dyDescent="0.25">
      <c r="A98" s="203"/>
      <c r="B98" s="232" t="s">
        <v>81</v>
      </c>
      <c r="C98" s="233"/>
      <c r="D98" s="234">
        <f t="shared" si="31"/>
        <v>492831.54121863801</v>
      </c>
      <c r="E98" s="234">
        <f t="shared" si="30"/>
        <v>2217741.935483871</v>
      </c>
      <c r="F98" s="234">
        <v>2750000</v>
      </c>
      <c r="G98" s="234">
        <f>G99+G102</f>
        <v>2750000</v>
      </c>
      <c r="H98" s="235">
        <f t="shared" ref="H98:H104" si="32">G98/E98</f>
        <v>1.24</v>
      </c>
      <c r="I98" s="236">
        <f t="shared" ref="I98:I126" si="33">E98/D98</f>
        <v>4.5</v>
      </c>
      <c r="J98" s="234">
        <f t="shared" ref="J98:J144" si="34">K98/$B$14</f>
        <v>492831.54121863801</v>
      </c>
      <c r="K98" s="234">
        <f>G98/$C$13</f>
        <v>2217741.935483871</v>
      </c>
      <c r="L98" s="234" t="e">
        <f>L99+L102</f>
        <v>#REF!</v>
      </c>
      <c r="M98" s="234" t="e">
        <f>M99+M102</f>
        <v>#REF!</v>
      </c>
      <c r="N98" s="234"/>
      <c r="O98" s="237"/>
      <c r="P98" s="237"/>
      <c r="Q98" s="234"/>
      <c r="R98" s="145">
        <v>2295000</v>
      </c>
      <c r="S98" s="173"/>
    </row>
    <row r="99" spans="1:19" s="15" customFormat="1" ht="55.5" customHeight="1" x14ac:dyDescent="0.25">
      <c r="A99" s="206"/>
      <c r="B99" s="195" t="s">
        <v>82</v>
      </c>
      <c r="C99" s="214"/>
      <c r="D99" s="215">
        <f t="shared" si="31"/>
        <v>152329.74910394265</v>
      </c>
      <c r="E99" s="215">
        <f t="shared" si="30"/>
        <v>685483.87096774194</v>
      </c>
      <c r="F99" s="215">
        <f>F100+F101</f>
        <v>850000</v>
      </c>
      <c r="G99" s="215">
        <f>G100+G101</f>
        <v>850000</v>
      </c>
      <c r="H99" s="216">
        <f t="shared" si="32"/>
        <v>1.24</v>
      </c>
      <c r="I99" s="217">
        <f t="shared" si="33"/>
        <v>4.5</v>
      </c>
      <c r="J99" s="215">
        <f t="shared" si="34"/>
        <v>152329.74910394265</v>
      </c>
      <c r="K99" s="215">
        <f t="shared" ref="K99:K105" si="35">G99/$C$13</f>
        <v>685483.87096774194</v>
      </c>
      <c r="L99" s="215" t="e">
        <f>#REF!+#REF!</f>
        <v>#REF!</v>
      </c>
      <c r="M99" s="215" t="e">
        <f>#REF!+#REF!</f>
        <v>#REF!</v>
      </c>
      <c r="N99" s="215"/>
      <c r="O99" s="218"/>
      <c r="P99" s="218"/>
      <c r="Q99" s="215"/>
      <c r="R99" s="140">
        <v>722000</v>
      </c>
      <c r="S99" s="168"/>
    </row>
    <row r="100" spans="1:19" s="15" customFormat="1" ht="38.25" x14ac:dyDescent="0.25">
      <c r="A100" s="208">
        <v>1</v>
      </c>
      <c r="B100" s="209" t="s">
        <v>83</v>
      </c>
      <c r="C100" s="210" t="s">
        <v>210</v>
      </c>
      <c r="D100" s="197">
        <f t="shared" si="31"/>
        <v>71684.587813620063</v>
      </c>
      <c r="E100" s="197">
        <f t="shared" ref="E100:E109" si="36">F100/1.24</f>
        <v>322580.6451612903</v>
      </c>
      <c r="F100" s="197">
        <v>400000</v>
      </c>
      <c r="G100" s="197">
        <v>500000</v>
      </c>
      <c r="H100" s="198">
        <f t="shared" si="32"/>
        <v>1.55</v>
      </c>
      <c r="I100" s="199">
        <f t="shared" si="33"/>
        <v>4.5</v>
      </c>
      <c r="J100" s="197">
        <f t="shared" si="34"/>
        <v>89605.734767025089</v>
      </c>
      <c r="K100" s="197">
        <f t="shared" si="35"/>
        <v>403225.80645161291</v>
      </c>
      <c r="L100" s="197">
        <v>607000</v>
      </c>
      <c r="M100" s="198">
        <f>E100-K100</f>
        <v>-80645.161290322605</v>
      </c>
      <c r="N100" s="202" t="s">
        <v>301</v>
      </c>
      <c r="O100" s="201" t="s">
        <v>514</v>
      </c>
      <c r="P100" s="201" t="s">
        <v>515</v>
      </c>
      <c r="Q100" s="202" t="s">
        <v>455</v>
      </c>
      <c r="R100" s="139">
        <v>622000</v>
      </c>
      <c r="S100" s="167"/>
    </row>
    <row r="101" spans="1:19" s="15" customFormat="1" ht="60" customHeight="1" x14ac:dyDescent="0.25">
      <c r="A101" s="208">
        <v>2</v>
      </c>
      <c r="B101" s="209" t="s">
        <v>469</v>
      </c>
      <c r="C101" s="210" t="s">
        <v>468</v>
      </c>
      <c r="D101" s="197">
        <f t="shared" si="31"/>
        <v>80645.161290322591</v>
      </c>
      <c r="E101" s="197">
        <f t="shared" si="36"/>
        <v>362903.22580645164</v>
      </c>
      <c r="F101" s="197">
        <v>450000</v>
      </c>
      <c r="G101" s="197">
        <v>350000</v>
      </c>
      <c r="H101" s="198">
        <f t="shared" si="32"/>
        <v>0.96444444444444444</v>
      </c>
      <c r="I101" s="199">
        <f t="shared" si="33"/>
        <v>4.5</v>
      </c>
      <c r="J101" s="197">
        <f t="shared" si="34"/>
        <v>62724.014336917564</v>
      </c>
      <c r="K101" s="197">
        <f>G101/$C$13</f>
        <v>282258.06451612903</v>
      </c>
      <c r="L101" s="197">
        <v>200000</v>
      </c>
      <c r="M101" s="198">
        <f>E101-K101</f>
        <v>80645.161290322605</v>
      </c>
      <c r="N101" s="202" t="s">
        <v>302</v>
      </c>
      <c r="O101" s="201" t="s">
        <v>514</v>
      </c>
      <c r="P101" s="201" t="s">
        <v>515</v>
      </c>
      <c r="Q101" s="202" t="s">
        <v>455</v>
      </c>
      <c r="R101" s="139">
        <v>100000</v>
      </c>
      <c r="S101" s="167"/>
    </row>
    <row r="102" spans="1:19" s="15" customFormat="1" ht="42.75" customHeight="1" x14ac:dyDescent="0.25">
      <c r="A102" s="206"/>
      <c r="B102" s="195" t="s">
        <v>545</v>
      </c>
      <c r="C102" s="214"/>
      <c r="D102" s="215">
        <f>D103+D104+D105+D106</f>
        <v>340501.79211469536</v>
      </c>
      <c r="E102" s="215">
        <f>E103+E104+E105+E106</f>
        <v>1532258.064516129</v>
      </c>
      <c r="F102" s="215">
        <f>F103+F104+F105+F106</f>
        <v>1900000</v>
      </c>
      <c r="G102" s="215">
        <f>G103+G104+G105+G106</f>
        <v>1900000</v>
      </c>
      <c r="H102" s="216">
        <f t="shared" si="32"/>
        <v>1.24</v>
      </c>
      <c r="I102" s="217">
        <f t="shared" si="33"/>
        <v>4.5</v>
      </c>
      <c r="J102" s="215">
        <f t="shared" si="34"/>
        <v>340501.7921146953</v>
      </c>
      <c r="K102" s="215">
        <f t="shared" si="35"/>
        <v>1532258.064516129</v>
      </c>
      <c r="L102" s="215" t="e">
        <f>#REF!+#REF!+#REF!+#REF!</f>
        <v>#REF!</v>
      </c>
      <c r="M102" s="215" t="e">
        <f>#REF!+#REF!+#REF!+#REF!</f>
        <v>#REF!</v>
      </c>
      <c r="N102" s="215"/>
      <c r="O102" s="218"/>
      <c r="P102" s="218"/>
      <c r="Q102" s="215"/>
      <c r="R102" s="140" t="e">
        <f>#REF!+#REF!+#REF!+#REF!</f>
        <v>#REF!</v>
      </c>
      <c r="S102" s="168"/>
    </row>
    <row r="103" spans="1:19" s="15" customFormat="1" ht="64.5" customHeight="1" x14ac:dyDescent="0.25">
      <c r="A103" s="208">
        <v>1</v>
      </c>
      <c r="B103" s="209" t="s">
        <v>83</v>
      </c>
      <c r="C103" s="210" t="s">
        <v>210</v>
      </c>
      <c r="D103" s="197">
        <f t="shared" ref="D103:D109" si="37">E103/4.5</f>
        <v>125448.02867383513</v>
      </c>
      <c r="E103" s="197">
        <f t="shared" si="36"/>
        <v>564516.12903225806</v>
      </c>
      <c r="F103" s="197">
        <v>700000</v>
      </c>
      <c r="G103" s="197">
        <v>500000</v>
      </c>
      <c r="H103" s="198">
        <f t="shared" si="32"/>
        <v>0.88571428571428568</v>
      </c>
      <c r="I103" s="199">
        <f t="shared" si="33"/>
        <v>4.5</v>
      </c>
      <c r="J103" s="197">
        <f t="shared" si="34"/>
        <v>89605.734767025089</v>
      </c>
      <c r="K103" s="197">
        <f t="shared" si="35"/>
        <v>403225.80645161291</v>
      </c>
      <c r="L103" s="197">
        <v>663000</v>
      </c>
      <c r="M103" s="198">
        <f>E103-K103</f>
        <v>161290.32258064515</v>
      </c>
      <c r="N103" s="202" t="s">
        <v>301</v>
      </c>
      <c r="O103" s="201" t="s">
        <v>514</v>
      </c>
      <c r="P103" s="201" t="s">
        <v>515</v>
      </c>
      <c r="Q103" s="202" t="s">
        <v>455</v>
      </c>
      <c r="R103" s="139">
        <v>663000</v>
      </c>
      <c r="S103" s="167"/>
    </row>
    <row r="104" spans="1:19" s="15" customFormat="1" ht="62.25" customHeight="1" x14ac:dyDescent="0.25">
      <c r="A104" s="208">
        <v>2</v>
      </c>
      <c r="B104" s="209" t="s">
        <v>84</v>
      </c>
      <c r="C104" s="210" t="s">
        <v>277</v>
      </c>
      <c r="D104" s="197">
        <f t="shared" si="37"/>
        <v>206093.1899641577</v>
      </c>
      <c r="E104" s="197">
        <f t="shared" si="36"/>
        <v>927419.3548387097</v>
      </c>
      <c r="F104" s="197">
        <v>1150000</v>
      </c>
      <c r="G104" s="197">
        <v>1000000</v>
      </c>
      <c r="H104" s="198">
        <f t="shared" si="32"/>
        <v>1.0782608695652174</v>
      </c>
      <c r="I104" s="199">
        <f t="shared" si="33"/>
        <v>4.5</v>
      </c>
      <c r="J104" s="197">
        <f t="shared" si="34"/>
        <v>179211.46953405018</v>
      </c>
      <c r="K104" s="197">
        <f>G104/$C$13</f>
        <v>806451.61290322582</v>
      </c>
      <c r="L104" s="197">
        <v>800000</v>
      </c>
      <c r="M104" s="198">
        <f t="shared" ref="M104:M111" si="38">E104-K104</f>
        <v>120967.74193548388</v>
      </c>
      <c r="N104" s="202" t="s">
        <v>302</v>
      </c>
      <c r="O104" s="201" t="s">
        <v>514</v>
      </c>
      <c r="P104" s="201" t="s">
        <v>515</v>
      </c>
      <c r="Q104" s="202" t="s">
        <v>455</v>
      </c>
      <c r="R104" s="139">
        <v>800000</v>
      </c>
      <c r="S104" s="167"/>
    </row>
    <row r="105" spans="1:19" s="15" customFormat="1" ht="44.25" customHeight="1" x14ac:dyDescent="0.25">
      <c r="A105" s="208">
        <v>3</v>
      </c>
      <c r="B105" s="230" t="s">
        <v>243</v>
      </c>
      <c r="C105" s="230" t="s">
        <v>430</v>
      </c>
      <c r="D105" s="197">
        <f t="shared" si="37"/>
        <v>7168.4587813620074</v>
      </c>
      <c r="E105" s="197">
        <f t="shared" si="36"/>
        <v>32258.064516129034</v>
      </c>
      <c r="F105" s="197">
        <v>40000</v>
      </c>
      <c r="G105" s="197">
        <v>390000</v>
      </c>
      <c r="H105" s="198">
        <f>G105/E105</f>
        <v>12.09</v>
      </c>
      <c r="I105" s="199">
        <f t="shared" si="33"/>
        <v>4.5</v>
      </c>
      <c r="J105" s="197">
        <f t="shared" si="34"/>
        <v>69892.473118279566</v>
      </c>
      <c r="K105" s="197">
        <f t="shared" si="35"/>
        <v>314516.12903225806</v>
      </c>
      <c r="L105" s="197">
        <v>100000</v>
      </c>
      <c r="M105" s="198">
        <f t="shared" si="38"/>
        <v>-282258.06451612903</v>
      </c>
      <c r="N105" s="202" t="str">
        <f>IF(D105&lt;=10000,"Cumpărare directă", IF( D105&lt;=75000, "Cerere de Oferte", "Licitaţie deschisă"))</f>
        <v>Cumpărare directă</v>
      </c>
      <c r="O105" s="201" t="s">
        <v>514</v>
      </c>
      <c r="P105" s="201" t="s">
        <v>515</v>
      </c>
      <c r="Q105" s="202" t="s">
        <v>455</v>
      </c>
      <c r="R105" s="139">
        <v>100000</v>
      </c>
      <c r="S105" s="167"/>
    </row>
    <row r="106" spans="1:19" s="15" customFormat="1" ht="67.5" customHeight="1" x14ac:dyDescent="0.25">
      <c r="A106" s="208">
        <v>4</v>
      </c>
      <c r="B106" s="230" t="s">
        <v>244</v>
      </c>
      <c r="C106" s="238" t="s">
        <v>392</v>
      </c>
      <c r="D106" s="197">
        <f t="shared" si="37"/>
        <v>1792.1146953405018</v>
      </c>
      <c r="E106" s="197">
        <f t="shared" si="36"/>
        <v>8064.5161290322585</v>
      </c>
      <c r="F106" s="197">
        <v>10000</v>
      </c>
      <c r="G106" s="197">
        <v>10000</v>
      </c>
      <c r="H106" s="198">
        <f>G106/E106</f>
        <v>1.24</v>
      </c>
      <c r="I106" s="199">
        <f t="shared" si="33"/>
        <v>4.5</v>
      </c>
      <c r="J106" s="197">
        <f t="shared" si="34"/>
        <v>1792.1146953405018</v>
      </c>
      <c r="K106" s="197">
        <f>G106/$C$13</f>
        <v>8064.5161290322585</v>
      </c>
      <c r="L106" s="197">
        <v>10000</v>
      </c>
      <c r="M106" s="198">
        <f>E106-K106</f>
        <v>0</v>
      </c>
      <c r="N106" s="202" t="str">
        <f>IF(D106&lt;=10000,"Cumpărare directă", IF( D106&lt;=75000, "Cerere de Oferte", "Licitaţie deschisă"))</f>
        <v>Cumpărare directă</v>
      </c>
      <c r="O106" s="201" t="s">
        <v>514</v>
      </c>
      <c r="P106" s="201" t="s">
        <v>515</v>
      </c>
      <c r="Q106" s="202" t="s">
        <v>455</v>
      </c>
      <c r="R106" s="139">
        <v>10000</v>
      </c>
      <c r="S106" s="167"/>
    </row>
    <row r="107" spans="1:19" s="15" customFormat="1" ht="38.25" x14ac:dyDescent="0.25">
      <c r="A107" s="203"/>
      <c r="B107" s="232" t="s">
        <v>88</v>
      </c>
      <c r="C107" s="233"/>
      <c r="D107" s="234">
        <f>D108+D109</f>
        <v>8602.1505376344085</v>
      </c>
      <c r="E107" s="234">
        <f>E108+E109</f>
        <v>38709.677419354841</v>
      </c>
      <c r="F107" s="234">
        <f>F108+F109</f>
        <v>48000</v>
      </c>
      <c r="G107" s="234">
        <f>G108+G109</f>
        <v>48000</v>
      </c>
      <c r="H107" s="235">
        <f t="shared" ref="H107:H126" si="39">G107/E107</f>
        <v>1.24</v>
      </c>
      <c r="I107" s="236">
        <f t="shared" si="33"/>
        <v>4.5</v>
      </c>
      <c r="J107" s="234">
        <f t="shared" si="34"/>
        <v>8602.1505376344085</v>
      </c>
      <c r="K107" s="234">
        <f t="shared" ref="K107:K115" si="40">G107/$C$13</f>
        <v>38709.677419354841</v>
      </c>
      <c r="L107" s="234">
        <f>SUM(L108:L109)</f>
        <v>48000</v>
      </c>
      <c r="M107" s="234">
        <f>SUM(M108:M109)</f>
        <v>0</v>
      </c>
      <c r="N107" s="234"/>
      <c r="O107" s="237"/>
      <c r="P107" s="237"/>
      <c r="Q107" s="234"/>
      <c r="R107" s="145">
        <f>SUM(R108:R109)</f>
        <v>48000</v>
      </c>
      <c r="S107" s="173"/>
    </row>
    <row r="108" spans="1:19" s="15" customFormat="1" ht="30" customHeight="1" x14ac:dyDescent="0.25">
      <c r="A108" s="208">
        <v>1</v>
      </c>
      <c r="B108" s="209" t="s">
        <v>89</v>
      </c>
      <c r="C108" s="210" t="s">
        <v>90</v>
      </c>
      <c r="D108" s="197">
        <f t="shared" si="37"/>
        <v>4301.0752688172042</v>
      </c>
      <c r="E108" s="197">
        <f t="shared" si="36"/>
        <v>19354.83870967742</v>
      </c>
      <c r="F108" s="197">
        <v>24000</v>
      </c>
      <c r="G108" s="227">
        <v>20000</v>
      </c>
      <c r="H108" s="239">
        <f t="shared" si="39"/>
        <v>1.0333333333333332</v>
      </c>
      <c r="I108" s="240">
        <f t="shared" si="33"/>
        <v>4.5</v>
      </c>
      <c r="J108" s="197">
        <f t="shared" si="34"/>
        <v>3584.2293906810037</v>
      </c>
      <c r="K108" s="197">
        <f t="shared" si="40"/>
        <v>16129.032258064517</v>
      </c>
      <c r="L108" s="227">
        <v>48000</v>
      </c>
      <c r="M108" s="198">
        <f t="shared" si="38"/>
        <v>3225.8064516129034</v>
      </c>
      <c r="N108" s="241" t="s">
        <v>355</v>
      </c>
      <c r="O108" s="201" t="s">
        <v>514</v>
      </c>
      <c r="P108" s="201" t="s">
        <v>515</v>
      </c>
      <c r="Q108" s="202" t="s">
        <v>491</v>
      </c>
      <c r="R108" s="139">
        <v>48000</v>
      </c>
      <c r="S108" s="167"/>
    </row>
    <row r="109" spans="1:19" s="15" customFormat="1" ht="31.5" customHeight="1" x14ac:dyDescent="0.25">
      <c r="A109" s="208">
        <v>2</v>
      </c>
      <c r="B109" s="209" t="s">
        <v>91</v>
      </c>
      <c r="C109" s="210" t="s">
        <v>92</v>
      </c>
      <c r="D109" s="197">
        <f t="shared" si="37"/>
        <v>4301.0752688172042</v>
      </c>
      <c r="E109" s="197">
        <f t="shared" si="36"/>
        <v>19354.83870967742</v>
      </c>
      <c r="F109" s="197">
        <v>24000</v>
      </c>
      <c r="G109" s="197">
        <v>28000</v>
      </c>
      <c r="H109" s="198">
        <f t="shared" si="39"/>
        <v>1.4466666666666665</v>
      </c>
      <c r="I109" s="199">
        <f t="shared" si="33"/>
        <v>4.5</v>
      </c>
      <c r="J109" s="197">
        <f t="shared" si="34"/>
        <v>5017.9211469534048</v>
      </c>
      <c r="K109" s="197">
        <f t="shared" si="40"/>
        <v>22580.645161290322</v>
      </c>
      <c r="L109" s="197">
        <v>0</v>
      </c>
      <c r="M109" s="198">
        <f t="shared" si="38"/>
        <v>-3225.8064516129016</v>
      </c>
      <c r="N109" s="202" t="s">
        <v>355</v>
      </c>
      <c r="O109" s="201" t="s">
        <v>514</v>
      </c>
      <c r="P109" s="201" t="s">
        <v>515</v>
      </c>
      <c r="Q109" s="202" t="s">
        <v>491</v>
      </c>
      <c r="R109" s="139">
        <v>0</v>
      </c>
      <c r="S109" s="167"/>
    </row>
    <row r="110" spans="1:19" s="15" customFormat="1" ht="56.25" customHeight="1" x14ac:dyDescent="0.25">
      <c r="A110" s="203"/>
      <c r="B110" s="232" t="s">
        <v>93</v>
      </c>
      <c r="C110" s="233"/>
      <c r="D110" s="234">
        <v>433691.75627240143</v>
      </c>
      <c r="E110" s="234">
        <v>1951612.9032258065</v>
      </c>
      <c r="F110" s="234">
        <v>2420000</v>
      </c>
      <c r="G110" s="234" t="e">
        <f>G111+#REF!+#REF!+#REF!</f>
        <v>#REF!</v>
      </c>
      <c r="H110" s="235" t="e">
        <f t="shared" si="39"/>
        <v>#REF!</v>
      </c>
      <c r="I110" s="236">
        <f t="shared" si="33"/>
        <v>4.5</v>
      </c>
      <c r="J110" s="242" t="e">
        <f t="shared" si="34"/>
        <v>#REF!</v>
      </c>
      <c r="K110" s="242" t="e">
        <f t="shared" si="40"/>
        <v>#REF!</v>
      </c>
      <c r="L110" s="234">
        <v>540000</v>
      </c>
      <c r="M110" s="235" t="e">
        <f t="shared" si="38"/>
        <v>#REF!</v>
      </c>
      <c r="N110" s="243"/>
      <c r="O110" s="237"/>
      <c r="P110" s="237"/>
      <c r="Q110" s="243"/>
      <c r="R110" s="148">
        <v>654000</v>
      </c>
      <c r="S110" s="176"/>
    </row>
    <row r="111" spans="1:19" s="15" customFormat="1" ht="78" customHeight="1" x14ac:dyDescent="0.25">
      <c r="A111" s="208">
        <v>1</v>
      </c>
      <c r="B111" s="209" t="s">
        <v>94</v>
      </c>
      <c r="C111" s="210" t="s">
        <v>393</v>
      </c>
      <c r="D111" s="197">
        <f>E111/4.5</f>
        <v>433691.75627240143</v>
      </c>
      <c r="E111" s="197">
        <f>F111/1.24</f>
        <v>1951612.9032258065</v>
      </c>
      <c r="F111" s="197">
        <v>2420000</v>
      </c>
      <c r="G111" s="197">
        <v>790000</v>
      </c>
      <c r="H111" s="198">
        <f t="shared" si="39"/>
        <v>0.40479338842975204</v>
      </c>
      <c r="I111" s="199">
        <f t="shared" si="33"/>
        <v>4.5</v>
      </c>
      <c r="J111" s="197">
        <f t="shared" si="34"/>
        <v>141577.06093189964</v>
      </c>
      <c r="K111" s="197">
        <f>G111/$C$13</f>
        <v>637096.77419354836</v>
      </c>
      <c r="L111" s="197">
        <v>540000</v>
      </c>
      <c r="M111" s="198">
        <f t="shared" si="38"/>
        <v>1314516.1290322582</v>
      </c>
      <c r="N111" s="202" t="s">
        <v>304</v>
      </c>
      <c r="O111" s="201" t="s">
        <v>514</v>
      </c>
      <c r="P111" s="201" t="s">
        <v>515</v>
      </c>
      <c r="Q111" s="202" t="s">
        <v>454</v>
      </c>
      <c r="R111" s="139">
        <v>654000</v>
      </c>
      <c r="S111" s="167"/>
    </row>
    <row r="112" spans="1:19" s="15" customFormat="1" ht="25.5" x14ac:dyDescent="0.25">
      <c r="A112" s="203"/>
      <c r="B112" s="194" t="s">
        <v>97</v>
      </c>
      <c r="C112" s="233"/>
      <c r="D112" s="234">
        <f>D113+D114</f>
        <v>10752.68817204301</v>
      </c>
      <c r="E112" s="234">
        <f>E113+E114</f>
        <v>48387.096774193553</v>
      </c>
      <c r="F112" s="234">
        <f>F113+F114</f>
        <v>60000</v>
      </c>
      <c r="G112" s="234">
        <f>G113+G114</f>
        <v>110000</v>
      </c>
      <c r="H112" s="235">
        <f t="shared" si="39"/>
        <v>2.273333333333333</v>
      </c>
      <c r="I112" s="236">
        <f t="shared" si="33"/>
        <v>4.5000000000000009</v>
      </c>
      <c r="J112" s="234">
        <f t="shared" si="34"/>
        <v>19713.26164874552</v>
      </c>
      <c r="K112" s="234">
        <f t="shared" si="40"/>
        <v>88709.677419354834</v>
      </c>
      <c r="L112" s="234">
        <f>SUM(L113:L114)</f>
        <v>328000</v>
      </c>
      <c r="M112" s="234">
        <f>SUM(M113:M114)</f>
        <v>-40322.580645161288</v>
      </c>
      <c r="N112" s="234"/>
      <c r="O112" s="237"/>
      <c r="P112" s="237"/>
      <c r="Q112" s="234"/>
      <c r="R112" s="145">
        <f>SUM(R113:R114)</f>
        <v>10000</v>
      </c>
      <c r="S112" s="173"/>
    </row>
    <row r="113" spans="1:19" s="15" customFormat="1" ht="38.25" x14ac:dyDescent="0.25">
      <c r="A113" s="208">
        <v>1</v>
      </c>
      <c r="B113" s="209" t="s">
        <v>98</v>
      </c>
      <c r="C113" s="210" t="s">
        <v>557</v>
      </c>
      <c r="D113" s="197">
        <f t="shared" ref="D113:D122" si="41">E113/4.5</f>
        <v>7168.4587813620074</v>
      </c>
      <c r="E113" s="197">
        <f t="shared" ref="E113:E122" si="42">F113/1.24</f>
        <v>32258.064516129034</v>
      </c>
      <c r="F113" s="197">
        <v>40000</v>
      </c>
      <c r="G113" s="197">
        <v>80000</v>
      </c>
      <c r="H113" s="198">
        <f t="shared" si="39"/>
        <v>2.48</v>
      </c>
      <c r="I113" s="199">
        <f t="shared" si="33"/>
        <v>4.5</v>
      </c>
      <c r="J113" s="197">
        <f t="shared" si="34"/>
        <v>14336.917562724015</v>
      </c>
      <c r="K113" s="197">
        <f t="shared" si="40"/>
        <v>64516.129032258068</v>
      </c>
      <c r="L113" s="197">
        <v>150000</v>
      </c>
      <c r="M113" s="198">
        <f>E113-K113</f>
        <v>-32258.064516129034</v>
      </c>
      <c r="N113" s="202" t="s">
        <v>301</v>
      </c>
      <c r="O113" s="201" t="s">
        <v>514</v>
      </c>
      <c r="P113" s="201" t="s">
        <v>515</v>
      </c>
      <c r="Q113" s="202" t="s">
        <v>465</v>
      </c>
      <c r="R113" s="139">
        <v>10000</v>
      </c>
      <c r="S113" s="167"/>
    </row>
    <row r="114" spans="1:19" s="15" customFormat="1" ht="38.25" x14ac:dyDescent="0.25">
      <c r="A114" s="208">
        <v>2</v>
      </c>
      <c r="B114" s="209" t="s">
        <v>99</v>
      </c>
      <c r="C114" s="210" t="s">
        <v>100</v>
      </c>
      <c r="D114" s="197">
        <f t="shared" si="41"/>
        <v>3584.2293906810037</v>
      </c>
      <c r="E114" s="197">
        <f t="shared" si="42"/>
        <v>16129.032258064517</v>
      </c>
      <c r="F114" s="197">
        <v>20000</v>
      </c>
      <c r="G114" s="197">
        <v>30000</v>
      </c>
      <c r="H114" s="198">
        <f t="shared" si="39"/>
        <v>1.8599999999999999</v>
      </c>
      <c r="I114" s="199">
        <f t="shared" si="33"/>
        <v>4.5</v>
      </c>
      <c r="J114" s="197">
        <f t="shared" si="34"/>
        <v>5376.3440860215051</v>
      </c>
      <c r="K114" s="197">
        <f t="shared" si="40"/>
        <v>24193.548387096773</v>
      </c>
      <c r="L114" s="197">
        <v>178000</v>
      </c>
      <c r="M114" s="198">
        <f t="shared" ref="M114:M122" si="43">E114-K114</f>
        <v>-8064.5161290322558</v>
      </c>
      <c r="N114" s="202" t="s">
        <v>301</v>
      </c>
      <c r="O114" s="201" t="s">
        <v>514</v>
      </c>
      <c r="P114" s="201" t="s">
        <v>515</v>
      </c>
      <c r="Q114" s="202" t="s">
        <v>465</v>
      </c>
      <c r="R114" s="139">
        <v>0</v>
      </c>
      <c r="S114" s="167"/>
    </row>
    <row r="115" spans="1:19" s="15" customFormat="1" ht="36.75" customHeight="1" x14ac:dyDescent="0.25">
      <c r="A115" s="203"/>
      <c r="B115" s="232" t="s">
        <v>101</v>
      </c>
      <c r="C115" s="233"/>
      <c r="D115" s="234">
        <f t="shared" si="41"/>
        <v>8064.5161290322576</v>
      </c>
      <c r="E115" s="234">
        <f t="shared" si="42"/>
        <v>36290.322580645159</v>
      </c>
      <c r="F115" s="234">
        <v>45000</v>
      </c>
      <c r="G115" s="234">
        <f>G116</f>
        <v>60000</v>
      </c>
      <c r="H115" s="235">
        <f t="shared" si="39"/>
        <v>1.6533333333333333</v>
      </c>
      <c r="I115" s="236">
        <f t="shared" si="33"/>
        <v>4.5</v>
      </c>
      <c r="J115" s="234">
        <f t="shared" si="34"/>
        <v>10752.68817204301</v>
      </c>
      <c r="K115" s="234">
        <f t="shared" si="40"/>
        <v>48387.096774193546</v>
      </c>
      <c r="L115" s="234">
        <f>SUM(L116)</f>
        <v>21000</v>
      </c>
      <c r="M115" s="234">
        <f>SUM(M116)</f>
        <v>-12096.774193548386</v>
      </c>
      <c r="N115" s="234"/>
      <c r="O115" s="237"/>
      <c r="P115" s="237"/>
      <c r="Q115" s="234"/>
      <c r="R115" s="145">
        <f>SUM(R116)</f>
        <v>21000</v>
      </c>
      <c r="S115" s="173"/>
    </row>
    <row r="116" spans="1:19" s="15" customFormat="1" ht="38.25" x14ac:dyDescent="0.25">
      <c r="A116" s="208">
        <v>1</v>
      </c>
      <c r="B116" s="209" t="s">
        <v>102</v>
      </c>
      <c r="C116" s="210" t="s">
        <v>273</v>
      </c>
      <c r="D116" s="197">
        <f t="shared" si="41"/>
        <v>8064.5161290322576</v>
      </c>
      <c r="E116" s="197">
        <f t="shared" si="42"/>
        <v>36290.322580645159</v>
      </c>
      <c r="F116" s="197">
        <v>45000</v>
      </c>
      <c r="G116" s="197">
        <v>60000</v>
      </c>
      <c r="H116" s="198">
        <f t="shared" si="39"/>
        <v>1.6533333333333333</v>
      </c>
      <c r="I116" s="199">
        <f t="shared" si="33"/>
        <v>4.5</v>
      </c>
      <c r="J116" s="197">
        <f t="shared" si="34"/>
        <v>10752.68817204301</v>
      </c>
      <c r="K116" s="197">
        <f>G116/$C$13</f>
        <v>48387.096774193546</v>
      </c>
      <c r="L116" s="197">
        <v>21000</v>
      </c>
      <c r="M116" s="198">
        <f t="shared" si="43"/>
        <v>-12096.774193548386</v>
      </c>
      <c r="N116" s="202" t="s">
        <v>304</v>
      </c>
      <c r="O116" s="201" t="s">
        <v>514</v>
      </c>
      <c r="P116" s="201" t="s">
        <v>515</v>
      </c>
      <c r="Q116" s="202" t="s">
        <v>454</v>
      </c>
      <c r="R116" s="139">
        <v>21000</v>
      </c>
      <c r="S116" s="167"/>
    </row>
    <row r="117" spans="1:19" s="15" customFormat="1" ht="25.5" x14ac:dyDescent="0.25">
      <c r="A117" s="244"/>
      <c r="B117" s="194" t="s">
        <v>512</v>
      </c>
      <c r="C117" s="245"/>
      <c r="D117" s="234">
        <f t="shared" si="41"/>
        <v>8064.5161290322576</v>
      </c>
      <c r="E117" s="234">
        <f t="shared" si="42"/>
        <v>36290.322580645159</v>
      </c>
      <c r="F117" s="234">
        <v>45000</v>
      </c>
      <c r="G117" s="234">
        <v>45000</v>
      </c>
      <c r="H117" s="235">
        <f t="shared" si="39"/>
        <v>1.24</v>
      </c>
      <c r="I117" s="236">
        <f t="shared" si="33"/>
        <v>4.5</v>
      </c>
      <c r="J117" s="234">
        <f t="shared" si="34"/>
        <v>8064.5161290322576</v>
      </c>
      <c r="K117" s="234">
        <f t="shared" ref="K117:K129" si="44">G117/$C$13</f>
        <v>36290.322580645159</v>
      </c>
      <c r="L117" s="234">
        <v>45000</v>
      </c>
      <c r="M117" s="235">
        <f t="shared" si="43"/>
        <v>0</v>
      </c>
      <c r="N117" s="243"/>
      <c r="O117" s="237"/>
      <c r="P117" s="237"/>
      <c r="Q117" s="243"/>
      <c r="R117" s="148">
        <v>45000</v>
      </c>
      <c r="S117" s="176"/>
    </row>
    <row r="118" spans="1:19" s="15" customFormat="1" ht="23.25" customHeight="1" x14ac:dyDescent="0.25">
      <c r="A118" s="244"/>
      <c r="B118" s="194" t="s">
        <v>370</v>
      </c>
      <c r="C118" s="245"/>
      <c r="D118" s="234">
        <f t="shared" si="41"/>
        <v>8064.5161290322576</v>
      </c>
      <c r="E118" s="234">
        <f t="shared" si="42"/>
        <v>36290.322580645159</v>
      </c>
      <c r="F118" s="234">
        <v>45000</v>
      </c>
      <c r="G118" s="234"/>
      <c r="H118" s="235"/>
      <c r="I118" s="236">
        <f t="shared" si="33"/>
        <v>4.5</v>
      </c>
      <c r="J118" s="234"/>
      <c r="K118" s="234"/>
      <c r="L118" s="234"/>
      <c r="M118" s="235"/>
      <c r="N118" s="243"/>
      <c r="O118" s="237"/>
      <c r="P118" s="237"/>
      <c r="Q118" s="243"/>
      <c r="R118" s="148"/>
      <c r="S118" s="176"/>
    </row>
    <row r="119" spans="1:19" s="15" customFormat="1" ht="46.5" customHeight="1" x14ac:dyDescent="0.25">
      <c r="A119" s="244"/>
      <c r="B119" s="370" t="s">
        <v>546</v>
      </c>
      <c r="C119" s="245"/>
      <c r="D119" s="234">
        <f t="shared" si="41"/>
        <v>13620.071684587812</v>
      </c>
      <c r="E119" s="234">
        <f t="shared" si="42"/>
        <v>61290.322580645159</v>
      </c>
      <c r="F119" s="234">
        <v>76000</v>
      </c>
      <c r="G119" s="234">
        <v>45000</v>
      </c>
      <c r="H119" s="235">
        <f t="shared" si="39"/>
        <v>0.73421052631578954</v>
      </c>
      <c r="I119" s="236">
        <f t="shared" si="33"/>
        <v>4.5</v>
      </c>
      <c r="J119" s="234">
        <f t="shared" si="34"/>
        <v>8064.5161290322576</v>
      </c>
      <c r="K119" s="234">
        <f t="shared" si="44"/>
        <v>36290.322580645159</v>
      </c>
      <c r="L119" s="234">
        <v>1100000</v>
      </c>
      <c r="M119" s="235">
        <f t="shared" si="43"/>
        <v>25000</v>
      </c>
      <c r="N119" s="243"/>
      <c r="O119" s="237"/>
      <c r="P119" s="237"/>
      <c r="Q119" s="243"/>
      <c r="R119" s="148">
        <v>990000</v>
      </c>
      <c r="S119" s="176"/>
    </row>
    <row r="120" spans="1:19" s="15" customFormat="1" ht="28.5" customHeight="1" x14ac:dyDescent="0.25">
      <c r="A120" s="203"/>
      <c r="B120" s="232" t="s">
        <v>145</v>
      </c>
      <c r="C120" s="233"/>
      <c r="D120" s="234">
        <f t="shared" si="41"/>
        <v>650537.63440860214</v>
      </c>
      <c r="E120" s="234">
        <f t="shared" si="42"/>
        <v>2927419.3548387098</v>
      </c>
      <c r="F120" s="234">
        <v>3630000</v>
      </c>
      <c r="G120" s="234">
        <v>0</v>
      </c>
      <c r="H120" s="235">
        <f t="shared" si="39"/>
        <v>0</v>
      </c>
      <c r="I120" s="236">
        <f t="shared" si="33"/>
        <v>4.5</v>
      </c>
      <c r="J120" s="234">
        <f t="shared" si="34"/>
        <v>0</v>
      </c>
      <c r="K120" s="234">
        <f t="shared" si="44"/>
        <v>0</v>
      </c>
      <c r="L120" s="234" t="e">
        <f>L121+#REF!+L127+L130+L132+L133+L134</f>
        <v>#REF!</v>
      </c>
      <c r="M120" s="234" t="e">
        <f>M121+#REF!+M127+M130+M132+M133+M134</f>
        <v>#REF!</v>
      </c>
      <c r="N120" s="234"/>
      <c r="O120" s="237"/>
      <c r="P120" s="237"/>
      <c r="Q120" s="234"/>
      <c r="R120" s="145" t="e">
        <f>R121+#REF!+R127+R130+R132+R133+R134</f>
        <v>#REF!</v>
      </c>
      <c r="S120" s="173"/>
    </row>
    <row r="121" spans="1:19" s="15" customFormat="1" ht="25.5" x14ac:dyDescent="0.25">
      <c r="A121" s="206"/>
      <c r="B121" s="195" t="s">
        <v>146</v>
      </c>
      <c r="C121" s="214"/>
      <c r="D121" s="215">
        <f t="shared" si="41"/>
        <v>53763.440860215058</v>
      </c>
      <c r="E121" s="215">
        <f t="shared" si="42"/>
        <v>241935.48387096776</v>
      </c>
      <c r="F121" s="215">
        <v>300000</v>
      </c>
      <c r="G121" s="215">
        <f>G122</f>
        <v>16000</v>
      </c>
      <c r="H121" s="216">
        <f t="shared" si="39"/>
        <v>6.6133333333333336E-2</v>
      </c>
      <c r="I121" s="217">
        <f t="shared" si="33"/>
        <v>4.5</v>
      </c>
      <c r="J121" s="215">
        <f t="shared" si="34"/>
        <v>2867.3835125448031</v>
      </c>
      <c r="K121" s="215">
        <f t="shared" si="44"/>
        <v>12903.225806451614</v>
      </c>
      <c r="L121" s="215">
        <f>SUM(L122)</f>
        <v>390000</v>
      </c>
      <c r="M121" s="215">
        <f>SUM(M122)</f>
        <v>229032.25806451615</v>
      </c>
      <c r="N121" s="215"/>
      <c r="O121" s="218"/>
      <c r="P121" s="218"/>
      <c r="Q121" s="215"/>
      <c r="R121" s="140">
        <f>SUM(R122)</f>
        <v>17000</v>
      </c>
      <c r="S121" s="168"/>
    </row>
    <row r="122" spans="1:19" s="15" customFormat="1" ht="54" customHeight="1" x14ac:dyDescent="0.25">
      <c r="A122" s="208">
        <v>1</v>
      </c>
      <c r="B122" s="209" t="s">
        <v>549</v>
      </c>
      <c r="C122" s="210" t="s">
        <v>550</v>
      </c>
      <c r="D122" s="197">
        <f t="shared" si="41"/>
        <v>53763.440860215058</v>
      </c>
      <c r="E122" s="197">
        <f t="shared" si="42"/>
        <v>241935.48387096776</v>
      </c>
      <c r="F122" s="197">
        <v>300000</v>
      </c>
      <c r="G122" s="197">
        <v>16000</v>
      </c>
      <c r="H122" s="198">
        <f t="shared" si="39"/>
        <v>6.6133333333333336E-2</v>
      </c>
      <c r="I122" s="199">
        <f t="shared" si="33"/>
        <v>4.5</v>
      </c>
      <c r="J122" s="197">
        <f t="shared" si="34"/>
        <v>2867.3835125448031</v>
      </c>
      <c r="K122" s="197">
        <f>G122/$C$13</f>
        <v>12903.225806451614</v>
      </c>
      <c r="L122" s="197">
        <v>390000</v>
      </c>
      <c r="M122" s="198">
        <f t="shared" si="43"/>
        <v>229032.25806451615</v>
      </c>
      <c r="N122" s="202" t="s">
        <v>301</v>
      </c>
      <c r="O122" s="201" t="s">
        <v>514</v>
      </c>
      <c r="P122" s="201" t="s">
        <v>515</v>
      </c>
      <c r="Q122" s="202" t="s">
        <v>438</v>
      </c>
      <c r="R122" s="139">
        <v>17000</v>
      </c>
      <c r="S122" s="167"/>
    </row>
    <row r="123" spans="1:19" s="15" customFormat="1" ht="38.25" hidden="1" x14ac:dyDescent="0.25">
      <c r="A123" s="219"/>
      <c r="B123" s="246" t="s">
        <v>371</v>
      </c>
      <c r="C123" s="220"/>
      <c r="D123" s="221" t="e">
        <f>E123/$B$14</f>
        <v>#REF!</v>
      </c>
      <c r="E123" s="197" t="e">
        <f>G123/$C$13*$F$15</f>
        <v>#REF!</v>
      </c>
      <c r="F123" s="197" t="e">
        <f>G123*$F$15</f>
        <v>#REF!</v>
      </c>
      <c r="G123" s="221" t="e">
        <f>#REF!+#REF!+#REF!+#REF!+#REF!+#REF!+#REF!+#REF!+#REF!+G124+G126</f>
        <v>#REF!</v>
      </c>
      <c r="H123" s="222" t="e">
        <f>G123/E123</f>
        <v>#REF!</v>
      </c>
      <c r="I123" s="223" t="e">
        <f t="shared" si="33"/>
        <v>#REF!</v>
      </c>
      <c r="J123" s="221" t="e">
        <f t="shared" si="34"/>
        <v>#REF!</v>
      </c>
      <c r="K123" s="221" t="e">
        <f t="shared" si="44"/>
        <v>#REF!</v>
      </c>
      <c r="L123" s="221">
        <f>SUM(L124:L124)</f>
        <v>300</v>
      </c>
      <c r="M123" s="221">
        <f>SUM(M124:M124)</f>
        <v>0</v>
      </c>
      <c r="N123" s="221"/>
      <c r="O123" s="224"/>
      <c r="P123" s="224"/>
      <c r="Q123" s="221"/>
      <c r="R123" s="141">
        <f>SUM(R124:R126)</f>
        <v>12300</v>
      </c>
      <c r="S123" s="169"/>
    </row>
    <row r="124" spans="1:19" s="15" customFormat="1" ht="15.75" hidden="1" x14ac:dyDescent="0.25">
      <c r="A124" s="208">
        <v>10</v>
      </c>
      <c r="B124" s="209"/>
      <c r="C124" s="210"/>
      <c r="D124" s="197">
        <f>E124/$B$14</f>
        <v>0</v>
      </c>
      <c r="E124" s="197">
        <f>G124/$C$13*$F$15</f>
        <v>0</v>
      </c>
      <c r="F124" s="197">
        <f>G124*$F$15</f>
        <v>0</v>
      </c>
      <c r="G124" s="197">
        <v>0</v>
      </c>
      <c r="H124" s="198" t="e">
        <f t="shared" si="39"/>
        <v>#DIV/0!</v>
      </c>
      <c r="I124" s="199" t="e">
        <f t="shared" si="33"/>
        <v>#DIV/0!</v>
      </c>
      <c r="J124" s="197">
        <f t="shared" si="34"/>
        <v>0</v>
      </c>
      <c r="K124" s="197">
        <f t="shared" si="44"/>
        <v>0</v>
      </c>
      <c r="L124" s="197">
        <v>300</v>
      </c>
      <c r="M124" s="198">
        <f>E124-K124</f>
        <v>0</v>
      </c>
      <c r="N124" s="202"/>
      <c r="O124" s="201"/>
      <c r="P124" s="201"/>
      <c r="Q124" s="202"/>
      <c r="R124" s="139">
        <v>300</v>
      </c>
      <c r="S124" s="167"/>
    </row>
    <row r="125" spans="1:19" s="15" customFormat="1" ht="43.5" hidden="1" customHeight="1" x14ac:dyDescent="0.25">
      <c r="A125" s="208">
        <v>11</v>
      </c>
      <c r="B125" s="371"/>
      <c r="C125" s="210"/>
      <c r="D125" s="197">
        <f>E125/$B$14</f>
        <v>0</v>
      </c>
      <c r="E125" s="197">
        <f>G125/$C$13*$F$15</f>
        <v>0</v>
      </c>
      <c r="F125" s="197">
        <f>G125*$F$15</f>
        <v>0</v>
      </c>
      <c r="G125" s="197">
        <v>0</v>
      </c>
      <c r="H125" s="198" t="e">
        <f t="shared" si="39"/>
        <v>#DIV/0!</v>
      </c>
      <c r="I125" s="199" t="e">
        <f t="shared" si="33"/>
        <v>#DIV/0!</v>
      </c>
      <c r="J125" s="197">
        <f t="shared" si="34"/>
        <v>0</v>
      </c>
      <c r="K125" s="197">
        <f t="shared" si="44"/>
        <v>0</v>
      </c>
      <c r="L125" s="197"/>
      <c r="M125" s="198">
        <f>E125-K125</f>
        <v>0</v>
      </c>
      <c r="N125" s="202"/>
      <c r="O125" s="201"/>
      <c r="P125" s="201"/>
      <c r="Q125" s="202"/>
      <c r="R125" s="139"/>
      <c r="S125" s="167"/>
    </row>
    <row r="126" spans="1:19" s="15" customFormat="1" ht="15.75" hidden="1" x14ac:dyDescent="0.25">
      <c r="A126" s="208">
        <v>12</v>
      </c>
      <c r="B126" s="209"/>
      <c r="C126" s="210"/>
      <c r="D126" s="197">
        <f>E126/$B$14</f>
        <v>0</v>
      </c>
      <c r="E126" s="197">
        <f>G126/$C$13*$F$15</f>
        <v>0</v>
      </c>
      <c r="F126" s="197">
        <f>G126*$F$15</f>
        <v>0</v>
      </c>
      <c r="G126" s="197">
        <v>0</v>
      </c>
      <c r="H126" s="198" t="e">
        <f t="shared" si="39"/>
        <v>#DIV/0!</v>
      </c>
      <c r="I126" s="199" t="e">
        <f t="shared" si="33"/>
        <v>#DIV/0!</v>
      </c>
      <c r="J126" s="197">
        <f t="shared" si="34"/>
        <v>0</v>
      </c>
      <c r="K126" s="197">
        <f t="shared" si="44"/>
        <v>0</v>
      </c>
      <c r="L126" s="197">
        <v>1200</v>
      </c>
      <c r="M126" s="198">
        <f>E126-K126</f>
        <v>0</v>
      </c>
      <c r="N126" s="202"/>
      <c r="O126" s="201"/>
      <c r="P126" s="201"/>
      <c r="Q126" s="202"/>
      <c r="R126" s="139">
        <v>12000</v>
      </c>
      <c r="S126" s="167"/>
    </row>
    <row r="127" spans="1:19" s="15" customFormat="1" ht="25.5" x14ac:dyDescent="0.25">
      <c r="A127" s="247"/>
      <c r="B127" s="372" t="s">
        <v>372</v>
      </c>
      <c r="C127" s="248"/>
      <c r="D127" s="215">
        <f>D128+D129</f>
        <v>15232.974910394263</v>
      </c>
      <c r="E127" s="215">
        <f>E128+E129</f>
        <v>68548.387096774182</v>
      </c>
      <c r="F127" s="215">
        <f>F128+F129</f>
        <v>85000</v>
      </c>
      <c r="G127" s="215">
        <f>G128+G129</f>
        <v>85000</v>
      </c>
      <c r="H127" s="216"/>
      <c r="I127" s="217"/>
      <c r="J127" s="215">
        <f t="shared" si="34"/>
        <v>15232.974910394267</v>
      </c>
      <c r="K127" s="215">
        <f t="shared" si="44"/>
        <v>68548.387096774197</v>
      </c>
      <c r="L127" s="215">
        <f>L128+L129</f>
        <v>100000</v>
      </c>
      <c r="M127" s="215">
        <f>M128+M129</f>
        <v>0</v>
      </c>
      <c r="N127" s="215"/>
      <c r="O127" s="218"/>
      <c r="P127" s="218"/>
      <c r="Q127" s="215"/>
      <c r="R127" s="149">
        <f>R128+R129</f>
        <v>85000</v>
      </c>
      <c r="S127" s="177"/>
    </row>
    <row r="128" spans="1:19" s="15" customFormat="1" ht="66" customHeight="1" x14ac:dyDescent="0.25">
      <c r="A128" s="208">
        <v>1</v>
      </c>
      <c r="B128" s="251" t="s">
        <v>373</v>
      </c>
      <c r="C128" s="210" t="s">
        <v>272</v>
      </c>
      <c r="D128" s="197">
        <f t="shared" ref="D128:D150" si="45">E128/4.5</f>
        <v>10752.68817204301</v>
      </c>
      <c r="E128" s="197">
        <f t="shared" ref="E128:E134" si="46">F128/1.24</f>
        <v>48387.096774193546</v>
      </c>
      <c r="F128" s="197">
        <v>60000</v>
      </c>
      <c r="G128" s="197">
        <v>65000</v>
      </c>
      <c r="H128" s="198"/>
      <c r="I128" s="199"/>
      <c r="J128" s="197">
        <f t="shared" si="34"/>
        <v>11648.74551971326</v>
      </c>
      <c r="K128" s="197">
        <f>G128/$C$13</f>
        <v>52419.354838709674</v>
      </c>
      <c r="L128" s="197">
        <v>80000</v>
      </c>
      <c r="M128" s="198">
        <f>E128-K128</f>
        <v>-4032.2580645161288</v>
      </c>
      <c r="N128" s="202" t="s">
        <v>355</v>
      </c>
      <c r="O128" s="201" t="s">
        <v>514</v>
      </c>
      <c r="P128" s="201" t="s">
        <v>515</v>
      </c>
      <c r="Q128" s="202" t="s">
        <v>560</v>
      </c>
      <c r="R128" s="139">
        <v>70000</v>
      </c>
      <c r="S128" s="167"/>
    </row>
    <row r="129" spans="1:19" s="15" customFormat="1" ht="81" customHeight="1" x14ac:dyDescent="0.25">
      <c r="A129" s="208">
        <v>2</v>
      </c>
      <c r="B129" s="251" t="s">
        <v>66</v>
      </c>
      <c r="C129" s="210" t="s">
        <v>374</v>
      </c>
      <c r="D129" s="197">
        <f t="shared" si="45"/>
        <v>4480.2867383512539</v>
      </c>
      <c r="E129" s="197">
        <f t="shared" si="46"/>
        <v>20161.290322580644</v>
      </c>
      <c r="F129" s="197">
        <v>25000</v>
      </c>
      <c r="G129" s="197">
        <v>20000</v>
      </c>
      <c r="H129" s="198"/>
      <c r="I129" s="199"/>
      <c r="J129" s="197">
        <f t="shared" si="34"/>
        <v>3584.2293906810037</v>
      </c>
      <c r="K129" s="197">
        <f t="shared" si="44"/>
        <v>16129.032258064517</v>
      </c>
      <c r="L129" s="197">
        <v>20000</v>
      </c>
      <c r="M129" s="198">
        <f>E129-K129</f>
        <v>4032.258064516127</v>
      </c>
      <c r="N129" s="202" t="s">
        <v>456</v>
      </c>
      <c r="O129" s="201" t="s">
        <v>514</v>
      </c>
      <c r="P129" s="201" t="s">
        <v>515</v>
      </c>
      <c r="Q129" s="202" t="s">
        <v>560</v>
      </c>
      <c r="R129" s="139">
        <v>15000</v>
      </c>
      <c r="S129" s="167"/>
    </row>
    <row r="130" spans="1:19" s="15" customFormat="1" ht="15.75" x14ac:dyDescent="0.25">
      <c r="A130" s="247"/>
      <c r="B130" s="372" t="s">
        <v>375</v>
      </c>
      <c r="C130" s="248"/>
      <c r="D130" s="215">
        <f t="shared" si="45"/>
        <v>51971.326164874554</v>
      </c>
      <c r="E130" s="215">
        <f t="shared" si="46"/>
        <v>233870.96774193548</v>
      </c>
      <c r="F130" s="215">
        <v>290000</v>
      </c>
      <c r="G130" s="215">
        <v>290000</v>
      </c>
      <c r="H130" s="216"/>
      <c r="I130" s="217"/>
      <c r="J130" s="215">
        <f t="shared" si="34"/>
        <v>51971.326164874554</v>
      </c>
      <c r="K130" s="215">
        <f t="shared" ref="K130:K142" si="47">G130/$C$13</f>
        <v>233870.96774193548</v>
      </c>
      <c r="L130" s="215">
        <v>380000</v>
      </c>
      <c r="M130" s="215">
        <v>380000</v>
      </c>
      <c r="N130" s="215"/>
      <c r="O130" s="218"/>
      <c r="P130" s="218"/>
      <c r="Q130" s="215"/>
      <c r="R130" s="148">
        <v>370000</v>
      </c>
      <c r="S130" s="176"/>
    </row>
    <row r="131" spans="1:19" s="15" customFormat="1" ht="72" customHeight="1" x14ac:dyDescent="0.25">
      <c r="A131" s="208">
        <v>1</v>
      </c>
      <c r="B131" s="251" t="s">
        <v>376</v>
      </c>
      <c r="C131" s="210" t="s">
        <v>206</v>
      </c>
      <c r="D131" s="197">
        <f t="shared" si="45"/>
        <v>51971.326164874554</v>
      </c>
      <c r="E131" s="197">
        <f t="shared" si="46"/>
        <v>233870.96774193548</v>
      </c>
      <c r="F131" s="197">
        <v>290000</v>
      </c>
      <c r="G131" s="197">
        <v>290000</v>
      </c>
      <c r="H131" s="198"/>
      <c r="I131" s="199"/>
      <c r="J131" s="197">
        <f t="shared" si="34"/>
        <v>51971.326164874554</v>
      </c>
      <c r="K131" s="197">
        <f t="shared" si="47"/>
        <v>233870.96774193548</v>
      </c>
      <c r="L131" s="197">
        <v>380000</v>
      </c>
      <c r="M131" s="198">
        <f>E131-K131</f>
        <v>0</v>
      </c>
      <c r="N131" s="202" t="s">
        <v>363</v>
      </c>
      <c r="O131" s="201" t="s">
        <v>514</v>
      </c>
      <c r="P131" s="201" t="s">
        <v>515</v>
      </c>
      <c r="Q131" s="202" t="s">
        <v>425</v>
      </c>
      <c r="R131" s="139">
        <v>370000</v>
      </c>
      <c r="S131" s="167"/>
    </row>
    <row r="132" spans="1:19" s="15" customFormat="1" ht="38.25" x14ac:dyDescent="0.25">
      <c r="A132" s="247"/>
      <c r="B132" s="372" t="s">
        <v>378</v>
      </c>
      <c r="C132" s="248"/>
      <c r="D132" s="215">
        <f t="shared" si="45"/>
        <v>1075.2688172043011</v>
      </c>
      <c r="E132" s="215">
        <f t="shared" si="46"/>
        <v>4838.7096774193551</v>
      </c>
      <c r="F132" s="215">
        <v>6000</v>
      </c>
      <c r="G132" s="215" t="e">
        <f>#REF!+#REF!+#REF!+#REF!+#REF!+#REF!+#REF!+#REF!+#REF!+#REF!</f>
        <v>#REF!</v>
      </c>
      <c r="H132" s="216"/>
      <c r="I132" s="217"/>
      <c r="J132" s="215" t="e">
        <f t="shared" si="34"/>
        <v>#REF!</v>
      </c>
      <c r="K132" s="215" t="e">
        <f t="shared" si="47"/>
        <v>#REF!</v>
      </c>
      <c r="L132" s="215" t="e">
        <f>#REF!+#REF!+#REF!+#REF!+#REF!+#REF!+#REF!+#REF!+#REF!+#REF!</f>
        <v>#REF!</v>
      </c>
      <c r="M132" s="215" t="e">
        <f>#REF!+#REF!+#REF!+#REF!+#REF!+#REF!+#REF!+#REF!+#REF!+#REF!</f>
        <v>#REF!</v>
      </c>
      <c r="N132" s="215"/>
      <c r="O132" s="218"/>
      <c r="P132" s="218"/>
      <c r="Q132" s="215"/>
      <c r="R132" s="149" t="e">
        <f>#REF!+#REF!+#REF!+#REF!+#REF!+#REF!+#REF!+#REF!+#REF!+#REF!</f>
        <v>#REF!</v>
      </c>
      <c r="S132" s="177"/>
    </row>
    <row r="133" spans="1:19" s="15" customFormat="1" ht="64.5" customHeight="1" x14ac:dyDescent="0.25">
      <c r="A133" s="247"/>
      <c r="B133" s="372" t="s">
        <v>379</v>
      </c>
      <c r="C133" s="248"/>
      <c r="D133" s="215">
        <f t="shared" si="45"/>
        <v>896.05734767025092</v>
      </c>
      <c r="E133" s="215">
        <f t="shared" si="46"/>
        <v>4032.2580645161293</v>
      </c>
      <c r="F133" s="215">
        <v>5000</v>
      </c>
      <c r="G133" s="215">
        <v>5000</v>
      </c>
      <c r="H133" s="216">
        <f>G133/E133</f>
        <v>1.24</v>
      </c>
      <c r="I133" s="217">
        <f>E133/D133</f>
        <v>4.5</v>
      </c>
      <c r="J133" s="215">
        <f t="shared" si="34"/>
        <v>896.05734767025092</v>
      </c>
      <c r="K133" s="215">
        <f t="shared" si="47"/>
        <v>4032.2580645161293</v>
      </c>
      <c r="L133" s="215">
        <v>5000</v>
      </c>
      <c r="M133" s="216">
        <f>E133-K133</f>
        <v>0</v>
      </c>
      <c r="N133" s="249"/>
      <c r="O133" s="218"/>
      <c r="P133" s="218"/>
      <c r="Q133" s="249"/>
      <c r="R133" s="148">
        <v>5000</v>
      </c>
      <c r="S133" s="176"/>
    </row>
    <row r="134" spans="1:19" s="15" customFormat="1" ht="59.25" customHeight="1" x14ac:dyDescent="0.25">
      <c r="A134" s="247"/>
      <c r="B134" s="372" t="s">
        <v>380</v>
      </c>
      <c r="C134" s="248"/>
      <c r="D134" s="215">
        <f t="shared" si="45"/>
        <v>527598.56630824367</v>
      </c>
      <c r="E134" s="215">
        <f t="shared" si="46"/>
        <v>2374193.5483870967</v>
      </c>
      <c r="F134" s="215">
        <f>F135+F136+F137+F138+F139+F140+F141+F142+F143+F144+F145+F146+F147+F148+F149</f>
        <v>2944000</v>
      </c>
      <c r="G134" s="215">
        <f>SUM(G135:G149)</f>
        <v>2186472</v>
      </c>
      <c r="H134" s="216"/>
      <c r="I134" s="217"/>
      <c r="J134" s="215">
        <f t="shared" si="34"/>
        <v>391840.86021505378</v>
      </c>
      <c r="K134" s="215">
        <f t="shared" si="47"/>
        <v>1763283.8709677421</v>
      </c>
      <c r="L134" s="215" t="e">
        <f>#REF!+#REF!+#REF!+L145+#REF!+#REF!+L147+L148</f>
        <v>#REF!</v>
      </c>
      <c r="M134" s="215" t="e">
        <f>#REF!+#REF!+#REF!+M145+#REF!+#REF!+M147+M148</f>
        <v>#REF!</v>
      </c>
      <c r="N134" s="215"/>
      <c r="O134" s="218"/>
      <c r="P134" s="218"/>
      <c r="Q134" s="215"/>
      <c r="R134" s="149" t="e">
        <f>#REF!+#REF!+#REF!+R145+#REF!+#REF!+R147+R148+R149+#REF!+#REF!</f>
        <v>#REF!</v>
      </c>
      <c r="S134" s="177"/>
    </row>
    <row r="135" spans="1:19" s="15" customFormat="1" ht="70.5" customHeight="1" x14ac:dyDescent="0.25">
      <c r="A135" s="208">
        <v>1</v>
      </c>
      <c r="B135" s="212" t="s">
        <v>270</v>
      </c>
      <c r="C135" s="212" t="s">
        <v>408</v>
      </c>
      <c r="D135" s="197">
        <f t="shared" si="45"/>
        <v>10215.053763440861</v>
      </c>
      <c r="E135" s="197">
        <f>F135/1.24</f>
        <v>45967.741935483871</v>
      </c>
      <c r="F135" s="197">
        <v>57000</v>
      </c>
      <c r="G135" s="197">
        <v>50000</v>
      </c>
      <c r="H135" s="198">
        <f>G135/E135</f>
        <v>1.0877192982456141</v>
      </c>
      <c r="I135" s="199">
        <f>E135/D135</f>
        <v>4.5</v>
      </c>
      <c r="J135" s="197">
        <f>K135/$B$14</f>
        <v>8960.5734767025078</v>
      </c>
      <c r="K135" s="197">
        <f t="shared" si="47"/>
        <v>40322.580645161288</v>
      </c>
      <c r="L135" s="197">
        <v>40000</v>
      </c>
      <c r="M135" s="198">
        <f>E135-K135</f>
        <v>5645.1612903225832</v>
      </c>
      <c r="N135" s="202" t="s">
        <v>355</v>
      </c>
      <c r="O135" s="201" t="s">
        <v>514</v>
      </c>
      <c r="P135" s="201" t="s">
        <v>515</v>
      </c>
      <c r="Q135" s="200" t="s">
        <v>465</v>
      </c>
      <c r="R135" s="139">
        <v>40000</v>
      </c>
      <c r="S135" s="167"/>
    </row>
    <row r="136" spans="1:19" s="15" customFormat="1" ht="61.5" customHeight="1" x14ac:dyDescent="0.25">
      <c r="A136" s="208">
        <v>2</v>
      </c>
      <c r="B136" s="212" t="s">
        <v>551</v>
      </c>
      <c r="C136" s="373" t="s">
        <v>553</v>
      </c>
      <c r="D136" s="197">
        <f t="shared" si="45"/>
        <v>7168.4587813620074</v>
      </c>
      <c r="E136" s="197">
        <f t="shared" ref="E136:E149" si="48">F136/1.24</f>
        <v>32258.064516129034</v>
      </c>
      <c r="F136" s="197">
        <v>40000</v>
      </c>
      <c r="G136" s="197"/>
      <c r="H136" s="198"/>
      <c r="I136" s="199"/>
      <c r="J136" s="197"/>
      <c r="K136" s="197"/>
      <c r="L136" s="197"/>
      <c r="M136" s="198"/>
      <c r="N136" s="202" t="s">
        <v>355</v>
      </c>
      <c r="O136" s="201" t="s">
        <v>514</v>
      </c>
      <c r="P136" s="201" t="s">
        <v>515</v>
      </c>
      <c r="Q136" s="200" t="s">
        <v>465</v>
      </c>
      <c r="R136" s="139"/>
      <c r="S136" s="167"/>
    </row>
    <row r="137" spans="1:19" s="15" customFormat="1" ht="54.75" customHeight="1" x14ac:dyDescent="0.25">
      <c r="A137" s="208">
        <v>3</v>
      </c>
      <c r="B137" s="212" t="s">
        <v>558</v>
      </c>
      <c r="C137" s="373" t="s">
        <v>556</v>
      </c>
      <c r="D137" s="197">
        <f t="shared" si="45"/>
        <v>107526.88172043012</v>
      </c>
      <c r="E137" s="197">
        <f t="shared" si="48"/>
        <v>483870.96774193551</v>
      </c>
      <c r="F137" s="197">
        <v>600000</v>
      </c>
      <c r="G137" s="197"/>
      <c r="H137" s="198"/>
      <c r="I137" s="199"/>
      <c r="J137" s="197"/>
      <c r="K137" s="197"/>
      <c r="L137" s="197"/>
      <c r="M137" s="198"/>
      <c r="N137" s="202" t="s">
        <v>363</v>
      </c>
      <c r="O137" s="201" t="s">
        <v>514</v>
      </c>
      <c r="P137" s="201" t="s">
        <v>515</v>
      </c>
      <c r="Q137" s="200" t="s">
        <v>465</v>
      </c>
      <c r="R137" s="139"/>
      <c r="S137" s="167"/>
    </row>
    <row r="138" spans="1:19" s="15" customFormat="1" ht="84.75" customHeight="1" x14ac:dyDescent="0.25">
      <c r="A138" s="208">
        <v>4</v>
      </c>
      <c r="B138" s="213" t="s">
        <v>543</v>
      </c>
      <c r="C138" s="212" t="s">
        <v>544</v>
      </c>
      <c r="D138" s="197">
        <f t="shared" si="45"/>
        <v>8960.5734767025078</v>
      </c>
      <c r="E138" s="197">
        <f t="shared" si="48"/>
        <v>40322.580645161288</v>
      </c>
      <c r="F138" s="197">
        <v>50000</v>
      </c>
      <c r="G138" s="197"/>
      <c r="H138" s="198"/>
      <c r="I138" s="199">
        <f>E138/D138</f>
        <v>4.5</v>
      </c>
      <c r="J138" s="197"/>
      <c r="K138" s="197"/>
      <c r="L138" s="197"/>
      <c r="M138" s="198"/>
      <c r="N138" s="202" t="s">
        <v>355</v>
      </c>
      <c r="O138" s="201" t="s">
        <v>514</v>
      </c>
      <c r="P138" s="201" t="s">
        <v>515</v>
      </c>
      <c r="Q138" s="202" t="s">
        <v>560</v>
      </c>
      <c r="R138" s="139"/>
      <c r="S138" s="167"/>
    </row>
    <row r="139" spans="1:19" s="15" customFormat="1" ht="62.25" customHeight="1" x14ac:dyDescent="0.25">
      <c r="A139" s="208">
        <v>5</v>
      </c>
      <c r="B139" s="212" t="s">
        <v>554</v>
      </c>
      <c r="C139" s="374" t="s">
        <v>552</v>
      </c>
      <c r="D139" s="197">
        <f t="shared" si="45"/>
        <v>8960.5734767025078</v>
      </c>
      <c r="E139" s="197">
        <f t="shared" si="48"/>
        <v>40322.580645161288</v>
      </c>
      <c r="F139" s="197">
        <v>50000</v>
      </c>
      <c r="G139" s="197"/>
      <c r="H139" s="198"/>
      <c r="I139" s="199"/>
      <c r="J139" s="197"/>
      <c r="K139" s="197"/>
      <c r="L139" s="197"/>
      <c r="M139" s="198"/>
      <c r="N139" s="202" t="s">
        <v>355</v>
      </c>
      <c r="O139" s="201" t="s">
        <v>514</v>
      </c>
      <c r="P139" s="201" t="s">
        <v>515</v>
      </c>
      <c r="Q139" s="202" t="s">
        <v>560</v>
      </c>
      <c r="R139" s="139"/>
      <c r="S139" s="167"/>
    </row>
    <row r="140" spans="1:19" s="340" customFormat="1" ht="73.5" customHeight="1" x14ac:dyDescent="0.25">
      <c r="A140" s="208">
        <v>6</v>
      </c>
      <c r="B140" s="209" t="s">
        <v>384</v>
      </c>
      <c r="C140" s="210" t="s">
        <v>571</v>
      </c>
      <c r="D140" s="197">
        <f t="shared" si="45"/>
        <v>88351.254480286734</v>
      </c>
      <c r="E140" s="197">
        <f t="shared" si="48"/>
        <v>397580.6451612903</v>
      </c>
      <c r="F140" s="197">
        <v>493000</v>
      </c>
      <c r="G140" s="375"/>
      <c r="H140" s="376"/>
      <c r="I140" s="377"/>
      <c r="J140" s="375"/>
      <c r="K140" s="375"/>
      <c r="L140" s="375"/>
      <c r="M140" s="376"/>
      <c r="N140" s="202" t="s">
        <v>301</v>
      </c>
      <c r="O140" s="201" t="s">
        <v>514</v>
      </c>
      <c r="P140" s="201" t="s">
        <v>515</v>
      </c>
      <c r="Q140" s="256" t="s">
        <v>454</v>
      </c>
      <c r="R140" s="338"/>
      <c r="S140" s="339"/>
    </row>
    <row r="141" spans="1:19" s="15" customFormat="1" ht="56.25" customHeight="1" x14ac:dyDescent="0.25">
      <c r="A141" s="208">
        <v>7</v>
      </c>
      <c r="B141" s="209" t="s">
        <v>523</v>
      </c>
      <c r="C141" s="210" t="s">
        <v>522</v>
      </c>
      <c r="D141" s="197">
        <f t="shared" si="45"/>
        <v>107526.88172043012</v>
      </c>
      <c r="E141" s="197">
        <f t="shared" si="48"/>
        <v>483870.96774193551</v>
      </c>
      <c r="F141" s="197">
        <v>600000</v>
      </c>
      <c r="G141" s="197">
        <v>600000</v>
      </c>
      <c r="H141" s="198">
        <f>G141/E141</f>
        <v>1.24</v>
      </c>
      <c r="I141" s="199">
        <f>E141/D141</f>
        <v>4.5</v>
      </c>
      <c r="J141" s="197">
        <f>K141/$B$14</f>
        <v>107526.88172043012</v>
      </c>
      <c r="K141" s="197">
        <f t="shared" si="47"/>
        <v>483870.96774193551</v>
      </c>
      <c r="L141" s="197">
        <v>80000</v>
      </c>
      <c r="M141" s="198">
        <f>E141-K141</f>
        <v>0</v>
      </c>
      <c r="N141" s="202" t="s">
        <v>363</v>
      </c>
      <c r="O141" s="201" t="s">
        <v>514</v>
      </c>
      <c r="P141" s="201" t="s">
        <v>515</v>
      </c>
      <c r="Q141" s="202" t="s">
        <v>455</v>
      </c>
      <c r="R141" s="139">
        <v>80000</v>
      </c>
      <c r="S141" s="167"/>
    </row>
    <row r="142" spans="1:19" s="15" customFormat="1" ht="38.25" x14ac:dyDescent="0.25">
      <c r="A142" s="208">
        <v>8</v>
      </c>
      <c r="B142" s="209" t="s">
        <v>365</v>
      </c>
      <c r="C142" s="210" t="s">
        <v>407</v>
      </c>
      <c r="D142" s="197">
        <f t="shared" si="45"/>
        <v>106630.82437275985</v>
      </c>
      <c r="E142" s="197">
        <f t="shared" si="48"/>
        <v>479838.70967741933</v>
      </c>
      <c r="F142" s="197">
        <v>595000</v>
      </c>
      <c r="G142" s="197">
        <v>150000</v>
      </c>
      <c r="H142" s="198">
        <f>G142/E142</f>
        <v>0.31260504201680672</v>
      </c>
      <c r="I142" s="199">
        <f>E142/D142</f>
        <v>4.5</v>
      </c>
      <c r="J142" s="197">
        <f>K142/$B$14</f>
        <v>26881.720430107529</v>
      </c>
      <c r="K142" s="197">
        <f t="shared" si="47"/>
        <v>120967.74193548388</v>
      </c>
      <c r="L142" s="197">
        <v>81650</v>
      </c>
      <c r="M142" s="198">
        <f>E142-K142</f>
        <v>358870.96774193546</v>
      </c>
      <c r="N142" s="202" t="s">
        <v>363</v>
      </c>
      <c r="O142" s="201" t="s">
        <v>514</v>
      </c>
      <c r="P142" s="201" t="s">
        <v>515</v>
      </c>
      <c r="Q142" s="202" t="s">
        <v>560</v>
      </c>
      <c r="R142" s="139">
        <v>130000</v>
      </c>
      <c r="S142" s="167"/>
    </row>
    <row r="143" spans="1:19" s="15" customFormat="1" ht="25.5" x14ac:dyDescent="0.25">
      <c r="A143" s="208">
        <v>9</v>
      </c>
      <c r="B143" s="251" t="s">
        <v>476</v>
      </c>
      <c r="C143" s="231" t="s">
        <v>555</v>
      </c>
      <c r="D143" s="197">
        <f t="shared" si="45"/>
        <v>4480.2867383512539</v>
      </c>
      <c r="E143" s="197">
        <f t="shared" si="48"/>
        <v>20161.290322580644</v>
      </c>
      <c r="F143" s="197">
        <v>25000</v>
      </c>
      <c r="G143" s="252">
        <v>33000</v>
      </c>
      <c r="H143" s="253"/>
      <c r="I143" s="254"/>
      <c r="J143" s="255"/>
      <c r="K143" s="255"/>
      <c r="L143" s="255"/>
      <c r="M143" s="255"/>
      <c r="N143" s="256" t="s">
        <v>477</v>
      </c>
      <c r="O143" s="201" t="s">
        <v>507</v>
      </c>
      <c r="P143" s="201" t="s">
        <v>504</v>
      </c>
      <c r="Q143" s="256" t="s">
        <v>454</v>
      </c>
      <c r="R143" s="149"/>
      <c r="S143" s="177"/>
    </row>
    <row r="144" spans="1:19" s="15" customFormat="1" ht="38.25" customHeight="1" x14ac:dyDescent="0.25">
      <c r="A144" s="208">
        <v>10</v>
      </c>
      <c r="B144" s="209" t="s">
        <v>389</v>
      </c>
      <c r="C144" s="210" t="s">
        <v>222</v>
      </c>
      <c r="D144" s="197">
        <f t="shared" si="45"/>
        <v>4121.8637992831536</v>
      </c>
      <c r="E144" s="197">
        <f t="shared" si="48"/>
        <v>18548.387096774193</v>
      </c>
      <c r="F144" s="197">
        <v>23000</v>
      </c>
      <c r="G144" s="197">
        <v>20000</v>
      </c>
      <c r="H144" s="198"/>
      <c r="I144" s="199"/>
      <c r="J144" s="197">
        <f t="shared" si="34"/>
        <v>3584.2293906810037</v>
      </c>
      <c r="K144" s="197">
        <f t="shared" ref="K144:K149" si="49">G144/$C$13</f>
        <v>16129.032258064517</v>
      </c>
      <c r="L144" s="197">
        <v>3000</v>
      </c>
      <c r="M144" s="198">
        <f>E144-K144</f>
        <v>2419.3548387096762</v>
      </c>
      <c r="N144" s="202" t="s">
        <v>355</v>
      </c>
      <c r="O144" s="201" t="s">
        <v>514</v>
      </c>
      <c r="P144" s="201" t="s">
        <v>515</v>
      </c>
      <c r="Q144" s="202" t="s">
        <v>560</v>
      </c>
      <c r="R144" s="139">
        <v>3500</v>
      </c>
      <c r="S144" s="167"/>
    </row>
    <row r="145" spans="1:19" s="15" customFormat="1" ht="76.5" customHeight="1" x14ac:dyDescent="0.25">
      <c r="A145" s="208">
        <v>11</v>
      </c>
      <c r="B145" s="209" t="s">
        <v>561</v>
      </c>
      <c r="C145" s="210" t="s">
        <v>562</v>
      </c>
      <c r="D145" s="197">
        <f t="shared" si="45"/>
        <v>14336.917562724015</v>
      </c>
      <c r="E145" s="197">
        <f t="shared" si="48"/>
        <v>64516.129032258068</v>
      </c>
      <c r="F145" s="197">
        <v>80000</v>
      </c>
      <c r="G145" s="197">
        <v>450000</v>
      </c>
      <c r="H145" s="198"/>
      <c r="I145" s="199"/>
      <c r="J145" s="197">
        <f t="shared" ref="J145:J152" si="50">K145/$B$14</f>
        <v>80645.161290322591</v>
      </c>
      <c r="K145" s="197">
        <f>G145/$C$13</f>
        <v>362903.22580645164</v>
      </c>
      <c r="L145" s="197">
        <v>385040</v>
      </c>
      <c r="M145" s="198">
        <f>E145-K145</f>
        <v>-298387.09677419357</v>
      </c>
      <c r="N145" s="202" t="s">
        <v>355</v>
      </c>
      <c r="O145" s="201" t="s">
        <v>514</v>
      </c>
      <c r="P145" s="201" t="s">
        <v>515</v>
      </c>
      <c r="Q145" s="202" t="s">
        <v>455</v>
      </c>
      <c r="R145" s="139">
        <v>385040</v>
      </c>
      <c r="S145" s="167"/>
    </row>
    <row r="146" spans="1:19" s="15" customFormat="1" ht="60.75" customHeight="1" x14ac:dyDescent="0.25">
      <c r="A146" s="208">
        <v>12</v>
      </c>
      <c r="B146" s="209" t="s">
        <v>517</v>
      </c>
      <c r="C146" s="210" t="s">
        <v>399</v>
      </c>
      <c r="D146" s="197">
        <f t="shared" si="45"/>
        <v>716.84587813620078</v>
      </c>
      <c r="E146" s="197">
        <f t="shared" si="48"/>
        <v>3225.8064516129034</v>
      </c>
      <c r="F146" s="197">
        <v>4000</v>
      </c>
      <c r="G146" s="197">
        <v>3472</v>
      </c>
      <c r="H146" s="198"/>
      <c r="I146" s="199"/>
      <c r="J146" s="197"/>
      <c r="K146" s="197"/>
      <c r="L146" s="197"/>
      <c r="M146" s="198"/>
      <c r="N146" s="202" t="s">
        <v>355</v>
      </c>
      <c r="O146" s="201" t="s">
        <v>514</v>
      </c>
      <c r="P146" s="201" t="s">
        <v>515</v>
      </c>
      <c r="Q146" s="202" t="s">
        <v>454</v>
      </c>
      <c r="R146" s="139"/>
      <c r="S146" s="167"/>
    </row>
    <row r="147" spans="1:19" s="73" customFormat="1" ht="45" customHeight="1" x14ac:dyDescent="0.25">
      <c r="A147" s="208">
        <v>13</v>
      </c>
      <c r="B147" s="251" t="s">
        <v>418</v>
      </c>
      <c r="C147" s="231" t="s">
        <v>419</v>
      </c>
      <c r="D147" s="197">
        <f t="shared" si="45"/>
        <v>3584.2293906810037</v>
      </c>
      <c r="E147" s="197">
        <f t="shared" si="48"/>
        <v>16129.032258064517</v>
      </c>
      <c r="F147" s="197">
        <v>20000</v>
      </c>
      <c r="G147" s="227">
        <v>25000</v>
      </c>
      <c r="H147" s="239"/>
      <c r="I147" s="240"/>
      <c r="J147" s="197">
        <f t="shared" si="50"/>
        <v>4480.2867383512539</v>
      </c>
      <c r="K147" s="197">
        <f t="shared" si="49"/>
        <v>20161.290322580644</v>
      </c>
      <c r="L147" s="227">
        <v>10000</v>
      </c>
      <c r="M147" s="198">
        <f>E147-K147</f>
        <v>-4032.258064516127</v>
      </c>
      <c r="N147" s="241" t="s">
        <v>355</v>
      </c>
      <c r="O147" s="201" t="s">
        <v>514</v>
      </c>
      <c r="P147" s="201" t="s">
        <v>515</v>
      </c>
      <c r="Q147" s="241" t="s">
        <v>455</v>
      </c>
      <c r="R147" s="150">
        <v>15000</v>
      </c>
      <c r="S147" s="178"/>
    </row>
    <row r="148" spans="1:19" s="73" customFormat="1" ht="60" customHeight="1" x14ac:dyDescent="0.25">
      <c r="A148" s="208">
        <v>14</v>
      </c>
      <c r="B148" s="251" t="s">
        <v>424</v>
      </c>
      <c r="C148" s="231" t="s">
        <v>419</v>
      </c>
      <c r="D148" s="197">
        <f t="shared" si="45"/>
        <v>1254.4802867383512</v>
      </c>
      <c r="E148" s="197">
        <f t="shared" si="48"/>
        <v>5645.1612903225805</v>
      </c>
      <c r="F148" s="197">
        <v>7000</v>
      </c>
      <c r="G148" s="227">
        <v>5000</v>
      </c>
      <c r="H148" s="239"/>
      <c r="I148" s="240"/>
      <c r="J148" s="197">
        <f t="shared" si="50"/>
        <v>896.05734767025092</v>
      </c>
      <c r="K148" s="197">
        <f t="shared" si="49"/>
        <v>4032.2580645161293</v>
      </c>
      <c r="L148" s="227">
        <v>4000</v>
      </c>
      <c r="M148" s="198">
        <f>E148-K148</f>
        <v>1612.9032258064512</v>
      </c>
      <c r="N148" s="241" t="s">
        <v>355</v>
      </c>
      <c r="O148" s="201" t="s">
        <v>514</v>
      </c>
      <c r="P148" s="201" t="s">
        <v>515</v>
      </c>
      <c r="Q148" s="241" t="s">
        <v>455</v>
      </c>
      <c r="R148" s="150">
        <v>4000</v>
      </c>
      <c r="S148" s="178"/>
    </row>
    <row r="149" spans="1:19" s="73" customFormat="1" ht="57.75" customHeight="1" x14ac:dyDescent="0.25">
      <c r="A149" s="208">
        <v>15</v>
      </c>
      <c r="B149" s="251" t="s">
        <v>440</v>
      </c>
      <c r="C149" s="231" t="s">
        <v>441</v>
      </c>
      <c r="D149" s="197">
        <f t="shared" si="45"/>
        <v>53763.440860215058</v>
      </c>
      <c r="E149" s="197">
        <f t="shared" si="48"/>
        <v>241935.48387096776</v>
      </c>
      <c r="F149" s="197">
        <v>300000</v>
      </c>
      <c r="G149" s="227">
        <v>850000</v>
      </c>
      <c r="H149" s="239"/>
      <c r="I149" s="240"/>
      <c r="J149" s="197">
        <f t="shared" si="50"/>
        <v>152329.74910394265</v>
      </c>
      <c r="K149" s="197">
        <f t="shared" si="49"/>
        <v>685483.87096774194</v>
      </c>
      <c r="L149" s="227">
        <v>75000</v>
      </c>
      <c r="M149" s="198">
        <f>E149-K149</f>
        <v>-443548.38709677418</v>
      </c>
      <c r="N149" s="241" t="s">
        <v>449</v>
      </c>
      <c r="O149" s="201" t="s">
        <v>514</v>
      </c>
      <c r="P149" s="201" t="s">
        <v>515</v>
      </c>
      <c r="Q149" s="241" t="s">
        <v>491</v>
      </c>
      <c r="R149" s="150">
        <v>75500</v>
      </c>
      <c r="S149" s="178"/>
    </row>
    <row r="150" spans="1:19" s="15" customFormat="1" ht="27" customHeight="1" x14ac:dyDescent="0.25">
      <c r="A150" s="258"/>
      <c r="B150" s="259" t="s">
        <v>431</v>
      </c>
      <c r="C150" s="260"/>
      <c r="D150" s="261">
        <f t="shared" si="45"/>
        <v>2.3297491039426523</v>
      </c>
      <c r="E150" s="261">
        <f>F150/1.24</f>
        <v>10.483870967741936</v>
      </c>
      <c r="F150" s="261">
        <v>13</v>
      </c>
      <c r="G150" s="261" t="e">
        <f>G17+G90+G93+G98+G107+G110+G112+G115+G117+G119+G120</f>
        <v>#REF!</v>
      </c>
      <c r="H150" s="222" t="e">
        <f>G150/E150</f>
        <v>#REF!</v>
      </c>
      <c r="I150" s="223">
        <f>E150/D150</f>
        <v>4.5</v>
      </c>
      <c r="J150" s="261" t="e">
        <f t="shared" si="50"/>
        <v>#REF!</v>
      </c>
      <c r="K150" s="261" t="e">
        <f>G150/$C$13</f>
        <v>#REF!</v>
      </c>
      <c r="L150" s="261" t="e">
        <f>L17+L90+L93+L98+L107+L110+L112+L115+L117+L119+L120</f>
        <v>#REF!</v>
      </c>
      <c r="M150" s="261">
        <f>SUM(P4)</f>
        <v>0</v>
      </c>
      <c r="N150" s="261"/>
      <c r="O150" s="261"/>
      <c r="P150" s="261"/>
      <c r="Q150" s="261"/>
      <c r="R150" s="152" t="e">
        <f>R17+R90+R93+R98+R107+R110+R112+R115+R117+R119+R120</f>
        <v>#REF!</v>
      </c>
      <c r="S150" s="180"/>
    </row>
    <row r="151" spans="1:19" s="15" customFormat="1" ht="43.5" hidden="1" customHeight="1" x14ac:dyDescent="0.25">
      <c r="A151" s="320" t="s">
        <v>432</v>
      </c>
      <c r="B151" s="321" t="s">
        <v>182</v>
      </c>
      <c r="C151" s="322" t="s">
        <v>490</v>
      </c>
      <c r="D151" s="323" t="e">
        <f>#REF!+#REF!+#REF!</f>
        <v>#REF!</v>
      </c>
      <c r="E151" s="323" t="e">
        <f>#REF!+#REF!+#REF!</f>
        <v>#REF!</v>
      </c>
      <c r="F151" s="324" t="e">
        <f>G151*$F$15</f>
        <v>#REF!</v>
      </c>
      <c r="G151" s="323" t="e">
        <f>#REF!+#REF!+#REF!</f>
        <v>#REF!</v>
      </c>
      <c r="H151" s="325" t="e">
        <f>G151/E151</f>
        <v>#REF!</v>
      </c>
      <c r="I151" s="326" t="e">
        <f>E151/D151</f>
        <v>#REF!</v>
      </c>
      <c r="J151" s="323" t="e">
        <f t="shared" si="50"/>
        <v>#REF!</v>
      </c>
      <c r="K151" s="323" t="e">
        <f>G151/$C$13</f>
        <v>#REF!</v>
      </c>
      <c r="L151" s="323" t="e">
        <f>#REF!+#REF!+#REF!</f>
        <v>#REF!</v>
      </c>
      <c r="M151" s="323" t="e">
        <f>#REF!+#REF!+#REF!</f>
        <v>#REF!</v>
      </c>
      <c r="N151" s="323"/>
      <c r="O151" s="323"/>
      <c r="P151" s="323"/>
      <c r="Q151" s="323"/>
      <c r="R151" s="153" t="e">
        <f>#REF!+#REF!+#REF!</f>
        <v>#REF!</v>
      </c>
      <c r="S151" s="181"/>
    </row>
    <row r="152" spans="1:19" s="15" customFormat="1" ht="15.75" hidden="1" x14ac:dyDescent="0.25">
      <c r="A152" s="118"/>
      <c r="B152" s="119" t="s">
        <v>431</v>
      </c>
      <c r="C152" s="120"/>
      <c r="D152" s="121" t="e">
        <f>D151+D17</f>
        <v>#REF!</v>
      </c>
      <c r="E152" s="121" t="e">
        <f>E151+E17</f>
        <v>#REF!</v>
      </c>
      <c r="F152" s="20" t="e">
        <f>G152*$F$15</f>
        <v>#REF!</v>
      </c>
      <c r="G152" s="121" t="e">
        <f>G151+G150</f>
        <v>#REF!</v>
      </c>
      <c r="H152" s="122" t="e">
        <f>G152/E152</f>
        <v>#REF!</v>
      </c>
      <c r="I152" s="123" t="e">
        <f>E152/D152</f>
        <v>#REF!</v>
      </c>
      <c r="J152" s="124" t="e">
        <f t="shared" si="50"/>
        <v>#REF!</v>
      </c>
      <c r="K152" s="124" t="e">
        <f>G152/$C$13</f>
        <v>#REF!</v>
      </c>
      <c r="L152" s="121" t="e">
        <f>L151+L150</f>
        <v>#REF!</v>
      </c>
      <c r="M152" s="121" t="e">
        <f>M151+M150</f>
        <v>#REF!</v>
      </c>
      <c r="N152" s="121"/>
      <c r="O152" s="121"/>
      <c r="P152" s="121"/>
      <c r="Q152" s="121"/>
      <c r="R152" s="154" t="e">
        <f>R151+R150</f>
        <v>#REF!</v>
      </c>
      <c r="S152" s="182"/>
    </row>
    <row r="153" spans="1:19" s="15" customFormat="1" ht="15.75" x14ac:dyDescent="0.25">
      <c r="A153" s="36"/>
      <c r="B153" s="37"/>
      <c r="C153" s="38"/>
      <c r="D153" s="39"/>
      <c r="E153" s="39"/>
      <c r="F153" s="39"/>
      <c r="G153" s="39"/>
      <c r="H153" s="32"/>
      <c r="I153" s="33"/>
      <c r="J153" s="33"/>
      <c r="K153" s="33"/>
      <c r="L153" s="33"/>
      <c r="M153" s="33"/>
      <c r="N153" s="40"/>
      <c r="O153" s="41"/>
      <c r="P153" s="41"/>
      <c r="Q153" s="40"/>
      <c r="R153" s="23"/>
      <c r="S153" s="23"/>
    </row>
    <row r="154" spans="1:19" s="15" customFormat="1" ht="15.75" x14ac:dyDescent="0.25">
      <c r="A154" s="42"/>
      <c r="B154" s="43"/>
      <c r="C154" s="44"/>
      <c r="D154" s="39"/>
      <c r="E154" s="39"/>
      <c r="F154" s="39"/>
      <c r="G154" s="39"/>
      <c r="H154" s="32" t="e">
        <f>G150*1.15</f>
        <v>#REF!</v>
      </c>
      <c r="I154" s="33"/>
      <c r="J154" s="33"/>
      <c r="K154" s="33"/>
      <c r="L154" s="33"/>
      <c r="M154" s="33"/>
      <c r="N154" s="40"/>
      <c r="O154" s="41"/>
      <c r="P154" s="41"/>
      <c r="Q154" s="40"/>
      <c r="R154" s="23"/>
      <c r="S154" s="23"/>
    </row>
    <row r="155" spans="1:19" s="15" customFormat="1" ht="3" customHeight="1" x14ac:dyDescent="0.25">
      <c r="A155" s="42"/>
      <c r="B155" s="43"/>
      <c r="C155" s="44"/>
      <c r="D155" s="39"/>
      <c r="E155" s="39"/>
      <c r="F155" s="39"/>
      <c r="G155" s="39"/>
      <c r="H155" s="32"/>
      <c r="I155" s="33"/>
      <c r="J155" s="33"/>
      <c r="K155" s="33"/>
      <c r="L155" s="33"/>
      <c r="M155" s="33"/>
      <c r="N155" s="40"/>
      <c r="O155" s="41"/>
      <c r="P155" s="41"/>
      <c r="Q155" s="40"/>
      <c r="R155" s="23"/>
      <c r="S155" s="23"/>
    </row>
    <row r="156" spans="1:19" s="15" customFormat="1" ht="15.75" x14ac:dyDescent="0.25">
      <c r="A156" s="42"/>
      <c r="B156" s="47" t="s">
        <v>473</v>
      </c>
      <c r="C156" s="48"/>
      <c r="D156" s="47"/>
      <c r="E156" s="47"/>
      <c r="F156" s="47" t="s">
        <v>547</v>
      </c>
      <c r="G156" s="47" t="s">
        <v>421</v>
      </c>
      <c r="H156" s="47"/>
      <c r="I156" s="47"/>
      <c r="J156" s="47"/>
      <c r="K156" s="47"/>
      <c r="L156" s="47"/>
      <c r="M156" s="47"/>
      <c r="N156" s="49"/>
      <c r="O156" s="51"/>
      <c r="P156" s="51"/>
      <c r="Q156" s="40"/>
      <c r="R156" s="23"/>
      <c r="S156" s="23"/>
    </row>
    <row r="157" spans="1:19" s="15" customFormat="1" ht="15.75" x14ac:dyDescent="0.25">
      <c r="A157" s="42"/>
      <c r="B157" s="47" t="s">
        <v>348</v>
      </c>
      <c r="C157" s="48"/>
      <c r="D157" s="47"/>
      <c r="E157" s="47"/>
      <c r="F157" s="47" t="s">
        <v>348</v>
      </c>
      <c r="G157" s="47" t="s">
        <v>348</v>
      </c>
      <c r="H157" s="47"/>
      <c r="I157" s="47"/>
      <c r="J157" s="47"/>
      <c r="K157" s="47"/>
      <c r="L157" s="47"/>
      <c r="M157" s="47"/>
      <c r="N157" s="49"/>
      <c r="O157" s="50"/>
      <c r="P157" s="51"/>
      <c r="Q157" s="49"/>
      <c r="R157" s="23"/>
      <c r="S157" s="23"/>
    </row>
    <row r="158" spans="1:19" s="15" customFormat="1" ht="15.75" x14ac:dyDescent="0.25">
      <c r="A158" s="42"/>
      <c r="B158" s="47" t="s">
        <v>516</v>
      </c>
      <c r="C158" s="48"/>
      <c r="D158" s="47"/>
      <c r="E158" s="47"/>
      <c r="F158" s="487" t="s">
        <v>423</v>
      </c>
      <c r="G158" s="487"/>
      <c r="H158" s="487"/>
      <c r="I158" s="487"/>
      <c r="J158" s="487"/>
      <c r="K158" s="487"/>
      <c r="L158" s="487"/>
      <c r="M158" s="487"/>
      <c r="N158" s="487"/>
      <c r="O158" s="51"/>
      <c r="P158" s="51"/>
      <c r="Q158" s="49"/>
      <c r="R158" s="23"/>
      <c r="S158" s="23"/>
    </row>
    <row r="159" spans="1:19" s="15" customFormat="1" ht="15.75" x14ac:dyDescent="0.25">
      <c r="A159" s="42"/>
      <c r="B159" s="47"/>
      <c r="C159" s="48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9"/>
      <c r="O159" s="50"/>
      <c r="P159" s="51"/>
      <c r="Q159" s="49"/>
      <c r="R159" s="23"/>
      <c r="S159" s="23"/>
    </row>
    <row r="160" spans="1:19" s="15" customFormat="1" ht="15.75" x14ac:dyDescent="0.25">
      <c r="A160" s="42"/>
      <c r="B160" s="52"/>
      <c r="C160" s="46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0"/>
      <c r="O160" s="53"/>
      <c r="P160" s="41"/>
      <c r="Q160" s="40"/>
      <c r="R160" s="23"/>
      <c r="S160" s="23"/>
    </row>
    <row r="161" spans="1:19" s="15" customFormat="1" ht="15.75" x14ac:dyDescent="0.25">
      <c r="A161" s="42"/>
      <c r="B161" s="45"/>
      <c r="C161" s="46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0"/>
      <c r="O161" s="34"/>
      <c r="P161" s="41"/>
      <c r="Q161" s="40"/>
      <c r="R161" s="23"/>
      <c r="S161" s="23"/>
    </row>
    <row r="162" spans="1:19" s="15" customFormat="1" ht="15.75" x14ac:dyDescent="0.25">
      <c r="A162" s="42"/>
      <c r="B162" s="45"/>
      <c r="C162" s="46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0"/>
      <c r="O162" s="51"/>
      <c r="P162" s="41"/>
      <c r="Q162" s="40"/>
      <c r="R162" s="23"/>
      <c r="S162" s="23"/>
    </row>
    <row r="163" spans="1:19" s="15" customFormat="1" ht="15.75" x14ac:dyDescent="0.25">
      <c r="A163" s="42"/>
      <c r="B163" s="45"/>
      <c r="C163" s="46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0"/>
      <c r="O163" s="41"/>
      <c r="P163" s="41"/>
      <c r="Q163" s="40"/>
      <c r="R163" s="23"/>
      <c r="S163" s="23"/>
    </row>
    <row r="164" spans="1:19" s="15" customFormat="1" ht="15.75" x14ac:dyDescent="0.25">
      <c r="A164" s="42"/>
      <c r="B164" s="45"/>
      <c r="C164" s="46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0"/>
      <c r="O164" s="51"/>
      <c r="P164" s="41"/>
      <c r="Q164" s="40"/>
      <c r="R164" s="23"/>
      <c r="S164" s="23"/>
    </row>
    <row r="165" spans="1:19" x14ac:dyDescent="0.2">
      <c r="A165" s="7"/>
      <c r="B165" s="2"/>
      <c r="C165" s="1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9"/>
      <c r="O165" s="12"/>
      <c r="P165" s="12"/>
      <c r="Q165" s="9"/>
      <c r="R165" s="5"/>
      <c r="S165" s="5"/>
    </row>
    <row r="166" spans="1:19" x14ac:dyDescent="0.2">
      <c r="A166" s="7"/>
      <c r="B166" s="2"/>
      <c r="C166" s="1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9"/>
      <c r="O166" s="12"/>
      <c r="P166" s="12"/>
      <c r="Q166" s="9"/>
      <c r="R166" s="5"/>
      <c r="S166" s="5"/>
    </row>
    <row r="167" spans="1:19" x14ac:dyDescent="0.2">
      <c r="A167" s="7"/>
      <c r="B167" s="2"/>
      <c r="C167" s="1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9"/>
      <c r="O167" s="12"/>
      <c r="P167" s="12"/>
      <c r="Q167" s="9"/>
      <c r="R167" s="5"/>
      <c r="S167" s="5"/>
    </row>
    <row r="168" spans="1:19" x14ac:dyDescent="0.2">
      <c r="R168" s="5"/>
      <c r="S168" s="5"/>
    </row>
    <row r="169" spans="1:19" x14ac:dyDescent="0.2">
      <c r="R169" s="5"/>
      <c r="S169" s="5"/>
    </row>
    <row r="170" spans="1:19" x14ac:dyDescent="0.2">
      <c r="R170" s="5"/>
      <c r="S170" s="5"/>
    </row>
    <row r="171" spans="1:19" x14ac:dyDescent="0.2">
      <c r="B171" s="14"/>
      <c r="R171" s="5"/>
      <c r="S171" s="5"/>
    </row>
    <row r="172" spans="1:19" x14ac:dyDescent="0.2">
      <c r="R172" s="5"/>
      <c r="S172" s="5"/>
    </row>
    <row r="173" spans="1:19" x14ac:dyDescent="0.2">
      <c r="R173" s="5"/>
      <c r="S173" s="5"/>
    </row>
    <row r="174" spans="1:19" x14ac:dyDescent="0.2">
      <c r="R174" s="5"/>
      <c r="S174" s="5"/>
    </row>
    <row r="175" spans="1:19" x14ac:dyDescent="0.2">
      <c r="R175" s="5"/>
      <c r="S175" s="5"/>
    </row>
    <row r="176" spans="1:19" x14ac:dyDescent="0.2">
      <c r="R176" s="5"/>
      <c r="S176" s="5"/>
    </row>
    <row r="177" spans="18:19" x14ac:dyDescent="0.2">
      <c r="R177" s="5"/>
      <c r="S177" s="5"/>
    </row>
    <row r="178" spans="18:19" x14ac:dyDescent="0.2">
      <c r="R178" s="5"/>
      <c r="S178" s="5"/>
    </row>
    <row r="179" spans="18:19" x14ac:dyDescent="0.2">
      <c r="R179" s="5"/>
      <c r="S179" s="5"/>
    </row>
    <row r="180" spans="18:19" x14ac:dyDescent="0.2">
      <c r="R180" s="5"/>
      <c r="S180" s="5"/>
    </row>
    <row r="181" spans="18:19" x14ac:dyDescent="0.2">
      <c r="R181" s="5"/>
      <c r="S181" s="5"/>
    </row>
    <row r="182" spans="18:19" x14ac:dyDescent="0.2">
      <c r="R182" s="5"/>
      <c r="S182" s="5"/>
    </row>
    <row r="183" spans="18:19" x14ac:dyDescent="0.2">
      <c r="R183" s="5"/>
      <c r="S183" s="5"/>
    </row>
    <row r="184" spans="18:19" x14ac:dyDescent="0.2">
      <c r="R184" s="5"/>
      <c r="S184" s="5"/>
    </row>
    <row r="185" spans="18:19" x14ac:dyDescent="0.2">
      <c r="R185" s="5"/>
      <c r="S185" s="5"/>
    </row>
    <row r="186" spans="18:19" x14ac:dyDescent="0.2">
      <c r="R186" s="5"/>
      <c r="S186" s="5"/>
    </row>
    <row r="187" spans="18:19" x14ac:dyDescent="0.2">
      <c r="R187" s="5"/>
      <c r="S187" s="5"/>
    </row>
    <row r="188" spans="18:19" x14ac:dyDescent="0.2">
      <c r="R188" s="5"/>
      <c r="S188" s="5"/>
    </row>
    <row r="189" spans="18:19" x14ac:dyDescent="0.2">
      <c r="R189" s="5"/>
      <c r="S189" s="5"/>
    </row>
    <row r="190" spans="18:19" x14ac:dyDescent="0.2">
      <c r="R190" s="5"/>
      <c r="S190" s="5"/>
    </row>
    <row r="191" spans="18:19" x14ac:dyDescent="0.2">
      <c r="R191" s="5"/>
      <c r="S191" s="5"/>
    </row>
    <row r="192" spans="18:19" x14ac:dyDescent="0.2">
      <c r="R192" s="5"/>
      <c r="S192" s="5"/>
    </row>
    <row r="193" spans="18:19" ht="20.100000000000001" customHeight="1" x14ac:dyDescent="0.2">
      <c r="R193" s="5"/>
      <c r="S193" s="5"/>
    </row>
    <row r="194" spans="18:19" ht="20.100000000000001" customHeight="1" x14ac:dyDescent="0.2">
      <c r="R194" s="5"/>
      <c r="S194" s="5"/>
    </row>
    <row r="195" spans="18:19" ht="20.100000000000001" customHeight="1" x14ac:dyDescent="0.2">
      <c r="R195" s="5"/>
      <c r="S195" s="5"/>
    </row>
    <row r="196" spans="18:19" ht="20.100000000000001" customHeight="1" x14ac:dyDescent="0.2">
      <c r="R196" s="5"/>
      <c r="S196" s="5"/>
    </row>
    <row r="197" spans="18:19" ht="20.100000000000001" customHeight="1" x14ac:dyDescent="0.2">
      <c r="R197" s="5"/>
      <c r="S197" s="5"/>
    </row>
    <row r="198" spans="18:19" ht="20.100000000000001" customHeight="1" x14ac:dyDescent="0.2">
      <c r="R198" s="5"/>
      <c r="S198" s="5"/>
    </row>
    <row r="199" spans="18:19" ht="20.100000000000001" customHeight="1" x14ac:dyDescent="0.2">
      <c r="R199" s="5"/>
      <c r="S199" s="5"/>
    </row>
    <row r="200" spans="18:19" ht="20.100000000000001" customHeight="1" x14ac:dyDescent="0.2">
      <c r="R200" s="5"/>
      <c r="S200" s="5"/>
    </row>
    <row r="201" spans="18:19" ht="20.100000000000001" customHeight="1" x14ac:dyDescent="0.2">
      <c r="R201" s="5"/>
      <c r="S201" s="5"/>
    </row>
    <row r="202" spans="18:19" ht="20.100000000000001" customHeight="1" x14ac:dyDescent="0.2">
      <c r="R202" s="5"/>
      <c r="S202" s="5"/>
    </row>
    <row r="203" spans="18:19" ht="20.100000000000001" customHeight="1" x14ac:dyDescent="0.2">
      <c r="R203" s="5"/>
      <c r="S203" s="5"/>
    </row>
    <row r="204" spans="18:19" ht="20.100000000000001" customHeight="1" x14ac:dyDescent="0.2">
      <c r="R204" s="5"/>
      <c r="S204" s="5"/>
    </row>
    <row r="205" spans="18:19" ht="20.100000000000001" customHeight="1" x14ac:dyDescent="0.2">
      <c r="R205" s="5"/>
      <c r="S205" s="5"/>
    </row>
    <row r="206" spans="18:19" ht="20.100000000000001" customHeight="1" x14ac:dyDescent="0.2">
      <c r="R206" s="5"/>
      <c r="S206" s="5"/>
    </row>
    <row r="207" spans="18:19" ht="20.100000000000001" customHeight="1" x14ac:dyDescent="0.2">
      <c r="R207" s="5"/>
      <c r="S207" s="5"/>
    </row>
    <row r="208" spans="18:19" ht="20.100000000000001" customHeight="1" x14ac:dyDescent="0.2">
      <c r="R208" s="5"/>
      <c r="S208" s="5"/>
    </row>
    <row r="209" spans="18:19" ht="20.100000000000001" customHeight="1" x14ac:dyDescent="0.2">
      <c r="R209" s="5"/>
      <c r="S209" s="5"/>
    </row>
    <row r="210" spans="18:19" ht="20.100000000000001" customHeight="1" x14ac:dyDescent="0.2">
      <c r="R210" s="5"/>
      <c r="S210" s="5"/>
    </row>
    <row r="211" spans="18:19" ht="20.100000000000001" customHeight="1" x14ac:dyDescent="0.2">
      <c r="R211" s="5"/>
      <c r="S211" s="5"/>
    </row>
    <row r="212" spans="18:19" ht="20.100000000000001" customHeight="1" x14ac:dyDescent="0.2">
      <c r="R212" s="5"/>
      <c r="S212" s="5"/>
    </row>
    <row r="213" spans="18:19" ht="20.100000000000001" customHeight="1" x14ac:dyDescent="0.2">
      <c r="R213" s="5"/>
      <c r="S213" s="5"/>
    </row>
    <row r="214" spans="18:19" ht="20.100000000000001" customHeight="1" x14ac:dyDescent="0.2">
      <c r="R214" s="5"/>
      <c r="S214" s="5"/>
    </row>
    <row r="215" spans="18:19" ht="20.100000000000001" customHeight="1" x14ac:dyDescent="0.2">
      <c r="R215" s="5"/>
      <c r="S215" s="5"/>
    </row>
    <row r="216" spans="18:19" ht="20.100000000000001" customHeight="1" x14ac:dyDescent="0.2">
      <c r="R216" s="5"/>
      <c r="S216" s="5"/>
    </row>
    <row r="217" spans="18:19" ht="20.100000000000001" customHeight="1" x14ac:dyDescent="0.2">
      <c r="R217" s="5"/>
      <c r="S217" s="5"/>
    </row>
    <row r="218" spans="18:19" ht="20.100000000000001" customHeight="1" x14ac:dyDescent="0.2">
      <c r="R218" s="5"/>
      <c r="S218" s="5"/>
    </row>
    <row r="219" spans="18:19" ht="20.100000000000001" customHeight="1" x14ac:dyDescent="0.2">
      <c r="R219" s="5"/>
      <c r="S219" s="5"/>
    </row>
    <row r="220" spans="18:19" ht="20.100000000000001" customHeight="1" x14ac:dyDescent="0.2">
      <c r="R220" s="5"/>
      <c r="S220" s="5"/>
    </row>
    <row r="221" spans="18:19" ht="20.100000000000001" customHeight="1" x14ac:dyDescent="0.2">
      <c r="R221" s="5"/>
      <c r="S221" s="5"/>
    </row>
    <row r="222" spans="18:19" ht="20.100000000000001" customHeight="1" x14ac:dyDescent="0.2">
      <c r="R222" s="5"/>
      <c r="S222" s="5"/>
    </row>
    <row r="223" spans="18:19" ht="20.100000000000001" customHeight="1" x14ac:dyDescent="0.2">
      <c r="R223" s="5"/>
      <c r="S223" s="5"/>
    </row>
    <row r="224" spans="18:19" ht="20.100000000000001" customHeight="1" x14ac:dyDescent="0.2">
      <c r="R224" s="5"/>
      <c r="S224" s="5"/>
    </row>
    <row r="225" spans="18:19" ht="20.100000000000001" customHeight="1" x14ac:dyDescent="0.2">
      <c r="R225" s="5"/>
      <c r="S225" s="5"/>
    </row>
    <row r="226" spans="18:19" ht="20.100000000000001" customHeight="1" x14ac:dyDescent="0.2">
      <c r="R226" s="5"/>
      <c r="S226" s="5"/>
    </row>
    <row r="227" spans="18:19" ht="20.100000000000001" customHeight="1" x14ac:dyDescent="0.2">
      <c r="R227" s="5"/>
      <c r="S227" s="5"/>
    </row>
    <row r="228" spans="18:19" ht="20.100000000000001" customHeight="1" x14ac:dyDescent="0.2">
      <c r="R228" s="5"/>
      <c r="S228" s="5"/>
    </row>
    <row r="229" spans="18:19" ht="20.100000000000001" customHeight="1" x14ac:dyDescent="0.2">
      <c r="R229" s="5"/>
      <c r="S229" s="5"/>
    </row>
    <row r="230" spans="18:19" ht="20.100000000000001" customHeight="1" x14ac:dyDescent="0.2">
      <c r="R230" s="5"/>
      <c r="S230" s="5"/>
    </row>
    <row r="231" spans="18:19" ht="20.100000000000001" customHeight="1" x14ac:dyDescent="0.2">
      <c r="R231" s="5"/>
      <c r="S231" s="5"/>
    </row>
    <row r="232" spans="18:19" ht="20.100000000000001" customHeight="1" x14ac:dyDescent="0.2">
      <c r="R232" s="5"/>
      <c r="S232" s="5"/>
    </row>
    <row r="233" spans="18:19" ht="20.100000000000001" customHeight="1" x14ac:dyDescent="0.2">
      <c r="R233" s="5"/>
      <c r="S233" s="5"/>
    </row>
    <row r="234" spans="18:19" ht="20.100000000000001" customHeight="1" x14ac:dyDescent="0.2">
      <c r="R234" s="5"/>
      <c r="S234" s="5"/>
    </row>
    <row r="235" spans="18:19" ht="20.100000000000001" customHeight="1" x14ac:dyDescent="0.2">
      <c r="R235" s="5"/>
      <c r="S235" s="5"/>
    </row>
    <row r="236" spans="18:19" ht="20.100000000000001" customHeight="1" x14ac:dyDescent="0.2">
      <c r="R236" s="5"/>
      <c r="S236" s="5"/>
    </row>
    <row r="237" spans="18:19" ht="20.100000000000001" customHeight="1" x14ac:dyDescent="0.2">
      <c r="R237" s="5"/>
      <c r="S237" s="5"/>
    </row>
    <row r="238" spans="18:19" ht="20.100000000000001" customHeight="1" x14ac:dyDescent="0.2">
      <c r="R238" s="5"/>
      <c r="S238" s="5"/>
    </row>
    <row r="239" spans="18:19" ht="20.100000000000001" customHeight="1" x14ac:dyDescent="0.2">
      <c r="R239" s="5"/>
      <c r="S239" s="5"/>
    </row>
    <row r="240" spans="18:19" ht="20.100000000000001" customHeight="1" x14ac:dyDescent="0.2">
      <c r="R240" s="5"/>
      <c r="S240" s="5"/>
    </row>
    <row r="241" spans="18:19" ht="20.100000000000001" customHeight="1" x14ac:dyDescent="0.2">
      <c r="R241" s="5"/>
      <c r="S241" s="5"/>
    </row>
    <row r="242" spans="18:19" ht="20.100000000000001" customHeight="1" x14ac:dyDescent="0.2">
      <c r="R242" s="5"/>
      <c r="S242" s="5"/>
    </row>
    <row r="243" spans="18:19" ht="20.100000000000001" customHeight="1" x14ac:dyDescent="0.2">
      <c r="R243" s="5"/>
      <c r="S243" s="5"/>
    </row>
    <row r="244" spans="18:19" ht="20.100000000000001" customHeight="1" x14ac:dyDescent="0.2">
      <c r="R244" s="5"/>
      <c r="S244" s="5"/>
    </row>
    <row r="245" spans="18:19" ht="20.100000000000001" customHeight="1" x14ac:dyDescent="0.2">
      <c r="R245" s="5"/>
      <c r="S245" s="5"/>
    </row>
    <row r="246" spans="18:19" ht="20.100000000000001" customHeight="1" x14ac:dyDescent="0.2">
      <c r="R246" s="5"/>
      <c r="S246" s="5"/>
    </row>
    <row r="247" spans="18:19" ht="20.100000000000001" customHeight="1" x14ac:dyDescent="0.2">
      <c r="R247" s="5"/>
      <c r="S247" s="5"/>
    </row>
    <row r="248" spans="18:19" ht="20.100000000000001" customHeight="1" x14ac:dyDescent="0.2">
      <c r="R248" s="5"/>
      <c r="S248" s="5"/>
    </row>
    <row r="249" spans="18:19" ht="20.100000000000001" customHeight="1" x14ac:dyDescent="0.2">
      <c r="R249" s="5"/>
      <c r="S249" s="5"/>
    </row>
    <row r="250" spans="18:19" ht="20.100000000000001" customHeight="1" x14ac:dyDescent="0.2">
      <c r="R250" s="5"/>
      <c r="S250" s="5"/>
    </row>
    <row r="251" spans="18:19" ht="20.100000000000001" customHeight="1" x14ac:dyDescent="0.2">
      <c r="R251" s="5"/>
      <c r="S251" s="5"/>
    </row>
    <row r="252" spans="18:19" ht="20.100000000000001" customHeight="1" x14ac:dyDescent="0.2">
      <c r="R252" s="5"/>
      <c r="S252" s="5"/>
    </row>
    <row r="253" spans="18:19" ht="20.100000000000001" customHeight="1" x14ac:dyDescent="0.2">
      <c r="R253" s="5"/>
      <c r="S253" s="5"/>
    </row>
    <row r="254" spans="18:19" ht="20.100000000000001" customHeight="1" x14ac:dyDescent="0.2">
      <c r="R254" s="5"/>
      <c r="S254" s="5"/>
    </row>
    <row r="255" spans="18:19" ht="20.100000000000001" customHeight="1" x14ac:dyDescent="0.2">
      <c r="R255" s="5"/>
      <c r="S255" s="5"/>
    </row>
    <row r="256" spans="18:19" ht="20.100000000000001" customHeight="1" x14ac:dyDescent="0.2">
      <c r="R256" s="5"/>
      <c r="S256" s="5"/>
    </row>
    <row r="257" spans="18:19" ht="20.100000000000001" customHeight="1" x14ac:dyDescent="0.2">
      <c r="R257" s="5"/>
      <c r="S257" s="5"/>
    </row>
    <row r="258" spans="18:19" ht="20.100000000000001" customHeight="1" x14ac:dyDescent="0.2">
      <c r="R258" s="5"/>
      <c r="S258" s="5"/>
    </row>
    <row r="259" spans="18:19" ht="20.100000000000001" customHeight="1" x14ac:dyDescent="0.2">
      <c r="R259" s="5"/>
      <c r="S259" s="5"/>
    </row>
    <row r="260" spans="18:19" ht="20.100000000000001" customHeight="1" x14ac:dyDescent="0.2">
      <c r="R260" s="5"/>
      <c r="S260" s="5"/>
    </row>
    <row r="261" spans="18:19" ht="20.100000000000001" customHeight="1" x14ac:dyDescent="0.2">
      <c r="R261" s="5"/>
      <c r="S261" s="5"/>
    </row>
    <row r="262" spans="18:19" ht="20.100000000000001" customHeight="1" x14ac:dyDescent="0.2">
      <c r="R262" s="5"/>
      <c r="S262" s="5"/>
    </row>
    <row r="263" spans="18:19" ht="20.100000000000001" customHeight="1" x14ac:dyDescent="0.2">
      <c r="R263" s="5"/>
      <c r="S263" s="5"/>
    </row>
    <row r="264" spans="18:19" ht="20.100000000000001" customHeight="1" x14ac:dyDescent="0.2">
      <c r="R264" s="5"/>
      <c r="S264" s="5"/>
    </row>
    <row r="265" spans="18:19" ht="20.100000000000001" customHeight="1" x14ac:dyDescent="0.2">
      <c r="R265" s="5"/>
      <c r="S265" s="5"/>
    </row>
    <row r="266" spans="18:19" ht="20.100000000000001" customHeight="1" x14ac:dyDescent="0.2">
      <c r="R266" s="5"/>
      <c r="S266" s="5"/>
    </row>
    <row r="267" spans="18:19" ht="20.100000000000001" customHeight="1" x14ac:dyDescent="0.2">
      <c r="R267" s="5"/>
      <c r="S267" s="5"/>
    </row>
    <row r="268" spans="18:19" ht="20.100000000000001" customHeight="1" x14ac:dyDescent="0.2">
      <c r="R268" s="5"/>
      <c r="S268" s="5"/>
    </row>
    <row r="269" spans="18:19" ht="20.100000000000001" customHeight="1" x14ac:dyDescent="0.2">
      <c r="R269" s="5"/>
      <c r="S269" s="5"/>
    </row>
    <row r="270" spans="18:19" ht="20.100000000000001" customHeight="1" x14ac:dyDescent="0.2">
      <c r="R270" s="5"/>
      <c r="S270" s="5"/>
    </row>
    <row r="271" spans="18:19" ht="20.100000000000001" customHeight="1" x14ac:dyDescent="0.2">
      <c r="R271" s="5"/>
      <c r="S271" s="5"/>
    </row>
    <row r="272" spans="18:19" ht="20.100000000000001" customHeight="1" x14ac:dyDescent="0.2">
      <c r="R272" s="5"/>
      <c r="S272" s="5"/>
    </row>
    <row r="273" spans="18:19" ht="20.100000000000001" customHeight="1" x14ac:dyDescent="0.2">
      <c r="R273" s="5"/>
      <c r="S273" s="5"/>
    </row>
    <row r="274" spans="18:19" ht="20.100000000000001" customHeight="1" x14ac:dyDescent="0.2">
      <c r="R274" s="5"/>
      <c r="S274" s="5"/>
    </row>
    <row r="275" spans="18:19" ht="20.100000000000001" customHeight="1" x14ac:dyDescent="0.2">
      <c r="R275" s="5"/>
      <c r="S275" s="5"/>
    </row>
    <row r="276" spans="18:19" ht="20.100000000000001" customHeight="1" x14ac:dyDescent="0.2">
      <c r="R276" s="5"/>
      <c r="S276" s="5"/>
    </row>
    <row r="277" spans="18:19" ht="20.100000000000001" customHeight="1" x14ac:dyDescent="0.2">
      <c r="R277" s="5"/>
      <c r="S277" s="5"/>
    </row>
    <row r="278" spans="18:19" ht="20.100000000000001" customHeight="1" x14ac:dyDescent="0.2">
      <c r="R278" s="5"/>
      <c r="S278" s="5"/>
    </row>
    <row r="279" spans="18:19" ht="20.100000000000001" customHeight="1" x14ac:dyDescent="0.2">
      <c r="R279" s="5"/>
      <c r="S279" s="5"/>
    </row>
    <row r="280" spans="18:19" ht="20.100000000000001" customHeight="1" x14ac:dyDescent="0.2">
      <c r="R280" s="5"/>
      <c r="S280" s="5"/>
    </row>
    <row r="281" spans="18:19" ht="20.100000000000001" customHeight="1" x14ac:dyDescent="0.2">
      <c r="R281" s="5"/>
      <c r="S281" s="5"/>
    </row>
    <row r="282" spans="18:19" ht="20.100000000000001" customHeight="1" x14ac:dyDescent="0.2">
      <c r="R282" s="5"/>
      <c r="S282" s="5"/>
    </row>
    <row r="283" spans="18:19" ht="20.100000000000001" customHeight="1" x14ac:dyDescent="0.2">
      <c r="R283" s="5"/>
      <c r="S283" s="5"/>
    </row>
    <row r="284" spans="18:19" ht="20.100000000000001" customHeight="1" x14ac:dyDescent="0.2">
      <c r="R284" s="5"/>
      <c r="S284" s="5"/>
    </row>
    <row r="285" spans="18:19" ht="20.100000000000001" customHeight="1" x14ac:dyDescent="0.2">
      <c r="R285" s="5"/>
      <c r="S285" s="5"/>
    </row>
    <row r="286" spans="18:19" ht="20.100000000000001" customHeight="1" x14ac:dyDescent="0.2">
      <c r="R286" s="5"/>
      <c r="S286" s="5"/>
    </row>
    <row r="287" spans="18:19" ht="20.100000000000001" customHeight="1" x14ac:dyDescent="0.2">
      <c r="R287" s="5"/>
      <c r="S287" s="5"/>
    </row>
    <row r="288" spans="18:19" ht="20.100000000000001" customHeight="1" x14ac:dyDescent="0.2">
      <c r="R288" s="5"/>
      <c r="S288" s="5"/>
    </row>
    <row r="289" spans="18:19" ht="20.100000000000001" customHeight="1" x14ac:dyDescent="0.2">
      <c r="R289" s="5"/>
      <c r="S289" s="5"/>
    </row>
    <row r="290" spans="18:19" ht="20.100000000000001" customHeight="1" x14ac:dyDescent="0.2">
      <c r="R290" s="5"/>
      <c r="S290" s="5"/>
    </row>
    <row r="291" spans="18:19" ht="20.100000000000001" customHeight="1" x14ac:dyDescent="0.2">
      <c r="R291" s="5"/>
      <c r="S291" s="5"/>
    </row>
    <row r="292" spans="18:19" ht="20.100000000000001" customHeight="1" x14ac:dyDescent="0.2">
      <c r="R292" s="5"/>
      <c r="S292" s="5"/>
    </row>
    <row r="293" spans="18:19" ht="20.100000000000001" customHeight="1" x14ac:dyDescent="0.2">
      <c r="R293" s="5"/>
      <c r="S293" s="5"/>
    </row>
    <row r="294" spans="18:19" ht="20.100000000000001" customHeight="1" x14ac:dyDescent="0.2">
      <c r="R294" s="5"/>
      <c r="S294" s="5"/>
    </row>
    <row r="295" spans="18:19" ht="20.100000000000001" customHeight="1" x14ac:dyDescent="0.2">
      <c r="R295" s="5"/>
      <c r="S295" s="5"/>
    </row>
    <row r="296" spans="18:19" ht="20.100000000000001" customHeight="1" x14ac:dyDescent="0.2">
      <c r="R296" s="5"/>
      <c r="S296" s="5"/>
    </row>
    <row r="297" spans="18:19" ht="20.100000000000001" customHeight="1" x14ac:dyDescent="0.2">
      <c r="R297" s="5"/>
      <c r="S297" s="5"/>
    </row>
    <row r="298" spans="18:19" ht="20.100000000000001" customHeight="1" x14ac:dyDescent="0.2">
      <c r="R298" s="5"/>
      <c r="S298" s="5"/>
    </row>
    <row r="299" spans="18:19" ht="20.100000000000001" customHeight="1" x14ac:dyDescent="0.2">
      <c r="R299" s="5"/>
      <c r="S299" s="5"/>
    </row>
    <row r="300" spans="18:19" ht="20.100000000000001" customHeight="1" x14ac:dyDescent="0.2">
      <c r="R300" s="5"/>
      <c r="S300" s="5"/>
    </row>
    <row r="301" spans="18:19" ht="20.100000000000001" customHeight="1" x14ac:dyDescent="0.2">
      <c r="R301" s="5"/>
      <c r="S301" s="5"/>
    </row>
    <row r="302" spans="18:19" ht="20.100000000000001" customHeight="1" x14ac:dyDescent="0.2">
      <c r="R302" s="5"/>
      <c r="S302" s="5"/>
    </row>
    <row r="303" spans="18:19" ht="20.100000000000001" customHeight="1" x14ac:dyDescent="0.2">
      <c r="R303" s="5"/>
      <c r="S303" s="5"/>
    </row>
    <row r="304" spans="18:19" ht="20.100000000000001" customHeight="1" x14ac:dyDescent="0.2">
      <c r="R304" s="5"/>
      <c r="S304" s="5"/>
    </row>
    <row r="305" spans="18:19" ht="20.100000000000001" customHeight="1" x14ac:dyDescent="0.2">
      <c r="R305" s="5"/>
      <c r="S305" s="5"/>
    </row>
    <row r="306" spans="18:19" ht="20.100000000000001" customHeight="1" x14ac:dyDescent="0.2">
      <c r="R306" s="5"/>
      <c r="S306" s="5"/>
    </row>
    <row r="307" spans="18:19" ht="20.100000000000001" customHeight="1" x14ac:dyDescent="0.2">
      <c r="R307" s="5"/>
      <c r="S307" s="5"/>
    </row>
    <row r="308" spans="18:19" ht="20.100000000000001" customHeight="1" x14ac:dyDescent="0.2">
      <c r="R308" s="5"/>
      <c r="S308" s="5"/>
    </row>
    <row r="309" spans="18:19" ht="20.100000000000001" customHeight="1" x14ac:dyDescent="0.2">
      <c r="R309" s="5"/>
      <c r="S309" s="5"/>
    </row>
    <row r="310" spans="18:19" ht="20.100000000000001" customHeight="1" x14ac:dyDescent="0.2">
      <c r="R310" s="5"/>
      <c r="S310" s="5"/>
    </row>
    <row r="311" spans="18:19" ht="20.100000000000001" customHeight="1" x14ac:dyDescent="0.2">
      <c r="R311" s="5"/>
      <c r="S311" s="5"/>
    </row>
    <row r="312" spans="18:19" ht="20.100000000000001" customHeight="1" x14ac:dyDescent="0.2">
      <c r="R312" s="5"/>
      <c r="S312" s="5"/>
    </row>
    <row r="313" spans="18:19" ht="20.100000000000001" customHeight="1" x14ac:dyDescent="0.2">
      <c r="R313" s="5"/>
      <c r="S313" s="5"/>
    </row>
    <row r="314" spans="18:19" ht="20.100000000000001" customHeight="1" x14ac:dyDescent="0.2">
      <c r="R314" s="5"/>
      <c r="S314" s="5"/>
    </row>
    <row r="315" spans="18:19" ht="20.100000000000001" customHeight="1" x14ac:dyDescent="0.2">
      <c r="R315" s="5"/>
      <c r="S315" s="5"/>
    </row>
    <row r="316" spans="18:19" ht="20.100000000000001" customHeight="1" x14ac:dyDescent="0.2">
      <c r="R316" s="5"/>
      <c r="S316" s="5"/>
    </row>
    <row r="317" spans="18:19" ht="20.100000000000001" customHeight="1" x14ac:dyDescent="0.2">
      <c r="R317" s="5"/>
      <c r="S317" s="5"/>
    </row>
    <row r="318" spans="18:19" ht="20.100000000000001" customHeight="1" x14ac:dyDescent="0.2">
      <c r="R318" s="5"/>
      <c r="S318" s="5"/>
    </row>
    <row r="319" spans="18:19" ht="20.100000000000001" customHeight="1" x14ac:dyDescent="0.2">
      <c r="R319" s="5"/>
      <c r="S319" s="5"/>
    </row>
    <row r="320" spans="18:19" ht="20.100000000000001" customHeight="1" x14ac:dyDescent="0.2">
      <c r="R320" s="5"/>
      <c r="S320" s="5"/>
    </row>
    <row r="321" spans="18:19" ht="20.100000000000001" customHeight="1" x14ac:dyDescent="0.2">
      <c r="R321" s="5"/>
      <c r="S321" s="5"/>
    </row>
    <row r="322" spans="18:19" ht="20.100000000000001" customHeight="1" x14ac:dyDescent="0.2">
      <c r="R322" s="5"/>
      <c r="S322" s="5"/>
    </row>
    <row r="323" spans="18:19" ht="20.100000000000001" customHeight="1" x14ac:dyDescent="0.2">
      <c r="R323" s="5"/>
      <c r="S323" s="5"/>
    </row>
    <row r="324" spans="18:19" ht="20.100000000000001" customHeight="1" x14ac:dyDescent="0.2">
      <c r="R324" s="5"/>
      <c r="S324" s="5"/>
    </row>
    <row r="325" spans="18:19" ht="20.100000000000001" customHeight="1" x14ac:dyDescent="0.2">
      <c r="R325" s="5"/>
      <c r="S325" s="5"/>
    </row>
    <row r="326" spans="18:19" ht="20.100000000000001" customHeight="1" x14ac:dyDescent="0.2">
      <c r="R326" s="5"/>
      <c r="S326" s="5"/>
    </row>
    <row r="327" spans="18:19" ht="20.100000000000001" customHeight="1" x14ac:dyDescent="0.2">
      <c r="R327" s="5"/>
      <c r="S327" s="5"/>
    </row>
    <row r="328" spans="18:19" ht="20.100000000000001" customHeight="1" x14ac:dyDescent="0.2">
      <c r="R328" s="5"/>
      <c r="S328" s="5"/>
    </row>
    <row r="329" spans="18:19" ht="20.100000000000001" customHeight="1" x14ac:dyDescent="0.2">
      <c r="R329" s="5"/>
      <c r="S329" s="5"/>
    </row>
    <row r="330" spans="18:19" ht="20.100000000000001" customHeight="1" x14ac:dyDescent="0.2">
      <c r="R330" s="5"/>
      <c r="S330" s="5"/>
    </row>
    <row r="331" spans="18:19" ht="20.100000000000001" customHeight="1" x14ac:dyDescent="0.2">
      <c r="R331" s="5"/>
      <c r="S331" s="5"/>
    </row>
    <row r="332" spans="18:19" ht="20.100000000000001" customHeight="1" x14ac:dyDescent="0.2">
      <c r="R332" s="5"/>
      <c r="S332" s="5"/>
    </row>
    <row r="333" spans="18:19" ht="20.100000000000001" customHeight="1" x14ac:dyDescent="0.2">
      <c r="R333" s="5"/>
      <c r="S333" s="5"/>
    </row>
    <row r="334" spans="18:19" ht="20.100000000000001" customHeight="1" x14ac:dyDescent="0.2">
      <c r="R334" s="5"/>
      <c r="S334" s="5"/>
    </row>
    <row r="335" spans="18:19" ht="20.100000000000001" customHeight="1" x14ac:dyDescent="0.2">
      <c r="R335" s="5"/>
      <c r="S335" s="5"/>
    </row>
    <row r="336" spans="18:19" ht="20.100000000000001" customHeight="1" x14ac:dyDescent="0.2">
      <c r="R336" s="5"/>
      <c r="S336" s="5"/>
    </row>
    <row r="337" spans="18:19" ht="20.100000000000001" customHeight="1" x14ac:dyDescent="0.2">
      <c r="R337" s="5"/>
      <c r="S337" s="5"/>
    </row>
    <row r="338" spans="18:19" ht="20.100000000000001" customHeight="1" x14ac:dyDescent="0.2">
      <c r="R338" s="5"/>
      <c r="S338" s="5"/>
    </row>
    <row r="339" spans="18:19" ht="20.100000000000001" customHeight="1" x14ac:dyDescent="0.2">
      <c r="R339" s="5"/>
      <c r="S339" s="5"/>
    </row>
    <row r="340" spans="18:19" ht="20.100000000000001" customHeight="1" x14ac:dyDescent="0.2">
      <c r="R340" s="5"/>
      <c r="S340" s="5"/>
    </row>
    <row r="341" spans="18:19" ht="20.100000000000001" customHeight="1" x14ac:dyDescent="0.2">
      <c r="R341" s="5"/>
      <c r="S341" s="5"/>
    </row>
    <row r="342" spans="18:19" ht="20.100000000000001" customHeight="1" x14ac:dyDescent="0.2">
      <c r="R342" s="5"/>
      <c r="S342" s="5"/>
    </row>
    <row r="343" spans="18:19" ht="20.100000000000001" customHeight="1" x14ac:dyDescent="0.2">
      <c r="R343" s="5"/>
      <c r="S343" s="5"/>
    </row>
    <row r="344" spans="18:19" ht="20.100000000000001" customHeight="1" x14ac:dyDescent="0.2">
      <c r="R344" s="5"/>
      <c r="S344" s="5"/>
    </row>
    <row r="345" spans="18:19" ht="20.100000000000001" customHeight="1" x14ac:dyDescent="0.2">
      <c r="R345" s="5"/>
      <c r="S345" s="5"/>
    </row>
    <row r="346" spans="18:19" ht="20.100000000000001" customHeight="1" x14ac:dyDescent="0.2">
      <c r="R346" s="5"/>
      <c r="S346" s="5"/>
    </row>
    <row r="347" spans="18:19" ht="20.100000000000001" customHeight="1" x14ac:dyDescent="0.2">
      <c r="R347" s="5"/>
      <c r="S347" s="5"/>
    </row>
    <row r="348" spans="18:19" ht="20.100000000000001" customHeight="1" x14ac:dyDescent="0.2">
      <c r="R348" s="5"/>
      <c r="S348" s="5"/>
    </row>
    <row r="349" spans="18:19" ht="20.100000000000001" customHeight="1" x14ac:dyDescent="0.2">
      <c r="R349" s="5"/>
      <c r="S349" s="5"/>
    </row>
    <row r="350" spans="18:19" ht="20.100000000000001" customHeight="1" x14ac:dyDescent="0.2">
      <c r="R350" s="5"/>
      <c r="S350" s="5"/>
    </row>
    <row r="351" spans="18:19" ht="20.100000000000001" customHeight="1" x14ac:dyDescent="0.2">
      <c r="R351" s="5"/>
      <c r="S351" s="5"/>
    </row>
    <row r="352" spans="18:19" ht="20.100000000000001" customHeight="1" x14ac:dyDescent="0.2">
      <c r="R352" s="5"/>
      <c r="S352" s="5"/>
    </row>
    <row r="353" spans="18:19" ht="20.100000000000001" customHeight="1" x14ac:dyDescent="0.2">
      <c r="R353" s="5"/>
      <c r="S353" s="5"/>
    </row>
    <row r="354" spans="18:19" ht="20.100000000000001" customHeight="1" x14ac:dyDescent="0.2">
      <c r="R354" s="5"/>
      <c r="S354" s="5"/>
    </row>
    <row r="355" spans="18:19" ht="20.100000000000001" customHeight="1" x14ac:dyDescent="0.2">
      <c r="R355" s="5"/>
      <c r="S355" s="5"/>
    </row>
    <row r="356" spans="18:19" ht="20.100000000000001" customHeight="1" x14ac:dyDescent="0.2">
      <c r="R356" s="5"/>
      <c r="S356" s="5"/>
    </row>
    <row r="357" spans="18:19" ht="20.100000000000001" customHeight="1" x14ac:dyDescent="0.2">
      <c r="R357" s="5"/>
      <c r="S357" s="5"/>
    </row>
    <row r="358" spans="18:19" ht="20.100000000000001" customHeight="1" x14ac:dyDescent="0.2">
      <c r="R358" s="5"/>
      <c r="S358" s="5"/>
    </row>
    <row r="359" spans="18:19" ht="20.100000000000001" customHeight="1" x14ac:dyDescent="0.2">
      <c r="R359" s="5"/>
      <c r="S359" s="5"/>
    </row>
    <row r="360" spans="18:19" ht="20.100000000000001" customHeight="1" x14ac:dyDescent="0.2">
      <c r="R360" s="5"/>
      <c r="S360" s="5"/>
    </row>
    <row r="361" spans="18:19" ht="20.100000000000001" customHeight="1" x14ac:dyDescent="0.2">
      <c r="R361" s="5"/>
      <c r="S361" s="5"/>
    </row>
    <row r="362" spans="18:19" ht="20.100000000000001" customHeight="1" x14ac:dyDescent="0.2">
      <c r="R362" s="5"/>
      <c r="S362" s="5"/>
    </row>
    <row r="363" spans="18:19" ht="20.100000000000001" customHeight="1" x14ac:dyDescent="0.2">
      <c r="R363" s="5"/>
      <c r="S363" s="5"/>
    </row>
    <row r="364" spans="18:19" ht="20.100000000000001" customHeight="1" x14ac:dyDescent="0.2">
      <c r="R364" s="5"/>
      <c r="S364" s="5"/>
    </row>
    <row r="365" spans="18:19" ht="20.100000000000001" customHeight="1" x14ac:dyDescent="0.2">
      <c r="R365" s="5"/>
      <c r="S365" s="5"/>
    </row>
    <row r="366" spans="18:19" ht="20.100000000000001" customHeight="1" x14ac:dyDescent="0.2">
      <c r="R366" s="5"/>
      <c r="S366" s="5"/>
    </row>
    <row r="367" spans="18:19" ht="20.100000000000001" customHeight="1" x14ac:dyDescent="0.2">
      <c r="R367" s="5"/>
      <c r="S367" s="5"/>
    </row>
    <row r="368" spans="18:19" ht="20.100000000000001" customHeight="1" x14ac:dyDescent="0.2">
      <c r="R368" s="5"/>
      <c r="S368" s="5"/>
    </row>
    <row r="369" spans="18:19" ht="20.100000000000001" customHeight="1" x14ac:dyDescent="0.2">
      <c r="R369" s="5"/>
      <c r="S369" s="5"/>
    </row>
    <row r="370" spans="18:19" ht="20.100000000000001" customHeight="1" x14ac:dyDescent="0.2">
      <c r="R370" s="5"/>
      <c r="S370" s="5"/>
    </row>
    <row r="371" spans="18:19" ht="20.100000000000001" customHeight="1" x14ac:dyDescent="0.2">
      <c r="R371" s="5"/>
      <c r="S371" s="5"/>
    </row>
    <row r="372" spans="18:19" ht="20.100000000000001" customHeight="1" x14ac:dyDescent="0.2">
      <c r="R372" s="5"/>
      <c r="S372" s="5"/>
    </row>
    <row r="373" spans="18:19" ht="20.100000000000001" customHeight="1" x14ac:dyDescent="0.2">
      <c r="R373" s="5"/>
      <c r="S373" s="5"/>
    </row>
    <row r="374" spans="18:19" ht="20.100000000000001" customHeight="1" x14ac:dyDescent="0.2">
      <c r="R374" s="5"/>
      <c r="S374" s="5"/>
    </row>
    <row r="375" spans="18:19" ht="20.100000000000001" customHeight="1" x14ac:dyDescent="0.2">
      <c r="R375" s="5"/>
      <c r="S375" s="5"/>
    </row>
    <row r="376" spans="18:19" ht="20.100000000000001" customHeight="1" x14ac:dyDescent="0.2">
      <c r="R376" s="5"/>
      <c r="S376" s="5"/>
    </row>
    <row r="377" spans="18:19" ht="20.100000000000001" customHeight="1" x14ac:dyDescent="0.2">
      <c r="R377" s="5"/>
      <c r="S377" s="5"/>
    </row>
    <row r="378" spans="18:19" ht="20.100000000000001" customHeight="1" x14ac:dyDescent="0.2">
      <c r="R378" s="5"/>
      <c r="S378" s="5"/>
    </row>
    <row r="379" spans="18:19" ht="20.100000000000001" customHeight="1" x14ac:dyDescent="0.2">
      <c r="R379" s="5"/>
      <c r="S379" s="5"/>
    </row>
    <row r="380" spans="18:19" ht="20.100000000000001" customHeight="1" x14ac:dyDescent="0.2">
      <c r="R380" s="5"/>
      <c r="S380" s="5"/>
    </row>
    <row r="381" spans="18:19" ht="20.100000000000001" customHeight="1" x14ac:dyDescent="0.2">
      <c r="R381" s="5"/>
      <c r="S381" s="5"/>
    </row>
    <row r="382" spans="18:19" ht="20.100000000000001" customHeight="1" x14ac:dyDescent="0.2">
      <c r="R382" s="5"/>
      <c r="S382" s="5"/>
    </row>
    <row r="383" spans="18:19" ht="20.100000000000001" customHeight="1" x14ac:dyDescent="0.2">
      <c r="R383" s="5"/>
      <c r="S383" s="5"/>
    </row>
    <row r="384" spans="18:19" ht="20.100000000000001" customHeight="1" x14ac:dyDescent="0.2">
      <c r="R384" s="5"/>
      <c r="S384" s="5"/>
    </row>
    <row r="385" spans="18:19" ht="20.100000000000001" customHeight="1" x14ac:dyDescent="0.2">
      <c r="R385" s="5"/>
      <c r="S385" s="5"/>
    </row>
    <row r="386" spans="18:19" ht="20.100000000000001" customHeight="1" x14ac:dyDescent="0.2">
      <c r="R386" s="5"/>
      <c r="S386" s="5"/>
    </row>
    <row r="387" spans="18:19" ht="20.100000000000001" customHeight="1" x14ac:dyDescent="0.2">
      <c r="R387" s="5"/>
      <c r="S387" s="5"/>
    </row>
    <row r="388" spans="18:19" ht="20.100000000000001" customHeight="1" x14ac:dyDescent="0.2">
      <c r="R388" s="5"/>
      <c r="S388" s="5"/>
    </row>
    <row r="389" spans="18:19" ht="20.100000000000001" customHeight="1" x14ac:dyDescent="0.2">
      <c r="R389" s="5"/>
      <c r="S389" s="5"/>
    </row>
    <row r="390" spans="18:19" ht="20.100000000000001" customHeight="1" x14ac:dyDescent="0.2">
      <c r="R390" s="5"/>
      <c r="S390" s="5"/>
    </row>
    <row r="391" spans="18:19" ht="20.100000000000001" customHeight="1" x14ac:dyDescent="0.2">
      <c r="R391" s="5"/>
      <c r="S391" s="5"/>
    </row>
    <row r="392" spans="18:19" ht="20.100000000000001" customHeight="1" x14ac:dyDescent="0.2">
      <c r="R392" s="5"/>
      <c r="S392" s="5"/>
    </row>
    <row r="393" spans="18:19" ht="20.100000000000001" customHeight="1" x14ac:dyDescent="0.2">
      <c r="R393" s="5"/>
      <c r="S393" s="5"/>
    </row>
    <row r="394" spans="18:19" ht="20.100000000000001" customHeight="1" x14ac:dyDescent="0.2">
      <c r="R394" s="5"/>
      <c r="S394" s="5"/>
    </row>
    <row r="395" spans="18:19" ht="20.100000000000001" customHeight="1" x14ac:dyDescent="0.2">
      <c r="R395" s="5"/>
      <c r="S395" s="5"/>
    </row>
    <row r="396" spans="18:19" ht="20.100000000000001" customHeight="1" x14ac:dyDescent="0.2">
      <c r="R396" s="5"/>
      <c r="S396" s="5"/>
    </row>
    <row r="397" spans="18:19" ht="20.100000000000001" customHeight="1" x14ac:dyDescent="0.2">
      <c r="R397" s="5"/>
      <c r="S397" s="5"/>
    </row>
    <row r="398" spans="18:19" ht="20.100000000000001" customHeight="1" x14ac:dyDescent="0.2">
      <c r="R398" s="5"/>
      <c r="S398" s="5"/>
    </row>
    <row r="399" spans="18:19" ht="20.100000000000001" customHeight="1" x14ac:dyDescent="0.2">
      <c r="R399" s="5"/>
      <c r="S399" s="5"/>
    </row>
    <row r="400" spans="18:19" ht="20.100000000000001" customHeight="1" x14ac:dyDescent="0.2">
      <c r="R400" s="5"/>
      <c r="S400" s="5"/>
    </row>
    <row r="401" spans="18:19" ht="20.100000000000001" customHeight="1" x14ac:dyDescent="0.2">
      <c r="R401" s="5"/>
      <c r="S401" s="5"/>
    </row>
    <row r="402" spans="18:19" ht="20.100000000000001" customHeight="1" x14ac:dyDescent="0.2">
      <c r="R402" s="5"/>
      <c r="S402" s="5"/>
    </row>
    <row r="403" spans="18:19" ht="20.100000000000001" customHeight="1" x14ac:dyDescent="0.2">
      <c r="R403" s="5"/>
      <c r="S403" s="5"/>
    </row>
    <row r="404" spans="18:19" ht="20.100000000000001" customHeight="1" x14ac:dyDescent="0.2">
      <c r="R404" s="5"/>
      <c r="S404" s="5"/>
    </row>
    <row r="405" spans="18:19" ht="20.100000000000001" customHeight="1" x14ac:dyDescent="0.2">
      <c r="R405" s="5"/>
      <c r="S405" s="5"/>
    </row>
    <row r="406" spans="18:19" ht="20.100000000000001" customHeight="1" x14ac:dyDescent="0.2">
      <c r="R406" s="5"/>
      <c r="S406" s="5"/>
    </row>
    <row r="407" spans="18:19" ht="20.100000000000001" customHeight="1" x14ac:dyDescent="0.2">
      <c r="R407" s="5"/>
      <c r="S407" s="5"/>
    </row>
    <row r="408" spans="18:19" ht="20.100000000000001" customHeight="1" x14ac:dyDescent="0.2">
      <c r="R408" s="5"/>
      <c r="S408" s="5"/>
    </row>
    <row r="409" spans="18:19" ht="20.100000000000001" customHeight="1" x14ac:dyDescent="0.2">
      <c r="R409" s="5"/>
      <c r="S409" s="5"/>
    </row>
    <row r="410" spans="18:19" ht="20.100000000000001" customHeight="1" x14ac:dyDescent="0.2">
      <c r="R410" s="5"/>
      <c r="S410" s="5"/>
    </row>
    <row r="411" spans="18:19" ht="20.100000000000001" customHeight="1" x14ac:dyDescent="0.2">
      <c r="R411" s="5"/>
      <c r="S411" s="5"/>
    </row>
    <row r="412" spans="18:19" ht="20.100000000000001" customHeight="1" x14ac:dyDescent="0.2">
      <c r="R412" s="5"/>
      <c r="S412" s="5"/>
    </row>
    <row r="413" spans="18:19" ht="20.100000000000001" customHeight="1" x14ac:dyDescent="0.2">
      <c r="R413" s="5"/>
      <c r="S413" s="5"/>
    </row>
    <row r="414" spans="18:19" ht="20.100000000000001" customHeight="1" x14ac:dyDescent="0.2">
      <c r="R414" s="5"/>
      <c r="S414" s="5"/>
    </row>
    <row r="415" spans="18:19" ht="20.100000000000001" customHeight="1" x14ac:dyDescent="0.2">
      <c r="R415" s="5"/>
      <c r="S415" s="5"/>
    </row>
    <row r="416" spans="18:19" ht="20.100000000000001" customHeight="1" x14ac:dyDescent="0.2">
      <c r="R416" s="5"/>
      <c r="S416" s="5"/>
    </row>
    <row r="417" spans="18:19" ht="20.100000000000001" customHeight="1" x14ac:dyDescent="0.2">
      <c r="R417" s="5"/>
      <c r="S417" s="5"/>
    </row>
    <row r="418" spans="18:19" ht="20.100000000000001" customHeight="1" x14ac:dyDescent="0.2">
      <c r="R418" s="5"/>
      <c r="S418" s="5"/>
    </row>
    <row r="419" spans="18:19" ht="20.100000000000001" customHeight="1" x14ac:dyDescent="0.2">
      <c r="R419" s="5"/>
      <c r="S419" s="5"/>
    </row>
    <row r="420" spans="18:19" ht="20.100000000000001" customHeight="1" x14ac:dyDescent="0.2">
      <c r="R420" s="5"/>
      <c r="S420" s="5"/>
    </row>
    <row r="421" spans="18:19" ht="20.100000000000001" customHeight="1" x14ac:dyDescent="0.2">
      <c r="R421" s="5"/>
      <c r="S421" s="5"/>
    </row>
    <row r="422" spans="18:19" ht="20.100000000000001" customHeight="1" x14ac:dyDescent="0.2">
      <c r="R422" s="5"/>
      <c r="S422" s="5"/>
    </row>
    <row r="423" spans="18:19" ht="20.100000000000001" customHeight="1" x14ac:dyDescent="0.2">
      <c r="R423" s="5"/>
      <c r="S423" s="5"/>
    </row>
    <row r="424" spans="18:19" ht="20.100000000000001" customHeight="1" x14ac:dyDescent="0.2">
      <c r="R424" s="5"/>
      <c r="S424" s="5"/>
    </row>
    <row r="425" spans="18:19" ht="20.100000000000001" customHeight="1" x14ac:dyDescent="0.2">
      <c r="R425" s="5"/>
      <c r="S425" s="5"/>
    </row>
    <row r="426" spans="18:19" ht="20.100000000000001" customHeight="1" x14ac:dyDescent="0.2">
      <c r="R426" s="5"/>
      <c r="S426" s="5"/>
    </row>
    <row r="427" spans="18:19" ht="20.100000000000001" customHeight="1" x14ac:dyDescent="0.2">
      <c r="R427" s="5"/>
      <c r="S427" s="5"/>
    </row>
    <row r="428" spans="18:19" ht="20.100000000000001" customHeight="1" x14ac:dyDescent="0.2">
      <c r="R428" s="5"/>
      <c r="S428" s="5"/>
    </row>
    <row r="429" spans="18:19" ht="20.100000000000001" customHeight="1" x14ac:dyDescent="0.2">
      <c r="R429" s="5"/>
      <c r="S429" s="5"/>
    </row>
    <row r="430" spans="18:19" ht="20.100000000000001" customHeight="1" x14ac:dyDescent="0.2">
      <c r="R430" s="5"/>
      <c r="S430" s="5"/>
    </row>
    <row r="431" spans="18:19" ht="20.100000000000001" customHeight="1" x14ac:dyDescent="0.2">
      <c r="R431" s="5"/>
      <c r="S431" s="5"/>
    </row>
    <row r="432" spans="18:19" ht="20.100000000000001" customHeight="1" x14ac:dyDescent="0.2">
      <c r="R432" s="5"/>
      <c r="S432" s="5"/>
    </row>
    <row r="433" spans="18:19" ht="20.100000000000001" customHeight="1" x14ac:dyDescent="0.2">
      <c r="R433" s="5"/>
      <c r="S433" s="5"/>
    </row>
    <row r="434" spans="18:19" ht="20.100000000000001" customHeight="1" x14ac:dyDescent="0.2">
      <c r="R434" s="5"/>
      <c r="S434" s="5"/>
    </row>
    <row r="435" spans="18:19" ht="20.100000000000001" customHeight="1" x14ac:dyDescent="0.2">
      <c r="R435" s="5"/>
      <c r="S435" s="5"/>
    </row>
    <row r="436" spans="18:19" ht="20.100000000000001" customHeight="1" x14ac:dyDescent="0.2">
      <c r="R436" s="5"/>
      <c r="S436" s="5"/>
    </row>
    <row r="437" spans="18:19" ht="20.100000000000001" customHeight="1" x14ac:dyDescent="0.2">
      <c r="R437" s="5"/>
      <c r="S437" s="5"/>
    </row>
    <row r="438" spans="18:19" ht="20.100000000000001" customHeight="1" x14ac:dyDescent="0.2">
      <c r="R438" s="5"/>
      <c r="S438" s="5"/>
    </row>
    <row r="439" spans="18:19" ht="20.100000000000001" customHeight="1" x14ac:dyDescent="0.2">
      <c r="R439" s="5"/>
      <c r="S439" s="5"/>
    </row>
    <row r="440" spans="18:19" ht="20.100000000000001" customHeight="1" x14ac:dyDescent="0.2">
      <c r="R440" s="5"/>
      <c r="S440" s="5"/>
    </row>
    <row r="441" spans="18:19" ht="20.100000000000001" customHeight="1" x14ac:dyDescent="0.2">
      <c r="R441" s="5"/>
      <c r="S441" s="5"/>
    </row>
    <row r="442" spans="18:19" ht="20.100000000000001" customHeight="1" x14ac:dyDescent="0.2">
      <c r="R442" s="5"/>
      <c r="S442" s="5"/>
    </row>
    <row r="443" spans="18:19" ht="20.100000000000001" customHeight="1" x14ac:dyDescent="0.2">
      <c r="R443" s="5"/>
      <c r="S443" s="5"/>
    </row>
    <row r="444" spans="18:19" ht="20.100000000000001" customHeight="1" x14ac:dyDescent="0.2">
      <c r="R444" s="5"/>
      <c r="S444" s="5"/>
    </row>
    <row r="445" spans="18:19" ht="20.100000000000001" customHeight="1" x14ac:dyDescent="0.2">
      <c r="R445" s="5"/>
      <c r="S445" s="5"/>
    </row>
    <row r="446" spans="18:19" ht="20.100000000000001" customHeight="1" x14ac:dyDescent="0.2">
      <c r="R446" s="5"/>
      <c r="S446" s="5"/>
    </row>
    <row r="447" spans="18:19" ht="20.100000000000001" customHeight="1" x14ac:dyDescent="0.2">
      <c r="R447" s="5"/>
      <c r="S447" s="5"/>
    </row>
    <row r="448" spans="18:19" ht="20.100000000000001" customHeight="1" x14ac:dyDescent="0.2">
      <c r="R448" s="5"/>
      <c r="S448" s="5"/>
    </row>
    <row r="449" spans="18:19" ht="20.100000000000001" customHeight="1" x14ac:dyDescent="0.2">
      <c r="R449" s="5"/>
      <c r="S449" s="5"/>
    </row>
    <row r="450" spans="18:19" ht="20.100000000000001" customHeight="1" x14ac:dyDescent="0.2">
      <c r="R450" s="5"/>
      <c r="S450" s="5"/>
    </row>
    <row r="451" spans="18:19" ht="20.100000000000001" customHeight="1" x14ac:dyDescent="0.2">
      <c r="R451" s="5"/>
      <c r="S451" s="5"/>
    </row>
    <row r="452" spans="18:19" ht="20.100000000000001" customHeight="1" x14ac:dyDescent="0.2">
      <c r="R452" s="5"/>
      <c r="S452" s="5"/>
    </row>
    <row r="453" spans="18:19" ht="20.100000000000001" customHeight="1" x14ac:dyDescent="0.2">
      <c r="R453" s="5"/>
      <c r="S453" s="5"/>
    </row>
    <row r="454" spans="18:19" ht="20.100000000000001" customHeight="1" x14ac:dyDescent="0.2">
      <c r="R454" s="5"/>
      <c r="S454" s="5"/>
    </row>
    <row r="455" spans="18:19" ht="20.100000000000001" customHeight="1" x14ac:dyDescent="0.2">
      <c r="R455" s="5"/>
      <c r="S455" s="5"/>
    </row>
    <row r="456" spans="18:19" ht="20.100000000000001" customHeight="1" x14ac:dyDescent="0.2">
      <c r="R456" s="5"/>
      <c r="S456" s="5"/>
    </row>
    <row r="457" spans="18:19" ht="20.100000000000001" customHeight="1" x14ac:dyDescent="0.2">
      <c r="R457" s="5"/>
      <c r="S457" s="5"/>
    </row>
    <row r="458" spans="18:19" ht="20.100000000000001" customHeight="1" x14ac:dyDescent="0.2">
      <c r="R458" s="5"/>
      <c r="S458" s="5"/>
    </row>
    <row r="459" spans="18:19" ht="20.100000000000001" customHeight="1" x14ac:dyDescent="0.2">
      <c r="R459" s="5"/>
      <c r="S459" s="5"/>
    </row>
    <row r="460" spans="18:19" ht="20.100000000000001" customHeight="1" x14ac:dyDescent="0.2">
      <c r="R460" s="5"/>
      <c r="S460" s="5"/>
    </row>
    <row r="461" spans="18:19" ht="20.100000000000001" customHeight="1" x14ac:dyDescent="0.2">
      <c r="R461" s="5"/>
      <c r="S461" s="5"/>
    </row>
    <row r="462" spans="18:19" ht="20.100000000000001" customHeight="1" x14ac:dyDescent="0.2">
      <c r="R462" s="5"/>
      <c r="S462" s="5"/>
    </row>
    <row r="463" spans="18:19" ht="20.100000000000001" customHeight="1" x14ac:dyDescent="0.2">
      <c r="R463" s="5"/>
      <c r="S463" s="5"/>
    </row>
    <row r="464" spans="18:19" ht="20.100000000000001" customHeight="1" x14ac:dyDescent="0.2">
      <c r="R464" s="5"/>
      <c r="S464" s="5"/>
    </row>
    <row r="465" spans="18:19" ht="20.100000000000001" customHeight="1" x14ac:dyDescent="0.2">
      <c r="R465" s="5"/>
      <c r="S465" s="5"/>
    </row>
    <row r="466" spans="18:19" ht="20.100000000000001" customHeight="1" x14ac:dyDescent="0.2">
      <c r="R466" s="5"/>
      <c r="S466" s="5"/>
    </row>
    <row r="467" spans="18:19" ht="20.100000000000001" customHeight="1" x14ac:dyDescent="0.2">
      <c r="R467" s="5"/>
      <c r="S467" s="5"/>
    </row>
    <row r="468" spans="18:19" ht="20.100000000000001" customHeight="1" x14ac:dyDescent="0.2">
      <c r="R468" s="5"/>
      <c r="S468" s="5"/>
    </row>
    <row r="469" spans="18:19" ht="20.100000000000001" customHeight="1" x14ac:dyDescent="0.2">
      <c r="R469" s="5"/>
      <c r="S469" s="5"/>
    </row>
    <row r="470" spans="18:19" ht="20.100000000000001" customHeight="1" x14ac:dyDescent="0.2">
      <c r="R470" s="5"/>
      <c r="S470" s="5"/>
    </row>
    <row r="471" spans="18:19" ht="20.100000000000001" customHeight="1" x14ac:dyDescent="0.2">
      <c r="R471" s="5"/>
      <c r="S471" s="5"/>
    </row>
    <row r="472" spans="18:19" ht="20.100000000000001" customHeight="1" x14ac:dyDescent="0.2">
      <c r="R472" s="5"/>
      <c r="S472" s="5"/>
    </row>
    <row r="473" spans="18:19" ht="20.100000000000001" customHeight="1" x14ac:dyDescent="0.2">
      <c r="R473" s="5"/>
      <c r="S473" s="5"/>
    </row>
    <row r="474" spans="18:19" ht="20.100000000000001" customHeight="1" x14ac:dyDescent="0.2">
      <c r="R474" s="5"/>
      <c r="S474" s="5"/>
    </row>
    <row r="475" spans="18:19" ht="20.100000000000001" customHeight="1" x14ac:dyDescent="0.2">
      <c r="R475" s="5"/>
      <c r="S475" s="5"/>
    </row>
    <row r="476" spans="18:19" ht="20.100000000000001" customHeight="1" x14ac:dyDescent="0.2">
      <c r="R476" s="5"/>
      <c r="S476" s="5"/>
    </row>
    <row r="477" spans="18:19" ht="20.100000000000001" customHeight="1" x14ac:dyDescent="0.2">
      <c r="R477" s="5"/>
      <c r="S477" s="5"/>
    </row>
    <row r="478" spans="18:19" ht="20.100000000000001" customHeight="1" x14ac:dyDescent="0.2">
      <c r="R478" s="5"/>
      <c r="S478" s="5"/>
    </row>
    <row r="479" spans="18:19" ht="20.100000000000001" customHeight="1" x14ac:dyDescent="0.2">
      <c r="R479" s="5"/>
      <c r="S479" s="5"/>
    </row>
    <row r="480" spans="18:19" ht="20.100000000000001" customHeight="1" x14ac:dyDescent="0.2">
      <c r="R480" s="5"/>
      <c r="S480" s="5"/>
    </row>
    <row r="481" spans="18:19" ht="20.100000000000001" customHeight="1" x14ac:dyDescent="0.2">
      <c r="R481" s="5"/>
      <c r="S481" s="5"/>
    </row>
    <row r="482" spans="18:19" ht="20.100000000000001" customHeight="1" x14ac:dyDescent="0.2">
      <c r="R482" s="5"/>
      <c r="S482" s="5"/>
    </row>
    <row r="483" spans="18:19" ht="20.100000000000001" customHeight="1" x14ac:dyDescent="0.2">
      <c r="R483" s="5"/>
      <c r="S483" s="5"/>
    </row>
    <row r="484" spans="18:19" ht="20.100000000000001" customHeight="1" x14ac:dyDescent="0.2">
      <c r="R484" s="5"/>
      <c r="S484" s="5"/>
    </row>
    <row r="485" spans="18:19" ht="20.100000000000001" customHeight="1" x14ac:dyDescent="0.2">
      <c r="R485" s="5"/>
      <c r="S485" s="5"/>
    </row>
    <row r="486" spans="18:19" ht="20.100000000000001" customHeight="1" x14ac:dyDescent="0.2">
      <c r="R486" s="5"/>
      <c r="S486" s="5"/>
    </row>
    <row r="487" spans="18:19" ht="20.100000000000001" customHeight="1" x14ac:dyDescent="0.2">
      <c r="R487" s="5"/>
      <c r="S487" s="5"/>
    </row>
    <row r="488" spans="18:19" ht="20.100000000000001" customHeight="1" x14ac:dyDescent="0.2">
      <c r="R488" s="5"/>
      <c r="S488" s="5"/>
    </row>
    <row r="489" spans="18:19" ht="20.100000000000001" customHeight="1" x14ac:dyDescent="0.2">
      <c r="R489" s="5"/>
      <c r="S489" s="5"/>
    </row>
    <row r="490" spans="18:19" ht="20.100000000000001" customHeight="1" x14ac:dyDescent="0.2">
      <c r="R490" s="5"/>
      <c r="S490" s="5"/>
    </row>
    <row r="491" spans="18:19" ht="20.100000000000001" customHeight="1" x14ac:dyDescent="0.2">
      <c r="R491" s="5"/>
      <c r="S491" s="5"/>
    </row>
    <row r="492" spans="18:19" ht="20.100000000000001" customHeight="1" x14ac:dyDescent="0.2">
      <c r="R492" s="5"/>
      <c r="S492" s="5"/>
    </row>
    <row r="493" spans="18:19" ht="20.100000000000001" customHeight="1" x14ac:dyDescent="0.2">
      <c r="R493" s="5"/>
      <c r="S493" s="5"/>
    </row>
    <row r="494" spans="18:19" ht="20.100000000000001" customHeight="1" x14ac:dyDescent="0.2">
      <c r="R494" s="5"/>
      <c r="S494" s="5"/>
    </row>
    <row r="495" spans="18:19" ht="20.100000000000001" customHeight="1" x14ac:dyDescent="0.2">
      <c r="R495" s="5"/>
      <c r="S495" s="5"/>
    </row>
    <row r="496" spans="18:19" ht="20.100000000000001" customHeight="1" x14ac:dyDescent="0.2">
      <c r="R496" s="5"/>
      <c r="S496" s="5"/>
    </row>
    <row r="497" spans="18:19" ht="20.100000000000001" customHeight="1" x14ac:dyDescent="0.2">
      <c r="R497" s="5"/>
      <c r="S497" s="5"/>
    </row>
    <row r="498" spans="18:19" ht="20.100000000000001" customHeight="1" x14ac:dyDescent="0.2">
      <c r="R498" s="5"/>
      <c r="S498" s="5"/>
    </row>
    <row r="499" spans="18:19" ht="20.100000000000001" customHeight="1" x14ac:dyDescent="0.2">
      <c r="R499" s="5"/>
      <c r="S499" s="5"/>
    </row>
    <row r="500" spans="18:19" ht="20.100000000000001" customHeight="1" x14ac:dyDescent="0.2">
      <c r="R500" s="5"/>
      <c r="S500" s="5"/>
    </row>
    <row r="501" spans="18:19" ht="20.100000000000001" customHeight="1" x14ac:dyDescent="0.2">
      <c r="R501" s="5"/>
      <c r="S501" s="5"/>
    </row>
    <row r="502" spans="18:19" ht="20.100000000000001" customHeight="1" x14ac:dyDescent="0.2">
      <c r="R502" s="5"/>
      <c r="S502" s="5"/>
    </row>
    <row r="503" spans="18:19" ht="20.100000000000001" customHeight="1" x14ac:dyDescent="0.2">
      <c r="R503" s="5"/>
      <c r="S503" s="5"/>
    </row>
    <row r="504" spans="18:19" ht="20.100000000000001" customHeight="1" x14ac:dyDescent="0.2">
      <c r="R504" s="5"/>
      <c r="S504" s="5"/>
    </row>
    <row r="505" spans="18:19" ht="20.100000000000001" customHeight="1" x14ac:dyDescent="0.2">
      <c r="R505" s="5"/>
      <c r="S505" s="5"/>
    </row>
    <row r="506" spans="18:19" ht="20.100000000000001" customHeight="1" x14ac:dyDescent="0.2">
      <c r="R506" s="5"/>
      <c r="S506" s="5"/>
    </row>
    <row r="507" spans="18:19" ht="20.100000000000001" customHeight="1" x14ac:dyDescent="0.2">
      <c r="R507" s="5"/>
      <c r="S507" s="5"/>
    </row>
    <row r="508" spans="18:19" ht="20.100000000000001" customHeight="1" x14ac:dyDescent="0.2">
      <c r="R508" s="5"/>
      <c r="S508" s="5"/>
    </row>
    <row r="509" spans="18:19" ht="20.100000000000001" customHeight="1" x14ac:dyDescent="0.2">
      <c r="R509" s="5"/>
      <c r="S509" s="5"/>
    </row>
    <row r="510" spans="18:19" ht="20.100000000000001" customHeight="1" x14ac:dyDescent="0.2">
      <c r="R510" s="5"/>
      <c r="S510" s="5"/>
    </row>
    <row r="511" spans="18:19" ht="20.100000000000001" customHeight="1" x14ac:dyDescent="0.2">
      <c r="R511" s="5"/>
      <c r="S511" s="5"/>
    </row>
    <row r="512" spans="18:19" ht="20.100000000000001" customHeight="1" x14ac:dyDescent="0.2">
      <c r="R512" s="5"/>
      <c r="S512" s="5"/>
    </row>
    <row r="513" spans="18:19" ht="20.100000000000001" customHeight="1" x14ac:dyDescent="0.2">
      <c r="R513" s="5"/>
      <c r="S513" s="5"/>
    </row>
    <row r="514" spans="18:19" ht="20.100000000000001" customHeight="1" x14ac:dyDescent="0.2">
      <c r="R514" s="5"/>
      <c r="S514" s="5"/>
    </row>
    <row r="515" spans="18:19" ht="20.100000000000001" customHeight="1" x14ac:dyDescent="0.2">
      <c r="R515" s="5"/>
      <c r="S515" s="5"/>
    </row>
    <row r="516" spans="18:19" ht="20.100000000000001" customHeight="1" x14ac:dyDescent="0.2">
      <c r="R516" s="5"/>
      <c r="S516" s="5"/>
    </row>
    <row r="517" spans="18:19" ht="20.100000000000001" customHeight="1" x14ac:dyDescent="0.2">
      <c r="R517" s="5"/>
      <c r="S517" s="5"/>
    </row>
    <row r="518" spans="18:19" ht="20.100000000000001" customHeight="1" x14ac:dyDescent="0.2">
      <c r="R518" s="5"/>
      <c r="S518" s="5"/>
    </row>
    <row r="519" spans="18:19" ht="20.100000000000001" customHeight="1" x14ac:dyDescent="0.2">
      <c r="R519" s="5"/>
      <c r="S519" s="5"/>
    </row>
    <row r="520" spans="18:19" ht="20.100000000000001" customHeight="1" x14ac:dyDescent="0.2">
      <c r="R520" s="5"/>
      <c r="S520" s="5"/>
    </row>
    <row r="521" spans="18:19" ht="20.100000000000001" customHeight="1" x14ac:dyDescent="0.2">
      <c r="R521" s="5"/>
      <c r="S521" s="5"/>
    </row>
    <row r="522" spans="18:19" ht="20.100000000000001" customHeight="1" x14ac:dyDescent="0.2">
      <c r="R522" s="5"/>
      <c r="S522" s="5"/>
    </row>
    <row r="523" spans="18:19" ht="20.100000000000001" customHeight="1" x14ac:dyDescent="0.2">
      <c r="R523" s="5"/>
      <c r="S523" s="5"/>
    </row>
    <row r="524" spans="18:19" ht="20.100000000000001" customHeight="1" x14ac:dyDescent="0.2">
      <c r="R524" s="5"/>
      <c r="S524" s="5"/>
    </row>
    <row r="525" spans="18:19" ht="20.100000000000001" customHeight="1" x14ac:dyDescent="0.2">
      <c r="R525" s="5"/>
      <c r="S525" s="5"/>
    </row>
    <row r="526" spans="18:19" ht="20.100000000000001" customHeight="1" x14ac:dyDescent="0.2">
      <c r="R526" s="5"/>
      <c r="S526" s="5"/>
    </row>
    <row r="527" spans="18:19" ht="20.100000000000001" customHeight="1" x14ac:dyDescent="0.2">
      <c r="R527" s="5"/>
      <c r="S527" s="5"/>
    </row>
    <row r="528" spans="18:19" ht="20.100000000000001" customHeight="1" x14ac:dyDescent="0.2">
      <c r="R528" s="5"/>
      <c r="S528" s="5"/>
    </row>
    <row r="529" spans="18:19" ht="20.100000000000001" customHeight="1" x14ac:dyDescent="0.2">
      <c r="R529" s="5"/>
      <c r="S529" s="5"/>
    </row>
    <row r="530" spans="18:19" ht="20.100000000000001" customHeight="1" x14ac:dyDescent="0.2">
      <c r="R530" s="5"/>
      <c r="S530" s="5"/>
    </row>
    <row r="531" spans="18:19" ht="20.100000000000001" customHeight="1" x14ac:dyDescent="0.2">
      <c r="R531" s="5"/>
      <c r="S531" s="5"/>
    </row>
    <row r="532" spans="18:19" ht="20.100000000000001" customHeight="1" x14ac:dyDescent="0.2">
      <c r="R532" s="5"/>
      <c r="S532" s="5"/>
    </row>
    <row r="533" spans="18:19" ht="20.100000000000001" customHeight="1" x14ac:dyDescent="0.2">
      <c r="R533" s="5"/>
      <c r="S533" s="5"/>
    </row>
    <row r="534" spans="18:19" ht="20.100000000000001" customHeight="1" x14ac:dyDescent="0.2">
      <c r="R534" s="5"/>
      <c r="S534" s="5"/>
    </row>
    <row r="535" spans="18:19" ht="20.100000000000001" customHeight="1" x14ac:dyDescent="0.2">
      <c r="R535" s="5"/>
      <c r="S535" s="5"/>
    </row>
    <row r="536" spans="18:19" ht="20.100000000000001" customHeight="1" x14ac:dyDescent="0.2">
      <c r="R536" s="5"/>
      <c r="S536" s="5"/>
    </row>
    <row r="537" spans="18:19" ht="20.100000000000001" customHeight="1" x14ac:dyDescent="0.2">
      <c r="R537" s="5"/>
      <c r="S537" s="5"/>
    </row>
    <row r="538" spans="18:19" ht="20.100000000000001" customHeight="1" x14ac:dyDescent="0.2">
      <c r="R538" s="5"/>
      <c r="S538" s="5"/>
    </row>
    <row r="539" spans="18:19" ht="20.100000000000001" customHeight="1" x14ac:dyDescent="0.2">
      <c r="R539" s="5"/>
      <c r="S539" s="5"/>
    </row>
    <row r="540" spans="18:19" ht="20.100000000000001" customHeight="1" x14ac:dyDescent="0.2">
      <c r="R540" s="5"/>
      <c r="S540" s="5"/>
    </row>
    <row r="541" spans="18:19" ht="20.100000000000001" customHeight="1" x14ac:dyDescent="0.2">
      <c r="R541" s="5"/>
      <c r="S541" s="5"/>
    </row>
    <row r="542" spans="18:19" ht="20.100000000000001" customHeight="1" x14ac:dyDescent="0.2">
      <c r="R542" s="5"/>
      <c r="S542" s="5"/>
    </row>
    <row r="543" spans="18:19" ht="20.100000000000001" customHeight="1" x14ac:dyDescent="0.2">
      <c r="R543" s="5"/>
      <c r="S543" s="5"/>
    </row>
    <row r="544" spans="18:19" ht="20.100000000000001" customHeight="1" x14ac:dyDescent="0.2">
      <c r="R544" s="5"/>
      <c r="S544" s="5"/>
    </row>
    <row r="545" spans="18:19" ht="20.100000000000001" customHeight="1" x14ac:dyDescent="0.2">
      <c r="R545" s="5"/>
      <c r="S545" s="5"/>
    </row>
    <row r="546" spans="18:19" ht="20.100000000000001" customHeight="1" x14ac:dyDescent="0.2">
      <c r="R546" s="5"/>
      <c r="S546" s="5"/>
    </row>
    <row r="547" spans="18:19" ht="20.100000000000001" customHeight="1" x14ac:dyDescent="0.2">
      <c r="R547" s="5"/>
      <c r="S547" s="5"/>
    </row>
    <row r="548" spans="18:19" ht="20.100000000000001" customHeight="1" x14ac:dyDescent="0.2">
      <c r="R548" s="5"/>
      <c r="S548" s="5"/>
    </row>
    <row r="549" spans="18:19" ht="20.100000000000001" customHeight="1" x14ac:dyDescent="0.2">
      <c r="R549" s="5"/>
      <c r="S549" s="5"/>
    </row>
    <row r="550" spans="18:19" ht="20.100000000000001" customHeight="1" x14ac:dyDescent="0.2">
      <c r="R550" s="5"/>
      <c r="S550" s="5"/>
    </row>
    <row r="551" spans="18:19" ht="20.100000000000001" customHeight="1" x14ac:dyDescent="0.2">
      <c r="R551" s="5"/>
      <c r="S551" s="5"/>
    </row>
    <row r="552" spans="18:19" ht="20.100000000000001" customHeight="1" x14ac:dyDescent="0.2">
      <c r="R552" s="5"/>
      <c r="S552" s="5"/>
    </row>
    <row r="553" spans="18:19" ht="20.100000000000001" customHeight="1" x14ac:dyDescent="0.2">
      <c r="R553" s="5"/>
      <c r="S553" s="5"/>
    </row>
    <row r="554" spans="18:19" ht="20.100000000000001" customHeight="1" x14ac:dyDescent="0.2">
      <c r="R554" s="5"/>
      <c r="S554" s="5"/>
    </row>
    <row r="555" spans="18:19" ht="20.100000000000001" customHeight="1" x14ac:dyDescent="0.2">
      <c r="R555" s="5"/>
      <c r="S555" s="5"/>
    </row>
    <row r="556" spans="18:19" ht="20.100000000000001" customHeight="1" x14ac:dyDescent="0.2">
      <c r="R556" s="5"/>
      <c r="S556" s="5"/>
    </row>
    <row r="557" spans="18:19" ht="20.100000000000001" customHeight="1" x14ac:dyDescent="0.2">
      <c r="R557" s="5"/>
      <c r="S557" s="5"/>
    </row>
    <row r="558" spans="18:19" ht="20.100000000000001" customHeight="1" x14ac:dyDescent="0.2">
      <c r="R558" s="5"/>
      <c r="S558" s="5"/>
    </row>
    <row r="559" spans="18:19" ht="20.100000000000001" customHeight="1" x14ac:dyDescent="0.2">
      <c r="R559" s="5"/>
      <c r="S559" s="5"/>
    </row>
    <row r="560" spans="18:19" ht="20.100000000000001" customHeight="1" x14ac:dyDescent="0.2">
      <c r="R560" s="5"/>
      <c r="S560" s="5"/>
    </row>
    <row r="561" spans="18:19" ht="20.100000000000001" customHeight="1" x14ac:dyDescent="0.2">
      <c r="R561" s="5"/>
      <c r="S561" s="5"/>
    </row>
    <row r="562" spans="18:19" ht="20.100000000000001" customHeight="1" x14ac:dyDescent="0.2">
      <c r="R562" s="5"/>
      <c r="S562" s="5"/>
    </row>
    <row r="563" spans="18:19" ht="20.100000000000001" customHeight="1" x14ac:dyDescent="0.2">
      <c r="R563" s="5"/>
      <c r="S563" s="5"/>
    </row>
    <row r="564" spans="18:19" ht="20.100000000000001" customHeight="1" x14ac:dyDescent="0.2">
      <c r="R564" s="5"/>
      <c r="S564" s="5"/>
    </row>
    <row r="565" spans="18:19" ht="20.100000000000001" customHeight="1" x14ac:dyDescent="0.2">
      <c r="R565" s="5"/>
      <c r="S565" s="5"/>
    </row>
    <row r="566" spans="18:19" ht="20.100000000000001" customHeight="1" x14ac:dyDescent="0.2">
      <c r="R566" s="5"/>
      <c r="S566" s="5"/>
    </row>
    <row r="567" spans="18:19" ht="20.100000000000001" customHeight="1" x14ac:dyDescent="0.2">
      <c r="R567" s="5"/>
      <c r="S567" s="5"/>
    </row>
    <row r="568" spans="18:19" ht="20.100000000000001" customHeight="1" x14ac:dyDescent="0.2">
      <c r="R568" s="5"/>
      <c r="S568" s="5"/>
    </row>
    <row r="569" spans="18:19" ht="20.100000000000001" customHeight="1" x14ac:dyDescent="0.2">
      <c r="R569" s="5"/>
      <c r="S569" s="5"/>
    </row>
    <row r="570" spans="18:19" ht="20.100000000000001" customHeight="1" x14ac:dyDescent="0.2">
      <c r="R570" s="5"/>
      <c r="S570" s="5"/>
    </row>
    <row r="571" spans="18:19" ht="20.100000000000001" customHeight="1" x14ac:dyDescent="0.2">
      <c r="R571" s="5"/>
      <c r="S571" s="5"/>
    </row>
    <row r="572" spans="18:19" ht="20.100000000000001" customHeight="1" x14ac:dyDescent="0.2">
      <c r="R572" s="5"/>
      <c r="S572" s="5"/>
    </row>
    <row r="573" spans="18:19" ht="20.100000000000001" customHeight="1" x14ac:dyDescent="0.2">
      <c r="R573" s="5"/>
      <c r="S573" s="5"/>
    </row>
    <row r="574" spans="18:19" ht="20.100000000000001" customHeight="1" x14ac:dyDescent="0.2">
      <c r="R574" s="5"/>
      <c r="S574" s="5"/>
    </row>
    <row r="575" spans="18:19" ht="20.100000000000001" customHeight="1" x14ac:dyDescent="0.2">
      <c r="R575" s="5"/>
      <c r="S575" s="5"/>
    </row>
    <row r="576" spans="18:19" ht="20.100000000000001" customHeight="1" x14ac:dyDescent="0.2">
      <c r="R576" s="5"/>
      <c r="S576" s="5"/>
    </row>
    <row r="577" spans="18:19" ht="20.100000000000001" customHeight="1" x14ac:dyDescent="0.2">
      <c r="R577" s="5"/>
      <c r="S577" s="5"/>
    </row>
    <row r="578" spans="18:19" ht="20.100000000000001" customHeight="1" x14ac:dyDescent="0.2">
      <c r="R578" s="5"/>
      <c r="S578" s="5"/>
    </row>
    <row r="579" spans="18:19" ht="20.100000000000001" customHeight="1" x14ac:dyDescent="0.2">
      <c r="R579" s="5"/>
      <c r="S579" s="5"/>
    </row>
    <row r="580" spans="18:19" ht="20.100000000000001" customHeight="1" x14ac:dyDescent="0.2">
      <c r="R580" s="5"/>
      <c r="S580" s="5"/>
    </row>
    <row r="581" spans="18:19" ht="20.100000000000001" customHeight="1" x14ac:dyDescent="0.2">
      <c r="R581" s="5"/>
      <c r="S581" s="5"/>
    </row>
    <row r="582" spans="18:19" ht="20.100000000000001" customHeight="1" x14ac:dyDescent="0.2">
      <c r="R582" s="5"/>
      <c r="S582" s="5"/>
    </row>
    <row r="583" spans="18:19" ht="20.100000000000001" customHeight="1" x14ac:dyDescent="0.2">
      <c r="R583" s="5"/>
      <c r="S583" s="5"/>
    </row>
    <row r="584" spans="18:19" ht="20.100000000000001" customHeight="1" x14ac:dyDescent="0.2">
      <c r="R584" s="5"/>
      <c r="S584" s="5"/>
    </row>
    <row r="585" spans="18:19" ht="20.100000000000001" customHeight="1" x14ac:dyDescent="0.2">
      <c r="R585" s="5"/>
      <c r="S585" s="5"/>
    </row>
    <row r="586" spans="18:19" ht="20.100000000000001" customHeight="1" x14ac:dyDescent="0.2">
      <c r="R586" s="5"/>
      <c r="S586" s="5"/>
    </row>
    <row r="587" spans="18:19" ht="20.100000000000001" customHeight="1" x14ac:dyDescent="0.2">
      <c r="R587" s="5"/>
      <c r="S587" s="5"/>
    </row>
    <row r="588" spans="18:19" ht="20.100000000000001" customHeight="1" x14ac:dyDescent="0.2">
      <c r="R588" s="5"/>
      <c r="S588" s="5"/>
    </row>
    <row r="589" spans="18:19" ht="20.100000000000001" customHeight="1" x14ac:dyDescent="0.2">
      <c r="R589" s="5"/>
      <c r="S589" s="5"/>
    </row>
    <row r="590" spans="18:19" ht="20.100000000000001" customHeight="1" x14ac:dyDescent="0.2">
      <c r="R590" s="5"/>
      <c r="S590" s="5"/>
    </row>
    <row r="591" spans="18:19" ht="20.100000000000001" customHeight="1" x14ac:dyDescent="0.2">
      <c r="R591" s="5"/>
      <c r="S591" s="5"/>
    </row>
    <row r="592" spans="18:19" ht="20.100000000000001" customHeight="1" x14ac:dyDescent="0.2">
      <c r="R592" s="5"/>
      <c r="S592" s="5"/>
    </row>
    <row r="593" spans="18:19" ht="20.100000000000001" customHeight="1" x14ac:dyDescent="0.2">
      <c r="R593" s="5"/>
      <c r="S593" s="5"/>
    </row>
    <row r="594" spans="18:19" ht="20.100000000000001" customHeight="1" x14ac:dyDescent="0.2">
      <c r="R594" s="5"/>
      <c r="S594" s="5"/>
    </row>
    <row r="595" spans="18:19" ht="20.100000000000001" customHeight="1" x14ac:dyDescent="0.2">
      <c r="R595" s="5"/>
      <c r="S595" s="5"/>
    </row>
    <row r="596" spans="18:19" ht="20.100000000000001" customHeight="1" x14ac:dyDescent="0.2">
      <c r="R596" s="5"/>
      <c r="S596" s="5"/>
    </row>
    <row r="597" spans="18:19" ht="20.100000000000001" customHeight="1" x14ac:dyDescent="0.2">
      <c r="R597" s="5"/>
      <c r="S597" s="5"/>
    </row>
    <row r="598" spans="18:19" ht="20.100000000000001" customHeight="1" x14ac:dyDescent="0.2">
      <c r="R598" s="5"/>
      <c r="S598" s="5"/>
    </row>
    <row r="599" spans="18:19" ht="20.100000000000001" customHeight="1" x14ac:dyDescent="0.2">
      <c r="R599" s="5"/>
      <c r="S599" s="5"/>
    </row>
    <row r="600" spans="18:19" ht="20.100000000000001" customHeight="1" x14ac:dyDescent="0.2">
      <c r="R600" s="5"/>
      <c r="S600" s="5"/>
    </row>
    <row r="601" spans="18:19" ht="20.100000000000001" customHeight="1" x14ac:dyDescent="0.2">
      <c r="R601" s="5"/>
      <c r="S601" s="5"/>
    </row>
    <row r="602" spans="18:19" ht="20.100000000000001" customHeight="1" x14ac:dyDescent="0.2">
      <c r="R602" s="5"/>
      <c r="S602" s="5"/>
    </row>
    <row r="603" spans="18:19" ht="20.100000000000001" customHeight="1" x14ac:dyDescent="0.2">
      <c r="R603" s="5"/>
      <c r="S603" s="5"/>
    </row>
    <row r="604" spans="18:19" ht="20.100000000000001" customHeight="1" x14ac:dyDescent="0.2">
      <c r="R604" s="5"/>
      <c r="S604" s="5"/>
    </row>
    <row r="605" spans="18:19" ht="20.100000000000001" customHeight="1" x14ac:dyDescent="0.2">
      <c r="R605" s="5"/>
      <c r="S605" s="5"/>
    </row>
    <row r="606" spans="18:19" ht="20.100000000000001" customHeight="1" x14ac:dyDescent="0.2">
      <c r="R606" s="5"/>
      <c r="S606" s="5"/>
    </row>
    <row r="607" spans="18:19" ht="20.100000000000001" customHeight="1" x14ac:dyDescent="0.2">
      <c r="R607" s="5"/>
      <c r="S607" s="5"/>
    </row>
    <row r="608" spans="18:19" ht="20.100000000000001" customHeight="1" x14ac:dyDescent="0.2">
      <c r="R608" s="5"/>
      <c r="S608" s="5"/>
    </row>
    <row r="609" spans="18:19" ht="20.100000000000001" customHeight="1" x14ac:dyDescent="0.2">
      <c r="R609" s="5"/>
      <c r="S609" s="5"/>
    </row>
    <row r="610" spans="18:19" ht="20.100000000000001" customHeight="1" x14ac:dyDescent="0.2">
      <c r="R610" s="5"/>
      <c r="S610" s="5"/>
    </row>
    <row r="611" spans="18:19" ht="20.100000000000001" customHeight="1" x14ac:dyDescent="0.2">
      <c r="R611" s="5"/>
      <c r="S611" s="5"/>
    </row>
    <row r="612" spans="18:19" ht="20.100000000000001" customHeight="1" x14ac:dyDescent="0.2">
      <c r="R612" s="5"/>
      <c r="S612" s="5"/>
    </row>
    <row r="613" spans="18:19" ht="20.100000000000001" customHeight="1" x14ac:dyDescent="0.2">
      <c r="R613" s="5"/>
      <c r="S613" s="5"/>
    </row>
    <row r="614" spans="18:19" ht="20.100000000000001" customHeight="1" x14ac:dyDescent="0.2">
      <c r="R614" s="5"/>
      <c r="S614" s="5"/>
    </row>
    <row r="615" spans="18:19" ht="20.100000000000001" customHeight="1" x14ac:dyDescent="0.2">
      <c r="R615" s="5"/>
      <c r="S615" s="5"/>
    </row>
    <row r="616" spans="18:19" ht="20.100000000000001" customHeight="1" x14ac:dyDescent="0.2">
      <c r="R616" s="5"/>
      <c r="S616" s="5"/>
    </row>
    <row r="617" spans="18:19" ht="20.100000000000001" customHeight="1" x14ac:dyDescent="0.2">
      <c r="R617" s="5"/>
      <c r="S617" s="5"/>
    </row>
    <row r="618" spans="18:19" ht="20.100000000000001" customHeight="1" x14ac:dyDescent="0.2">
      <c r="R618" s="5"/>
      <c r="S618" s="5"/>
    </row>
    <row r="619" spans="18:19" ht="20.100000000000001" customHeight="1" x14ac:dyDescent="0.2">
      <c r="R619" s="5"/>
      <c r="S619" s="5"/>
    </row>
    <row r="620" spans="18:19" ht="20.100000000000001" customHeight="1" x14ac:dyDescent="0.2">
      <c r="R620" s="5"/>
      <c r="S620" s="5"/>
    </row>
    <row r="621" spans="18:19" ht="20.100000000000001" customHeight="1" x14ac:dyDescent="0.2">
      <c r="R621" s="5"/>
      <c r="S621" s="5"/>
    </row>
    <row r="622" spans="18:19" ht="20.100000000000001" customHeight="1" x14ac:dyDescent="0.2">
      <c r="R622" s="5"/>
      <c r="S622" s="5"/>
    </row>
    <row r="623" spans="18:19" ht="20.100000000000001" customHeight="1" x14ac:dyDescent="0.2">
      <c r="R623" s="5"/>
      <c r="S623" s="5"/>
    </row>
    <row r="624" spans="18:19" ht="20.100000000000001" customHeight="1" x14ac:dyDescent="0.2">
      <c r="R624" s="5"/>
      <c r="S624" s="5"/>
    </row>
    <row r="625" spans="18:19" ht="20.100000000000001" customHeight="1" x14ac:dyDescent="0.2">
      <c r="R625" s="5"/>
      <c r="S625" s="5"/>
    </row>
    <row r="626" spans="18:19" ht="20.100000000000001" customHeight="1" x14ac:dyDescent="0.2">
      <c r="R626" s="5"/>
      <c r="S626" s="5"/>
    </row>
    <row r="627" spans="18:19" ht="20.100000000000001" customHeight="1" x14ac:dyDescent="0.2">
      <c r="R627" s="5"/>
      <c r="S627" s="5"/>
    </row>
    <row r="628" spans="18:19" ht="20.100000000000001" customHeight="1" x14ac:dyDescent="0.2">
      <c r="R628" s="5"/>
      <c r="S628" s="5"/>
    </row>
    <row r="629" spans="18:19" ht="20.100000000000001" customHeight="1" x14ac:dyDescent="0.2">
      <c r="R629" s="5"/>
      <c r="S629" s="5"/>
    </row>
    <row r="630" spans="18:19" ht="20.100000000000001" customHeight="1" x14ac:dyDescent="0.2">
      <c r="R630" s="5"/>
      <c r="S630" s="5"/>
    </row>
    <row r="631" spans="18:19" ht="20.100000000000001" customHeight="1" x14ac:dyDescent="0.2">
      <c r="R631" s="5"/>
      <c r="S631" s="5"/>
    </row>
    <row r="632" spans="18:19" ht="20.100000000000001" customHeight="1" x14ac:dyDescent="0.2">
      <c r="R632" s="5"/>
      <c r="S632" s="5"/>
    </row>
    <row r="633" spans="18:19" ht="20.100000000000001" customHeight="1" x14ac:dyDescent="0.2">
      <c r="R633" s="5"/>
      <c r="S633" s="5"/>
    </row>
    <row r="634" spans="18:19" ht="20.100000000000001" customHeight="1" x14ac:dyDescent="0.2">
      <c r="R634" s="5"/>
      <c r="S634" s="5"/>
    </row>
    <row r="635" spans="18:19" ht="20.100000000000001" customHeight="1" x14ac:dyDescent="0.2">
      <c r="R635" s="5"/>
      <c r="S635" s="5"/>
    </row>
    <row r="636" spans="18:19" ht="20.100000000000001" customHeight="1" x14ac:dyDescent="0.2">
      <c r="R636" s="5"/>
      <c r="S636" s="5"/>
    </row>
    <row r="637" spans="18:19" ht="20.100000000000001" customHeight="1" x14ac:dyDescent="0.2">
      <c r="R637" s="5"/>
      <c r="S637" s="5"/>
    </row>
    <row r="638" spans="18:19" ht="20.100000000000001" customHeight="1" x14ac:dyDescent="0.2">
      <c r="R638" s="5"/>
      <c r="S638" s="5"/>
    </row>
    <row r="639" spans="18:19" ht="20.100000000000001" customHeight="1" x14ac:dyDescent="0.2">
      <c r="R639" s="5"/>
      <c r="S639" s="5"/>
    </row>
    <row r="640" spans="18:19" ht="20.100000000000001" customHeight="1" x14ac:dyDescent="0.2">
      <c r="R640" s="5"/>
      <c r="S640" s="5"/>
    </row>
    <row r="641" spans="18:19" ht="20.100000000000001" customHeight="1" x14ac:dyDescent="0.2">
      <c r="R641" s="5"/>
      <c r="S641" s="5"/>
    </row>
    <row r="642" spans="18:19" ht="20.100000000000001" customHeight="1" x14ac:dyDescent="0.2">
      <c r="R642" s="5"/>
      <c r="S642" s="5"/>
    </row>
    <row r="643" spans="18:19" ht="20.100000000000001" customHeight="1" x14ac:dyDescent="0.2">
      <c r="R643" s="5"/>
      <c r="S643" s="5"/>
    </row>
    <row r="644" spans="18:19" ht="20.100000000000001" customHeight="1" x14ac:dyDescent="0.2">
      <c r="R644" s="5"/>
      <c r="S644" s="5"/>
    </row>
    <row r="645" spans="18:19" ht="20.100000000000001" customHeight="1" x14ac:dyDescent="0.2">
      <c r="R645" s="5"/>
      <c r="S645" s="5"/>
    </row>
    <row r="646" spans="18:19" ht="20.100000000000001" customHeight="1" x14ac:dyDescent="0.2">
      <c r="R646" s="5"/>
      <c r="S646" s="5"/>
    </row>
    <row r="647" spans="18:19" ht="20.100000000000001" customHeight="1" x14ac:dyDescent="0.2">
      <c r="R647" s="5"/>
      <c r="S647" s="5"/>
    </row>
    <row r="648" spans="18:19" ht="20.100000000000001" customHeight="1" x14ac:dyDescent="0.2">
      <c r="R648" s="5"/>
      <c r="S648" s="5"/>
    </row>
    <row r="649" spans="18:19" ht="20.100000000000001" customHeight="1" x14ac:dyDescent="0.2">
      <c r="R649" s="5"/>
      <c r="S649" s="5"/>
    </row>
    <row r="650" spans="18:19" ht="20.100000000000001" customHeight="1" x14ac:dyDescent="0.2">
      <c r="R650" s="5"/>
      <c r="S650" s="5"/>
    </row>
    <row r="651" spans="18:19" ht="20.100000000000001" customHeight="1" x14ac:dyDescent="0.2">
      <c r="R651" s="5"/>
      <c r="S651" s="5"/>
    </row>
    <row r="652" spans="18:19" ht="20.100000000000001" customHeight="1" x14ac:dyDescent="0.2">
      <c r="R652" s="5"/>
      <c r="S652" s="5"/>
    </row>
    <row r="653" spans="18:19" ht="20.100000000000001" customHeight="1" x14ac:dyDescent="0.2">
      <c r="R653" s="5"/>
      <c r="S653" s="5"/>
    </row>
    <row r="654" spans="18:19" ht="20.100000000000001" customHeight="1" x14ac:dyDescent="0.2">
      <c r="R654" s="5"/>
      <c r="S654" s="5"/>
    </row>
    <row r="655" spans="18:19" ht="20.100000000000001" customHeight="1" x14ac:dyDescent="0.2">
      <c r="R655" s="5"/>
      <c r="S655" s="5"/>
    </row>
    <row r="656" spans="18:19" ht="20.100000000000001" customHeight="1" x14ac:dyDescent="0.2">
      <c r="R656" s="5"/>
      <c r="S656" s="5"/>
    </row>
    <row r="657" spans="18:19" ht="20.100000000000001" customHeight="1" x14ac:dyDescent="0.2">
      <c r="R657" s="5"/>
      <c r="S657" s="5"/>
    </row>
    <row r="658" spans="18:19" ht="20.100000000000001" customHeight="1" x14ac:dyDescent="0.2">
      <c r="R658" s="5"/>
      <c r="S658" s="5"/>
    </row>
    <row r="659" spans="18:19" ht="20.100000000000001" customHeight="1" x14ac:dyDescent="0.2">
      <c r="R659" s="5"/>
      <c r="S659" s="5"/>
    </row>
    <row r="660" spans="18:19" ht="20.100000000000001" customHeight="1" x14ac:dyDescent="0.2">
      <c r="R660" s="5"/>
      <c r="S660" s="5"/>
    </row>
    <row r="661" spans="18:19" ht="20.100000000000001" customHeight="1" x14ac:dyDescent="0.2">
      <c r="R661" s="5"/>
      <c r="S661" s="5"/>
    </row>
    <row r="662" spans="18:19" ht="20.100000000000001" customHeight="1" x14ac:dyDescent="0.2">
      <c r="R662" s="5"/>
      <c r="S662" s="5"/>
    </row>
    <row r="663" spans="18:19" ht="20.100000000000001" customHeight="1" x14ac:dyDescent="0.2">
      <c r="R663" s="5"/>
      <c r="S663" s="5"/>
    </row>
    <row r="664" spans="18:19" ht="20.100000000000001" customHeight="1" x14ac:dyDescent="0.2">
      <c r="R664" s="5"/>
      <c r="S664" s="5"/>
    </row>
    <row r="665" spans="18:19" ht="20.100000000000001" customHeight="1" x14ac:dyDescent="0.2">
      <c r="R665" s="5"/>
      <c r="S665" s="5"/>
    </row>
    <row r="666" spans="18:19" ht="20.100000000000001" customHeight="1" x14ac:dyDescent="0.2">
      <c r="R666" s="5"/>
      <c r="S666" s="5"/>
    </row>
    <row r="667" spans="18:19" ht="20.100000000000001" customHeight="1" x14ac:dyDescent="0.2">
      <c r="R667" s="5"/>
      <c r="S667" s="5"/>
    </row>
    <row r="668" spans="18:19" ht="20.100000000000001" customHeight="1" x14ac:dyDescent="0.2">
      <c r="R668" s="5"/>
      <c r="S668" s="5"/>
    </row>
    <row r="669" spans="18:19" ht="20.100000000000001" customHeight="1" x14ac:dyDescent="0.2">
      <c r="R669" s="5"/>
      <c r="S669" s="5"/>
    </row>
    <row r="670" spans="18:19" ht="20.100000000000001" customHeight="1" x14ac:dyDescent="0.2">
      <c r="R670" s="5"/>
      <c r="S670" s="5"/>
    </row>
    <row r="671" spans="18:19" ht="20.100000000000001" customHeight="1" x14ac:dyDescent="0.2">
      <c r="R671" s="5"/>
      <c r="S671" s="5"/>
    </row>
    <row r="672" spans="18:19" ht="20.100000000000001" customHeight="1" x14ac:dyDescent="0.2">
      <c r="R672" s="5"/>
      <c r="S672" s="5"/>
    </row>
    <row r="673" spans="18:19" ht="20.100000000000001" customHeight="1" x14ac:dyDescent="0.2">
      <c r="R673" s="5"/>
      <c r="S673" s="5"/>
    </row>
    <row r="674" spans="18:19" ht="20.100000000000001" customHeight="1" x14ac:dyDescent="0.2">
      <c r="R674" s="5"/>
      <c r="S674" s="5"/>
    </row>
    <row r="675" spans="18:19" ht="20.100000000000001" customHeight="1" x14ac:dyDescent="0.2">
      <c r="R675" s="5"/>
      <c r="S675" s="5"/>
    </row>
    <row r="676" spans="18:19" ht="20.100000000000001" customHeight="1" x14ac:dyDescent="0.2">
      <c r="R676" s="5"/>
      <c r="S676" s="5"/>
    </row>
    <row r="677" spans="18:19" ht="20.100000000000001" customHeight="1" x14ac:dyDescent="0.2">
      <c r="R677" s="5"/>
      <c r="S677" s="5"/>
    </row>
    <row r="678" spans="18:19" ht="20.100000000000001" customHeight="1" x14ac:dyDescent="0.2">
      <c r="R678" s="5"/>
      <c r="S678" s="5"/>
    </row>
    <row r="679" spans="18:19" ht="20.100000000000001" customHeight="1" x14ac:dyDescent="0.2">
      <c r="R679" s="5"/>
      <c r="S679" s="5"/>
    </row>
    <row r="680" spans="18:19" ht="20.100000000000001" customHeight="1" x14ac:dyDescent="0.2">
      <c r="R680" s="5"/>
      <c r="S680" s="5"/>
    </row>
    <row r="681" spans="18:19" ht="20.100000000000001" customHeight="1" x14ac:dyDescent="0.2">
      <c r="R681" s="5"/>
      <c r="S681" s="5"/>
    </row>
    <row r="682" spans="18:19" ht="20.100000000000001" customHeight="1" x14ac:dyDescent="0.2">
      <c r="R682" s="5"/>
      <c r="S682" s="5"/>
    </row>
    <row r="683" spans="18:19" ht="20.100000000000001" customHeight="1" x14ac:dyDescent="0.2">
      <c r="R683" s="5"/>
      <c r="S683" s="5"/>
    </row>
    <row r="684" spans="18:19" ht="20.100000000000001" customHeight="1" x14ac:dyDescent="0.2">
      <c r="R684" s="5"/>
      <c r="S684" s="5"/>
    </row>
    <row r="685" spans="18:19" ht="20.100000000000001" customHeight="1" x14ac:dyDescent="0.2">
      <c r="R685" s="5"/>
      <c r="S685" s="5"/>
    </row>
    <row r="686" spans="18:19" ht="20.100000000000001" customHeight="1" x14ac:dyDescent="0.2">
      <c r="R686" s="5"/>
      <c r="S686" s="5"/>
    </row>
    <row r="687" spans="18:19" ht="20.100000000000001" customHeight="1" x14ac:dyDescent="0.2">
      <c r="R687" s="5"/>
      <c r="S687" s="5"/>
    </row>
    <row r="688" spans="18:19" ht="20.100000000000001" customHeight="1" x14ac:dyDescent="0.2">
      <c r="R688" s="5"/>
      <c r="S688" s="5"/>
    </row>
    <row r="689" spans="18:19" ht="20.100000000000001" customHeight="1" x14ac:dyDescent="0.2">
      <c r="R689" s="5"/>
      <c r="S689" s="5"/>
    </row>
    <row r="690" spans="18:19" ht="20.100000000000001" customHeight="1" x14ac:dyDescent="0.2">
      <c r="R690" s="5"/>
      <c r="S690" s="5"/>
    </row>
    <row r="691" spans="18:19" ht="20.100000000000001" customHeight="1" x14ac:dyDescent="0.2">
      <c r="R691" s="5"/>
      <c r="S691" s="5"/>
    </row>
    <row r="692" spans="18:19" ht="20.100000000000001" customHeight="1" x14ac:dyDescent="0.2">
      <c r="R692" s="5"/>
      <c r="S692" s="5"/>
    </row>
    <row r="693" spans="18:19" ht="20.100000000000001" customHeight="1" x14ac:dyDescent="0.2">
      <c r="R693" s="5"/>
      <c r="S693" s="5"/>
    </row>
    <row r="694" spans="18:19" ht="20.100000000000001" customHeight="1" x14ac:dyDescent="0.2">
      <c r="R694" s="5"/>
      <c r="S694" s="5"/>
    </row>
    <row r="695" spans="18:19" ht="20.100000000000001" customHeight="1" x14ac:dyDescent="0.2">
      <c r="R695" s="5"/>
      <c r="S695" s="5"/>
    </row>
    <row r="696" spans="18:19" ht="20.100000000000001" customHeight="1" x14ac:dyDescent="0.2">
      <c r="R696" s="5"/>
      <c r="S696" s="5"/>
    </row>
    <row r="697" spans="18:19" ht="20.100000000000001" customHeight="1" x14ac:dyDescent="0.2">
      <c r="R697" s="5"/>
      <c r="S697" s="5"/>
    </row>
    <row r="698" spans="18:19" ht="20.100000000000001" customHeight="1" x14ac:dyDescent="0.2">
      <c r="R698" s="5"/>
      <c r="S698" s="5"/>
    </row>
    <row r="699" spans="18:19" ht="20.100000000000001" customHeight="1" x14ac:dyDescent="0.2">
      <c r="R699" s="5"/>
      <c r="S699" s="5"/>
    </row>
    <row r="700" spans="18:19" ht="20.100000000000001" customHeight="1" x14ac:dyDescent="0.2">
      <c r="R700" s="5"/>
      <c r="S700" s="5"/>
    </row>
    <row r="701" spans="18:19" ht="20.100000000000001" customHeight="1" x14ac:dyDescent="0.2">
      <c r="R701" s="5"/>
      <c r="S701" s="5"/>
    </row>
    <row r="702" spans="18:19" ht="20.100000000000001" customHeight="1" x14ac:dyDescent="0.2">
      <c r="R702" s="5"/>
      <c r="S702" s="5"/>
    </row>
    <row r="703" spans="18:19" ht="20.100000000000001" customHeight="1" x14ac:dyDescent="0.2">
      <c r="R703" s="5"/>
      <c r="S703" s="5"/>
    </row>
    <row r="704" spans="18:19" ht="20.100000000000001" customHeight="1" x14ac:dyDescent="0.2">
      <c r="R704" s="5"/>
      <c r="S704" s="5"/>
    </row>
    <row r="705" spans="18:19" ht="20.100000000000001" customHeight="1" x14ac:dyDescent="0.2">
      <c r="R705" s="5"/>
      <c r="S705" s="5"/>
    </row>
    <row r="706" spans="18:19" ht="20.100000000000001" customHeight="1" x14ac:dyDescent="0.2">
      <c r="R706" s="5"/>
      <c r="S706" s="5"/>
    </row>
    <row r="707" spans="18:19" ht="20.100000000000001" customHeight="1" x14ac:dyDescent="0.2">
      <c r="R707" s="5"/>
      <c r="S707" s="5"/>
    </row>
    <row r="708" spans="18:19" ht="20.100000000000001" customHeight="1" x14ac:dyDescent="0.2">
      <c r="R708" s="5"/>
      <c r="S708" s="5"/>
    </row>
    <row r="709" spans="18:19" ht="20.100000000000001" customHeight="1" x14ac:dyDescent="0.2">
      <c r="R709" s="5"/>
      <c r="S709" s="5"/>
    </row>
    <row r="710" spans="18:19" ht="20.100000000000001" customHeight="1" x14ac:dyDescent="0.2">
      <c r="R710" s="5"/>
      <c r="S710" s="5"/>
    </row>
    <row r="711" spans="18:19" ht="20.100000000000001" customHeight="1" x14ac:dyDescent="0.2">
      <c r="R711" s="5"/>
      <c r="S711" s="5"/>
    </row>
    <row r="712" spans="18:19" ht="20.100000000000001" customHeight="1" x14ac:dyDescent="0.2">
      <c r="R712" s="5"/>
      <c r="S712" s="5"/>
    </row>
    <row r="713" spans="18:19" ht="20.100000000000001" customHeight="1" x14ac:dyDescent="0.2">
      <c r="R713" s="5"/>
      <c r="S713" s="5"/>
    </row>
    <row r="714" spans="18:19" ht="20.100000000000001" customHeight="1" x14ac:dyDescent="0.2">
      <c r="R714" s="5"/>
      <c r="S714" s="5"/>
    </row>
    <row r="715" spans="18:19" ht="20.100000000000001" customHeight="1" x14ac:dyDescent="0.2">
      <c r="R715" s="5"/>
      <c r="S715" s="5"/>
    </row>
    <row r="716" spans="18:19" ht="20.100000000000001" customHeight="1" x14ac:dyDescent="0.2">
      <c r="R716" s="5"/>
      <c r="S716" s="5"/>
    </row>
    <row r="717" spans="18:19" ht="20.100000000000001" customHeight="1" x14ac:dyDescent="0.2">
      <c r="R717" s="5"/>
      <c r="S717" s="5"/>
    </row>
    <row r="718" spans="18:19" ht="20.100000000000001" customHeight="1" x14ac:dyDescent="0.2">
      <c r="R718" s="5"/>
      <c r="S718" s="5"/>
    </row>
    <row r="719" spans="18:19" ht="20.100000000000001" customHeight="1" x14ac:dyDescent="0.2">
      <c r="R719" s="5"/>
      <c r="S719" s="5"/>
    </row>
    <row r="720" spans="18:19" ht="20.100000000000001" customHeight="1" x14ac:dyDescent="0.2">
      <c r="R720" s="5"/>
      <c r="S720" s="5"/>
    </row>
    <row r="721" spans="18:19" ht="20.100000000000001" customHeight="1" x14ac:dyDescent="0.2">
      <c r="R721" s="5"/>
      <c r="S721" s="5"/>
    </row>
    <row r="722" spans="18:19" ht="20.100000000000001" customHeight="1" x14ac:dyDescent="0.2">
      <c r="R722" s="5"/>
      <c r="S722" s="5"/>
    </row>
    <row r="723" spans="18:19" ht="20.100000000000001" customHeight="1" x14ac:dyDescent="0.2">
      <c r="R723" s="5"/>
      <c r="S723" s="5"/>
    </row>
    <row r="724" spans="18:19" ht="20.100000000000001" customHeight="1" x14ac:dyDescent="0.2">
      <c r="R724" s="5"/>
      <c r="S724" s="5"/>
    </row>
    <row r="725" spans="18:19" ht="20.100000000000001" customHeight="1" x14ac:dyDescent="0.2">
      <c r="R725" s="5"/>
      <c r="S725" s="5"/>
    </row>
    <row r="726" spans="18:19" ht="20.100000000000001" customHeight="1" x14ac:dyDescent="0.2">
      <c r="R726" s="5"/>
      <c r="S726" s="5"/>
    </row>
    <row r="727" spans="18:19" ht="20.100000000000001" customHeight="1" x14ac:dyDescent="0.2">
      <c r="R727" s="5"/>
      <c r="S727" s="5"/>
    </row>
    <row r="728" spans="18:19" ht="20.100000000000001" customHeight="1" x14ac:dyDescent="0.2">
      <c r="R728" s="5"/>
      <c r="S728" s="5"/>
    </row>
    <row r="729" spans="18:19" ht="20.100000000000001" customHeight="1" x14ac:dyDescent="0.2">
      <c r="R729" s="5"/>
      <c r="S729" s="5"/>
    </row>
    <row r="730" spans="18:19" ht="20.100000000000001" customHeight="1" x14ac:dyDescent="0.2">
      <c r="R730" s="5"/>
      <c r="S730" s="5"/>
    </row>
    <row r="731" spans="18:19" ht="20.100000000000001" customHeight="1" x14ac:dyDescent="0.2">
      <c r="R731" s="5"/>
      <c r="S731" s="5"/>
    </row>
    <row r="732" spans="18:19" ht="20.100000000000001" customHeight="1" x14ac:dyDescent="0.2">
      <c r="R732" s="5"/>
      <c r="S732" s="5"/>
    </row>
    <row r="733" spans="18:19" ht="20.100000000000001" customHeight="1" x14ac:dyDescent="0.2">
      <c r="R733" s="5"/>
      <c r="S733" s="5"/>
    </row>
    <row r="734" spans="18:19" ht="20.100000000000001" customHeight="1" x14ac:dyDescent="0.2">
      <c r="R734" s="5"/>
      <c r="S734" s="5"/>
    </row>
    <row r="735" spans="18:19" ht="20.100000000000001" customHeight="1" x14ac:dyDescent="0.2">
      <c r="R735" s="5"/>
      <c r="S735" s="5"/>
    </row>
    <row r="736" spans="18:19" ht="20.100000000000001" customHeight="1" x14ac:dyDescent="0.2">
      <c r="R736" s="5"/>
      <c r="S736" s="5"/>
    </row>
    <row r="737" spans="18:19" ht="20.100000000000001" customHeight="1" x14ac:dyDescent="0.2">
      <c r="R737" s="5"/>
      <c r="S737" s="5"/>
    </row>
    <row r="738" spans="18:19" ht="20.100000000000001" customHeight="1" x14ac:dyDescent="0.2">
      <c r="R738" s="5"/>
      <c r="S738" s="5"/>
    </row>
    <row r="739" spans="18:19" ht="20.100000000000001" customHeight="1" x14ac:dyDescent="0.2">
      <c r="R739" s="5"/>
      <c r="S739" s="5"/>
    </row>
    <row r="740" spans="18:19" ht="20.100000000000001" customHeight="1" x14ac:dyDescent="0.2">
      <c r="R740" s="5"/>
      <c r="S740" s="5"/>
    </row>
    <row r="741" spans="18:19" ht="20.100000000000001" customHeight="1" x14ac:dyDescent="0.2">
      <c r="R741" s="5"/>
      <c r="S741" s="5"/>
    </row>
    <row r="742" spans="18:19" ht="20.100000000000001" customHeight="1" x14ac:dyDescent="0.2">
      <c r="R742" s="5"/>
      <c r="S742" s="5"/>
    </row>
    <row r="743" spans="18:19" ht="20.100000000000001" customHeight="1" x14ac:dyDescent="0.2">
      <c r="R743" s="5"/>
      <c r="S743" s="5"/>
    </row>
    <row r="744" spans="18:19" ht="20.100000000000001" customHeight="1" x14ac:dyDescent="0.2">
      <c r="R744" s="5"/>
      <c r="S744" s="5"/>
    </row>
    <row r="745" spans="18:19" ht="20.100000000000001" customHeight="1" x14ac:dyDescent="0.2">
      <c r="R745" s="5"/>
      <c r="S745" s="5"/>
    </row>
    <row r="746" spans="18:19" ht="20.100000000000001" customHeight="1" x14ac:dyDescent="0.2">
      <c r="R746" s="5"/>
      <c r="S746" s="5"/>
    </row>
    <row r="747" spans="18:19" ht="20.100000000000001" customHeight="1" x14ac:dyDescent="0.2">
      <c r="R747" s="5"/>
      <c r="S747" s="5"/>
    </row>
    <row r="748" spans="18:19" ht="20.100000000000001" customHeight="1" x14ac:dyDescent="0.2">
      <c r="R748" s="5"/>
      <c r="S748" s="5"/>
    </row>
    <row r="749" spans="18:19" ht="20.100000000000001" customHeight="1" x14ac:dyDescent="0.2">
      <c r="R749" s="5"/>
      <c r="S749" s="5"/>
    </row>
    <row r="750" spans="18:19" ht="20.100000000000001" customHeight="1" x14ac:dyDescent="0.2">
      <c r="R750" s="5"/>
      <c r="S750" s="5"/>
    </row>
    <row r="751" spans="18:19" ht="20.100000000000001" customHeight="1" x14ac:dyDescent="0.2">
      <c r="R751" s="5"/>
      <c r="S751" s="5"/>
    </row>
    <row r="752" spans="18:19" ht="20.100000000000001" customHeight="1" x14ac:dyDescent="0.2">
      <c r="R752" s="5"/>
      <c r="S752" s="5"/>
    </row>
    <row r="753" spans="18:19" ht="20.100000000000001" customHeight="1" x14ac:dyDescent="0.2">
      <c r="R753" s="5"/>
      <c r="S753" s="5"/>
    </row>
    <row r="754" spans="18:19" ht="20.100000000000001" customHeight="1" x14ac:dyDescent="0.2">
      <c r="R754" s="5"/>
      <c r="S754" s="5"/>
    </row>
    <row r="755" spans="18:19" ht="20.100000000000001" customHeight="1" x14ac:dyDescent="0.2">
      <c r="R755" s="5"/>
      <c r="S755" s="5"/>
    </row>
    <row r="756" spans="18:19" ht="20.100000000000001" customHeight="1" x14ac:dyDescent="0.2">
      <c r="R756" s="5"/>
      <c r="S756" s="5"/>
    </row>
    <row r="757" spans="18:19" ht="20.100000000000001" customHeight="1" x14ac:dyDescent="0.2">
      <c r="R757" s="5"/>
      <c r="S757" s="5"/>
    </row>
    <row r="758" spans="18:19" ht="20.100000000000001" customHeight="1" x14ac:dyDescent="0.2">
      <c r="R758" s="5"/>
      <c r="S758" s="5"/>
    </row>
    <row r="759" spans="18:19" ht="20.100000000000001" customHeight="1" x14ac:dyDescent="0.2">
      <c r="R759" s="5"/>
      <c r="S759" s="5"/>
    </row>
    <row r="760" spans="18:19" ht="20.100000000000001" customHeight="1" x14ac:dyDescent="0.2">
      <c r="R760" s="5"/>
      <c r="S760" s="5"/>
    </row>
    <row r="761" spans="18:19" ht="20.100000000000001" customHeight="1" x14ac:dyDescent="0.2">
      <c r="R761" s="5"/>
      <c r="S761" s="5"/>
    </row>
    <row r="762" spans="18:19" ht="20.100000000000001" customHeight="1" x14ac:dyDescent="0.2">
      <c r="R762" s="5"/>
      <c r="S762" s="5"/>
    </row>
    <row r="763" spans="18:19" ht="20.100000000000001" customHeight="1" x14ac:dyDescent="0.2">
      <c r="R763" s="5"/>
      <c r="S763" s="5"/>
    </row>
    <row r="764" spans="18:19" ht="20.100000000000001" customHeight="1" x14ac:dyDescent="0.2">
      <c r="R764" s="5"/>
      <c r="S764" s="5"/>
    </row>
    <row r="765" spans="18:19" ht="20.100000000000001" customHeight="1" x14ac:dyDescent="0.2">
      <c r="R765" s="5"/>
      <c r="S765" s="5"/>
    </row>
    <row r="766" spans="18:19" ht="20.100000000000001" customHeight="1" x14ac:dyDescent="0.2">
      <c r="R766" s="5"/>
      <c r="S766" s="5"/>
    </row>
    <row r="767" spans="18:19" ht="20.100000000000001" customHeight="1" x14ac:dyDescent="0.2">
      <c r="R767" s="5"/>
      <c r="S767" s="5"/>
    </row>
    <row r="768" spans="18:19" ht="20.100000000000001" customHeight="1" x14ac:dyDescent="0.2">
      <c r="R768" s="5"/>
      <c r="S768" s="5"/>
    </row>
    <row r="769" spans="18:19" ht="20.100000000000001" customHeight="1" x14ac:dyDescent="0.2">
      <c r="R769" s="5"/>
      <c r="S769" s="5"/>
    </row>
    <row r="770" spans="18:19" ht="20.100000000000001" customHeight="1" x14ac:dyDescent="0.2">
      <c r="R770" s="5"/>
      <c r="S770" s="5"/>
    </row>
    <row r="771" spans="18:19" ht="20.100000000000001" customHeight="1" x14ac:dyDescent="0.2">
      <c r="R771" s="5"/>
      <c r="S771" s="5"/>
    </row>
    <row r="772" spans="18:19" ht="20.100000000000001" customHeight="1" x14ac:dyDescent="0.2">
      <c r="R772" s="5"/>
      <c r="S772" s="5"/>
    </row>
    <row r="773" spans="18:19" ht="20.100000000000001" customHeight="1" x14ac:dyDescent="0.2">
      <c r="R773" s="5"/>
      <c r="S773" s="5"/>
    </row>
    <row r="774" spans="18:19" ht="20.100000000000001" customHeight="1" x14ac:dyDescent="0.2">
      <c r="R774" s="5"/>
      <c r="S774" s="5"/>
    </row>
    <row r="775" spans="18:19" ht="20.100000000000001" customHeight="1" x14ac:dyDescent="0.2">
      <c r="R775" s="5"/>
      <c r="S775" s="5"/>
    </row>
    <row r="776" spans="18:19" ht="20.100000000000001" customHeight="1" x14ac:dyDescent="0.2">
      <c r="R776" s="5"/>
      <c r="S776" s="5"/>
    </row>
    <row r="777" spans="18:19" ht="20.100000000000001" customHeight="1" x14ac:dyDescent="0.2">
      <c r="R777" s="5"/>
      <c r="S777" s="5"/>
    </row>
    <row r="778" spans="18:19" ht="20.100000000000001" customHeight="1" x14ac:dyDescent="0.2">
      <c r="R778" s="5"/>
      <c r="S778" s="5"/>
    </row>
    <row r="779" spans="18:19" ht="20.100000000000001" customHeight="1" x14ac:dyDescent="0.2">
      <c r="R779" s="5"/>
      <c r="S779" s="5"/>
    </row>
    <row r="780" spans="18:19" ht="20.100000000000001" customHeight="1" x14ac:dyDescent="0.2">
      <c r="R780" s="5"/>
      <c r="S780" s="5"/>
    </row>
    <row r="781" spans="18:19" ht="20.100000000000001" customHeight="1" x14ac:dyDescent="0.2">
      <c r="R781" s="5"/>
      <c r="S781" s="5"/>
    </row>
    <row r="782" spans="18:19" ht="20.100000000000001" customHeight="1" x14ac:dyDescent="0.2">
      <c r="R782" s="5"/>
      <c r="S782" s="5"/>
    </row>
    <row r="783" spans="18:19" ht="20.100000000000001" customHeight="1" x14ac:dyDescent="0.2">
      <c r="R783" s="5"/>
      <c r="S783" s="5"/>
    </row>
    <row r="784" spans="18:19" ht="20.100000000000001" customHeight="1" x14ac:dyDescent="0.2">
      <c r="R784" s="5"/>
      <c r="S784" s="5"/>
    </row>
    <row r="785" spans="18:19" ht="20.100000000000001" customHeight="1" x14ac:dyDescent="0.2">
      <c r="R785" s="5"/>
      <c r="S785" s="5"/>
    </row>
    <row r="786" spans="18:19" ht="20.100000000000001" customHeight="1" x14ac:dyDescent="0.2">
      <c r="R786" s="5"/>
      <c r="S786" s="5"/>
    </row>
    <row r="787" spans="18:19" ht="20.100000000000001" customHeight="1" x14ac:dyDescent="0.2">
      <c r="R787" s="5"/>
      <c r="S787" s="5"/>
    </row>
    <row r="788" spans="18:19" ht="20.100000000000001" customHeight="1" x14ac:dyDescent="0.2">
      <c r="R788" s="5"/>
      <c r="S788" s="5"/>
    </row>
    <row r="789" spans="18:19" ht="20.100000000000001" customHeight="1" x14ac:dyDescent="0.2">
      <c r="R789" s="5"/>
      <c r="S789" s="5"/>
    </row>
    <row r="790" spans="18:19" ht="20.100000000000001" customHeight="1" x14ac:dyDescent="0.2">
      <c r="R790" s="5"/>
      <c r="S790" s="5"/>
    </row>
    <row r="791" spans="18:19" ht="20.100000000000001" customHeight="1" x14ac:dyDescent="0.2">
      <c r="R791" s="5"/>
      <c r="S791" s="5"/>
    </row>
    <row r="792" spans="18:19" ht="20.100000000000001" customHeight="1" x14ac:dyDescent="0.2">
      <c r="R792" s="5"/>
      <c r="S792" s="5"/>
    </row>
    <row r="793" spans="18:19" ht="20.100000000000001" customHeight="1" x14ac:dyDescent="0.2">
      <c r="R793" s="5"/>
      <c r="S793" s="5"/>
    </row>
    <row r="794" spans="18:19" ht="20.100000000000001" customHeight="1" x14ac:dyDescent="0.2">
      <c r="R794" s="5"/>
      <c r="S794" s="5"/>
    </row>
    <row r="795" spans="18:19" ht="20.100000000000001" customHeight="1" x14ac:dyDescent="0.2">
      <c r="R795" s="5"/>
      <c r="S795" s="5"/>
    </row>
    <row r="796" spans="18:19" ht="20.100000000000001" customHeight="1" x14ac:dyDescent="0.2">
      <c r="R796" s="5"/>
      <c r="S796" s="5"/>
    </row>
    <row r="797" spans="18:19" ht="20.100000000000001" customHeight="1" x14ac:dyDescent="0.2">
      <c r="R797" s="5"/>
      <c r="S797" s="5"/>
    </row>
    <row r="798" spans="18:19" ht="20.100000000000001" customHeight="1" x14ac:dyDescent="0.2">
      <c r="R798" s="5"/>
      <c r="S798" s="5"/>
    </row>
    <row r="799" spans="18:19" ht="20.100000000000001" customHeight="1" x14ac:dyDescent="0.2">
      <c r="R799" s="5"/>
      <c r="S799" s="5"/>
    </row>
    <row r="800" spans="18:19" ht="20.100000000000001" customHeight="1" x14ac:dyDescent="0.2">
      <c r="R800" s="5"/>
      <c r="S800" s="5"/>
    </row>
    <row r="801" spans="18:19" ht="20.100000000000001" customHeight="1" x14ac:dyDescent="0.2">
      <c r="R801" s="5"/>
      <c r="S801" s="5"/>
    </row>
    <row r="802" spans="18:19" ht="20.100000000000001" customHeight="1" x14ac:dyDescent="0.2">
      <c r="R802" s="5"/>
      <c r="S802" s="5"/>
    </row>
    <row r="803" spans="18:19" ht="20.100000000000001" customHeight="1" x14ac:dyDescent="0.2">
      <c r="R803" s="5"/>
      <c r="S803" s="5"/>
    </row>
    <row r="804" spans="18:19" ht="20.100000000000001" customHeight="1" x14ac:dyDescent="0.2">
      <c r="R804" s="5"/>
      <c r="S804" s="5"/>
    </row>
    <row r="805" spans="18:19" ht="20.100000000000001" customHeight="1" x14ac:dyDescent="0.2">
      <c r="R805" s="5"/>
      <c r="S805" s="5"/>
    </row>
    <row r="806" spans="18:19" ht="20.100000000000001" customHeight="1" x14ac:dyDescent="0.2">
      <c r="R806" s="5"/>
      <c r="S806" s="5"/>
    </row>
    <row r="807" spans="18:19" ht="20.100000000000001" customHeight="1" x14ac:dyDescent="0.2">
      <c r="R807" s="5"/>
      <c r="S807" s="5"/>
    </row>
    <row r="808" spans="18:19" ht="20.100000000000001" customHeight="1" x14ac:dyDescent="0.2">
      <c r="R808" s="5"/>
      <c r="S808" s="5"/>
    </row>
    <row r="809" spans="18:19" ht="20.100000000000001" customHeight="1" x14ac:dyDescent="0.2">
      <c r="R809" s="5"/>
      <c r="S809" s="5"/>
    </row>
    <row r="810" spans="18:19" ht="20.100000000000001" customHeight="1" x14ac:dyDescent="0.2">
      <c r="R810" s="5"/>
      <c r="S810" s="5"/>
    </row>
    <row r="811" spans="18:19" ht="20.100000000000001" customHeight="1" x14ac:dyDescent="0.2">
      <c r="R811" s="5"/>
      <c r="S811" s="5"/>
    </row>
    <row r="812" spans="18:19" ht="20.100000000000001" customHeight="1" x14ac:dyDescent="0.2">
      <c r="R812" s="5"/>
      <c r="S812" s="5"/>
    </row>
    <row r="813" spans="18:19" ht="20.100000000000001" customHeight="1" x14ac:dyDescent="0.2">
      <c r="R813" s="5"/>
      <c r="S813" s="5"/>
    </row>
    <row r="814" spans="18:19" ht="20.100000000000001" customHeight="1" x14ac:dyDescent="0.2">
      <c r="R814" s="5"/>
      <c r="S814" s="5"/>
    </row>
    <row r="815" spans="18:19" ht="20.100000000000001" customHeight="1" x14ac:dyDescent="0.2">
      <c r="R815" s="5"/>
      <c r="S815" s="5"/>
    </row>
    <row r="816" spans="18:19" ht="20.100000000000001" customHeight="1" x14ac:dyDescent="0.2">
      <c r="R816" s="5"/>
      <c r="S816" s="5"/>
    </row>
    <row r="817" spans="18:19" ht="20.100000000000001" customHeight="1" x14ac:dyDescent="0.2">
      <c r="R817" s="5"/>
      <c r="S817" s="5"/>
    </row>
    <row r="818" spans="18:19" ht="20.100000000000001" customHeight="1" x14ac:dyDescent="0.2">
      <c r="R818" s="5"/>
      <c r="S818" s="5"/>
    </row>
    <row r="819" spans="18:19" ht="20.100000000000001" customHeight="1" x14ac:dyDescent="0.2">
      <c r="R819" s="5"/>
      <c r="S819" s="5"/>
    </row>
    <row r="820" spans="18:19" ht="20.100000000000001" customHeight="1" x14ac:dyDescent="0.2">
      <c r="R820" s="5"/>
      <c r="S820" s="5"/>
    </row>
    <row r="821" spans="18:19" ht="20.100000000000001" customHeight="1" x14ac:dyDescent="0.2">
      <c r="R821" s="5"/>
      <c r="S821" s="5"/>
    </row>
    <row r="822" spans="18:19" ht="20.100000000000001" customHeight="1" x14ac:dyDescent="0.2">
      <c r="R822" s="5"/>
      <c r="S822" s="5"/>
    </row>
    <row r="823" spans="18:19" ht="20.100000000000001" customHeight="1" x14ac:dyDescent="0.2">
      <c r="R823" s="5"/>
      <c r="S823" s="5"/>
    </row>
    <row r="824" spans="18:19" ht="20.100000000000001" customHeight="1" x14ac:dyDescent="0.2">
      <c r="R824" s="5"/>
      <c r="S824" s="5"/>
    </row>
    <row r="825" spans="18:19" ht="20.100000000000001" customHeight="1" x14ac:dyDescent="0.2">
      <c r="R825" s="5"/>
      <c r="S825" s="5"/>
    </row>
    <row r="826" spans="18:19" ht="20.100000000000001" customHeight="1" x14ac:dyDescent="0.2">
      <c r="R826" s="5"/>
      <c r="S826" s="5"/>
    </row>
    <row r="827" spans="18:19" ht="20.100000000000001" customHeight="1" x14ac:dyDescent="0.2">
      <c r="R827" s="5"/>
      <c r="S827" s="5"/>
    </row>
    <row r="828" spans="18:19" ht="20.100000000000001" customHeight="1" x14ac:dyDescent="0.2">
      <c r="R828" s="5"/>
      <c r="S828" s="5"/>
    </row>
    <row r="829" spans="18:19" ht="20.100000000000001" customHeight="1" x14ac:dyDescent="0.2">
      <c r="R829" s="5"/>
      <c r="S829" s="5"/>
    </row>
    <row r="830" spans="18:19" ht="20.100000000000001" customHeight="1" x14ac:dyDescent="0.2">
      <c r="R830" s="5"/>
      <c r="S830" s="5"/>
    </row>
    <row r="831" spans="18:19" ht="20.100000000000001" customHeight="1" x14ac:dyDescent="0.2">
      <c r="R831" s="5"/>
      <c r="S831" s="5"/>
    </row>
    <row r="832" spans="18:19" ht="20.100000000000001" customHeight="1" x14ac:dyDescent="0.2">
      <c r="R832" s="5"/>
      <c r="S832" s="5"/>
    </row>
    <row r="833" spans="18:19" ht="20.100000000000001" customHeight="1" x14ac:dyDescent="0.2">
      <c r="R833" s="5"/>
      <c r="S833" s="5"/>
    </row>
    <row r="834" spans="18:19" ht="20.100000000000001" customHeight="1" x14ac:dyDescent="0.2">
      <c r="R834" s="5"/>
      <c r="S834" s="5"/>
    </row>
    <row r="835" spans="18:19" ht="20.100000000000001" customHeight="1" x14ac:dyDescent="0.2">
      <c r="R835" s="5"/>
      <c r="S835" s="5"/>
    </row>
    <row r="836" spans="18:19" ht="20.100000000000001" customHeight="1" x14ac:dyDescent="0.2">
      <c r="R836" s="5"/>
      <c r="S836" s="5"/>
    </row>
    <row r="837" spans="18:19" ht="20.100000000000001" customHeight="1" x14ac:dyDescent="0.2">
      <c r="R837" s="5"/>
      <c r="S837" s="5"/>
    </row>
    <row r="838" spans="18:19" ht="20.100000000000001" customHeight="1" x14ac:dyDescent="0.2">
      <c r="R838" s="5"/>
      <c r="S838" s="5"/>
    </row>
    <row r="839" spans="18:19" ht="20.100000000000001" customHeight="1" x14ac:dyDescent="0.2">
      <c r="R839" s="5"/>
      <c r="S839" s="5"/>
    </row>
    <row r="840" spans="18:19" ht="20.100000000000001" customHeight="1" x14ac:dyDescent="0.2">
      <c r="R840" s="5"/>
      <c r="S840" s="5"/>
    </row>
    <row r="841" spans="18:19" ht="20.100000000000001" customHeight="1" x14ac:dyDescent="0.2">
      <c r="R841" s="5"/>
      <c r="S841" s="5"/>
    </row>
    <row r="842" spans="18:19" ht="20.100000000000001" customHeight="1" x14ac:dyDescent="0.2">
      <c r="R842" s="5"/>
      <c r="S842" s="5"/>
    </row>
    <row r="843" spans="18:19" ht="20.100000000000001" customHeight="1" x14ac:dyDescent="0.2">
      <c r="R843" s="5"/>
      <c r="S843" s="5"/>
    </row>
    <row r="844" spans="18:19" ht="20.100000000000001" customHeight="1" x14ac:dyDescent="0.2">
      <c r="R844" s="5"/>
      <c r="S844" s="5"/>
    </row>
    <row r="845" spans="18:19" ht="20.100000000000001" customHeight="1" x14ac:dyDescent="0.2">
      <c r="R845" s="5"/>
      <c r="S845" s="5"/>
    </row>
  </sheetData>
  <mergeCells count="6">
    <mergeCell ref="O2:Q2"/>
    <mergeCell ref="N40:N41"/>
    <mergeCell ref="F158:N158"/>
    <mergeCell ref="C9:F9"/>
    <mergeCell ref="D10:G10"/>
    <mergeCell ref="N10:Q10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1011"/>
  <sheetViews>
    <sheetView topLeftCell="A258" zoomScaleSheetLayoutView="80" zoomScalePageLayoutView="71" workbookViewId="0">
      <selection activeCell="B126" sqref="B126"/>
    </sheetView>
  </sheetViews>
  <sheetFormatPr defaultColWidth="9.140625" defaultRowHeight="20.100000000000001" customHeight="1" x14ac:dyDescent="0.2"/>
  <cols>
    <col min="1" max="1" width="6.28515625" style="6" customWidth="1"/>
    <col min="2" max="2" width="30" style="1" customWidth="1"/>
    <col min="3" max="3" width="33.42578125" style="4" customWidth="1"/>
    <col min="4" max="4" width="15.42578125" style="1" customWidth="1"/>
    <col min="5" max="5" width="16.140625" style="1" customWidth="1"/>
    <col min="6" max="6" width="19.28515625" style="1" customWidth="1"/>
    <col min="7" max="7" width="14.5703125" style="1" hidden="1" customWidth="1"/>
    <col min="8" max="8" width="0.140625" style="1" hidden="1" customWidth="1"/>
    <col min="9" max="9" width="0.28515625" style="1" hidden="1" customWidth="1"/>
    <col min="10" max="10" width="3.140625" style="1" hidden="1" customWidth="1"/>
    <col min="11" max="11" width="3.7109375" style="1" hidden="1" customWidth="1"/>
    <col min="12" max="12" width="5.42578125" style="1" hidden="1" customWidth="1"/>
    <col min="13" max="13" width="8.85546875" style="1" hidden="1" customWidth="1"/>
    <col min="14" max="14" width="22.28515625" style="8" customWidth="1"/>
    <col min="15" max="15" width="16.7109375" style="8" customWidth="1"/>
    <col min="16" max="16" width="16.42578125" style="8" customWidth="1"/>
    <col min="17" max="17" width="23.7109375" style="8" customWidth="1"/>
    <col min="18" max="19" width="13.28515625" style="1" hidden="1" customWidth="1"/>
    <col min="20" max="16384" width="9.140625" style="1"/>
  </cols>
  <sheetData>
    <row r="2" spans="1:19" ht="19.5" customHeight="1" x14ac:dyDescent="0.25">
      <c r="O2" s="484" t="s">
        <v>531</v>
      </c>
      <c r="P2" s="484"/>
      <c r="Q2" s="484"/>
    </row>
    <row r="5" spans="1:19" ht="20.100000000000001" customHeight="1" x14ac:dyDescent="0.3">
      <c r="B5" s="319" t="s">
        <v>532</v>
      </c>
      <c r="C5" s="3"/>
      <c r="G5" s="496" t="s">
        <v>303</v>
      </c>
      <c r="H5" s="496"/>
      <c r="I5" s="496"/>
      <c r="J5" s="496"/>
      <c r="K5" s="496"/>
      <c r="L5" s="496"/>
      <c r="M5" s="496"/>
      <c r="N5" s="496"/>
      <c r="O5" s="496"/>
      <c r="P5" s="13"/>
    </row>
    <row r="6" spans="1:19" ht="20.100000000000001" customHeight="1" x14ac:dyDescent="0.3">
      <c r="C6" s="3"/>
      <c r="G6" s="492" t="s">
        <v>367</v>
      </c>
      <c r="H6" s="492"/>
      <c r="I6" s="492"/>
      <c r="J6" s="492"/>
      <c r="K6" s="492"/>
      <c r="L6" s="492"/>
      <c r="M6" s="492"/>
      <c r="N6" s="492"/>
      <c r="O6" s="492"/>
      <c r="P6" s="13"/>
    </row>
    <row r="7" spans="1:19" ht="20.100000000000001" customHeight="1" x14ac:dyDescent="0.3">
      <c r="C7" s="10"/>
      <c r="G7" s="489" t="s">
        <v>513</v>
      </c>
      <c r="H7" s="489"/>
      <c r="I7" s="489"/>
      <c r="J7" s="489"/>
      <c r="K7" s="489"/>
      <c r="L7" s="489"/>
      <c r="M7" s="489"/>
      <c r="N7" s="489"/>
      <c r="O7" s="489"/>
      <c r="P7" s="13"/>
    </row>
    <row r="8" spans="1:19" ht="20.100000000000001" customHeight="1" x14ac:dyDescent="0.3">
      <c r="B8" s="275" t="s">
        <v>422</v>
      </c>
      <c r="C8" s="488"/>
      <c r="D8" s="489"/>
      <c r="E8" s="489"/>
      <c r="F8" s="489"/>
      <c r="G8" s="489"/>
      <c r="N8" s="492"/>
      <c r="O8" s="492"/>
      <c r="P8" s="502" t="s">
        <v>422</v>
      </c>
      <c r="Q8" s="503"/>
      <c r="R8" s="503"/>
      <c r="S8" s="503"/>
    </row>
    <row r="9" spans="1:19" ht="20.100000000000001" customHeight="1" x14ac:dyDescent="0.3">
      <c r="B9" s="279" t="s">
        <v>519</v>
      </c>
      <c r="N9" s="278"/>
      <c r="O9" s="498" t="s">
        <v>518</v>
      </c>
      <c r="P9" s="498"/>
      <c r="Q9" s="498"/>
      <c r="R9" s="498"/>
    </row>
    <row r="10" spans="1:19" ht="20.100000000000001" customHeight="1" x14ac:dyDescent="0.25">
      <c r="B10" s="280" t="s">
        <v>478</v>
      </c>
      <c r="D10" s="281"/>
      <c r="E10" s="66"/>
      <c r="F10" s="66"/>
      <c r="G10" s="66"/>
      <c r="N10" s="497" t="s">
        <v>530</v>
      </c>
      <c r="O10" s="497"/>
      <c r="P10" s="497"/>
      <c r="Q10" s="497"/>
    </row>
    <row r="11" spans="1:19" ht="20.100000000000001" customHeight="1" x14ac:dyDescent="0.3">
      <c r="B11" s="280" t="s">
        <v>527</v>
      </c>
      <c r="C11" s="282"/>
      <c r="D11" s="501"/>
      <c r="E11" s="501"/>
      <c r="F11" s="501"/>
      <c r="G11" s="501"/>
      <c r="H11" s="501"/>
      <c r="N11" s="488"/>
      <c r="O11" s="488"/>
      <c r="P11" s="488"/>
      <c r="Q11" s="488"/>
    </row>
    <row r="12" spans="1:19" ht="20.100000000000001" customHeight="1" x14ac:dyDescent="0.3">
      <c r="B12" s="283"/>
      <c r="C12" s="282"/>
      <c r="D12" s="489"/>
      <c r="E12" s="489"/>
      <c r="F12" s="489"/>
      <c r="G12" s="489"/>
      <c r="N12" s="488"/>
      <c r="O12" s="488"/>
      <c r="P12" s="488"/>
      <c r="Q12" s="488"/>
    </row>
    <row r="13" spans="1:19" ht="20.100000000000001" customHeight="1" x14ac:dyDescent="0.3">
      <c r="B13" s="283"/>
      <c r="C13" s="282"/>
      <c r="D13" s="277"/>
      <c r="E13" s="277"/>
      <c r="F13" s="277"/>
      <c r="G13" s="277"/>
      <c r="N13" s="276"/>
      <c r="O13" s="276"/>
      <c r="P13" s="276"/>
    </row>
    <row r="14" spans="1:19" ht="22.5" customHeight="1" x14ac:dyDescent="0.3">
      <c r="N14" s="276"/>
      <c r="O14" s="278"/>
      <c r="P14" s="13"/>
    </row>
    <row r="15" spans="1:19" ht="17.25" customHeight="1" x14ac:dyDescent="0.2">
      <c r="B15" s="307">
        <v>1.19</v>
      </c>
      <c r="C15" s="308">
        <v>1.24</v>
      </c>
      <c r="R15" s="306"/>
      <c r="S15" s="274"/>
    </row>
    <row r="16" spans="1:19" s="15" customFormat="1" ht="20.100000000000001" customHeight="1" x14ac:dyDescent="0.25">
      <c r="A16" s="328"/>
      <c r="B16" s="284">
        <v>4.5</v>
      </c>
      <c r="C16" s="493" t="s">
        <v>533</v>
      </c>
      <c r="D16" s="494"/>
      <c r="E16" s="494"/>
      <c r="F16" s="494"/>
      <c r="G16" s="494"/>
      <c r="H16" s="494"/>
      <c r="I16" s="494"/>
      <c r="J16" s="494"/>
      <c r="K16" s="494"/>
      <c r="L16" s="494"/>
      <c r="M16" s="494"/>
      <c r="N16" s="494"/>
      <c r="O16" s="495"/>
      <c r="P16" s="309"/>
      <c r="Q16" s="285"/>
      <c r="R16" s="327"/>
      <c r="S16" s="273"/>
    </row>
    <row r="17" spans="1:19" s="15" customFormat="1" ht="20.100000000000001" customHeight="1" thickBot="1" x14ac:dyDescent="0.3">
      <c r="A17" s="329"/>
      <c r="B17" s="314"/>
      <c r="C17" s="315"/>
      <c r="D17" s="316"/>
      <c r="E17" s="316"/>
      <c r="F17" s="317">
        <v>1.1499999999999999</v>
      </c>
      <c r="G17" s="316"/>
      <c r="H17" s="316"/>
      <c r="I17" s="316"/>
      <c r="J17" s="316"/>
      <c r="K17" s="316"/>
      <c r="L17" s="316"/>
      <c r="M17" s="316"/>
      <c r="N17" s="318"/>
      <c r="O17" s="318"/>
      <c r="P17" s="318"/>
      <c r="Q17" s="330" t="s">
        <v>520</v>
      </c>
    </row>
    <row r="18" spans="1:19" s="163" customFormat="1" ht="65.25" customHeight="1" thickBot="1" x14ac:dyDescent="0.25">
      <c r="A18" s="310" t="s">
        <v>183</v>
      </c>
      <c r="B18" s="311" t="s">
        <v>184</v>
      </c>
      <c r="C18" s="312" t="s">
        <v>185</v>
      </c>
      <c r="D18" s="313" t="s">
        <v>451</v>
      </c>
      <c r="E18" s="313" t="s">
        <v>450</v>
      </c>
      <c r="F18" s="313" t="s">
        <v>486</v>
      </c>
      <c r="G18" s="163" t="s">
        <v>529</v>
      </c>
      <c r="H18" s="313"/>
      <c r="I18" s="313"/>
      <c r="J18" s="313" t="s">
        <v>434</v>
      </c>
      <c r="K18" s="313" t="s">
        <v>433</v>
      </c>
      <c r="L18" s="313" t="s">
        <v>435</v>
      </c>
      <c r="M18" s="313" t="s">
        <v>436</v>
      </c>
      <c r="N18" s="310" t="s">
        <v>137</v>
      </c>
      <c r="O18" s="310" t="s">
        <v>307</v>
      </c>
      <c r="P18" s="310" t="s">
        <v>306</v>
      </c>
      <c r="Q18" s="155" t="s">
        <v>308</v>
      </c>
      <c r="R18" s="136" t="s">
        <v>439</v>
      </c>
      <c r="S18" s="164"/>
    </row>
    <row r="19" spans="1:19" s="15" customFormat="1" ht="33" customHeight="1" x14ac:dyDescent="0.25">
      <c r="A19" s="94"/>
      <c r="B19" s="100" t="s">
        <v>22</v>
      </c>
      <c r="C19" s="156"/>
      <c r="D19" s="331">
        <f>SUM(D20+D121+D124+D127+D130+D139+D145+D161)</f>
        <v>1176345.1612903224</v>
      </c>
      <c r="E19" s="286">
        <f>SUM(E20+E121+E124+E127+E130+E139+E145+E161)</f>
        <v>5293553.2158064516</v>
      </c>
      <c r="F19" s="331">
        <f>SUM(F20+F121+F124+F127+F130+F139+F145+F161)</f>
        <v>6564006</v>
      </c>
      <c r="G19" s="331" t="e">
        <f t="shared" ref="G19:M19" si="0">G20+G121+G124+G127+G130+G139+G145+G161</f>
        <v>#REF!</v>
      </c>
      <c r="H19" s="157" t="e">
        <f t="shared" si="0"/>
        <v>#DIV/0!</v>
      </c>
      <c r="I19" s="157" t="e">
        <f t="shared" si="0"/>
        <v>#DIV/0!</v>
      </c>
      <c r="J19" s="157" t="e">
        <f t="shared" si="0"/>
        <v>#REF!</v>
      </c>
      <c r="K19" s="157" t="e">
        <f t="shared" si="0"/>
        <v>#REF!</v>
      </c>
      <c r="L19" s="157">
        <f t="shared" si="0"/>
        <v>3055550</v>
      </c>
      <c r="M19" s="157">
        <f t="shared" si="0"/>
        <v>740487.09677419334</v>
      </c>
      <c r="N19" s="157"/>
      <c r="O19" s="157"/>
      <c r="P19" s="157"/>
      <c r="Q19" s="157"/>
      <c r="R19" s="137">
        <f>R20+R121+R124+R127+R130+R139+R145+R161</f>
        <v>3265000</v>
      </c>
      <c r="S19" s="165"/>
    </row>
    <row r="20" spans="1:19" s="15" customFormat="1" ht="36" customHeight="1" x14ac:dyDescent="0.25">
      <c r="A20" s="81"/>
      <c r="B20" s="82" t="s">
        <v>21</v>
      </c>
      <c r="C20" s="158"/>
      <c r="D20" s="305">
        <f>SUM(D21:D120)</f>
        <v>70583.333333333328</v>
      </c>
      <c r="E20" s="303">
        <v>317624.99</v>
      </c>
      <c r="F20" s="304">
        <v>393855</v>
      </c>
      <c r="G20" s="332">
        <f>SUM(G86:G120)</f>
        <v>274900</v>
      </c>
      <c r="H20" s="159" t="e">
        <f t="shared" ref="H20:M20" si="1">SUM(H21:H119)</f>
        <v>#DIV/0!</v>
      </c>
      <c r="I20" s="159" t="e">
        <f t="shared" si="1"/>
        <v>#DIV/0!</v>
      </c>
      <c r="J20" s="159">
        <f t="shared" si="1"/>
        <v>49175.627240143367</v>
      </c>
      <c r="K20" s="159">
        <f t="shared" si="1"/>
        <v>221290.32258064515</v>
      </c>
      <c r="L20" s="159">
        <f t="shared" si="1"/>
        <v>440650</v>
      </c>
      <c r="M20" s="159">
        <f t="shared" si="1"/>
        <v>94984.677419354819</v>
      </c>
      <c r="N20" s="159"/>
      <c r="O20" s="159"/>
      <c r="P20" s="159"/>
      <c r="Q20" s="159"/>
      <c r="R20" s="138">
        <f>SUM(R21:R119)</f>
        <v>367100</v>
      </c>
      <c r="S20" s="166"/>
    </row>
    <row r="21" spans="1:19" s="298" customFormat="1" ht="0.75" hidden="1" customHeight="1" x14ac:dyDescent="0.25">
      <c r="A21" s="287">
        <v>1</v>
      </c>
      <c r="B21" s="288"/>
      <c r="C21" s="289"/>
      <c r="D21" s="290">
        <f>+U14</f>
        <v>0</v>
      </c>
      <c r="E21" s="290">
        <f t="shared" ref="E21:E82" si="2">G21/$C$15*$F$17</f>
        <v>0</v>
      </c>
      <c r="F21" s="290"/>
      <c r="G21" s="290">
        <v>0</v>
      </c>
      <c r="H21" s="291" t="e">
        <f t="shared" ref="H21:H44" si="3">G21/E21</f>
        <v>#DIV/0!</v>
      </c>
      <c r="I21" s="292" t="e">
        <f t="shared" ref="I21:I50" si="4">E21/D21</f>
        <v>#DIV/0!</v>
      </c>
      <c r="J21" s="290">
        <f t="shared" ref="J21:J83" si="5">K21/$B$16</f>
        <v>0</v>
      </c>
      <c r="K21" s="290">
        <f>G21/$C$15</f>
        <v>0</v>
      </c>
      <c r="L21" s="290">
        <v>100</v>
      </c>
      <c r="M21" s="291">
        <f>E21-K21</f>
        <v>0</v>
      </c>
      <c r="N21" s="293" t="s">
        <v>245</v>
      </c>
      <c r="O21" s="294"/>
      <c r="P21" s="294"/>
      <c r="Q21" s="295"/>
      <c r="R21" s="296">
        <v>100</v>
      </c>
      <c r="S21" s="297"/>
    </row>
    <row r="22" spans="1:19" s="298" customFormat="1" ht="16.5" hidden="1" customHeight="1" x14ac:dyDescent="0.25">
      <c r="A22" s="287">
        <v>1</v>
      </c>
      <c r="B22" s="288" t="s">
        <v>309</v>
      </c>
      <c r="C22" s="289" t="s">
        <v>164</v>
      </c>
      <c r="D22" s="290">
        <f t="shared" ref="D22:D83" si="6">E22/$B$16</f>
        <v>0</v>
      </c>
      <c r="E22" s="290">
        <f t="shared" si="2"/>
        <v>0</v>
      </c>
      <c r="F22" s="290"/>
      <c r="G22" s="290">
        <v>0</v>
      </c>
      <c r="H22" s="291" t="e">
        <f t="shared" si="3"/>
        <v>#DIV/0!</v>
      </c>
      <c r="I22" s="292" t="e">
        <f t="shared" si="4"/>
        <v>#DIV/0!</v>
      </c>
      <c r="J22" s="290">
        <f t="shared" si="5"/>
        <v>0</v>
      </c>
      <c r="K22" s="290">
        <f t="shared" ref="K22:K57" si="7">G22/$C$15</f>
        <v>0</v>
      </c>
      <c r="L22" s="290">
        <v>500</v>
      </c>
      <c r="M22" s="291">
        <f t="shared" ref="M22:M84" si="8">E22-K22</f>
        <v>0</v>
      </c>
      <c r="N22" s="293"/>
      <c r="O22" s="294"/>
      <c r="P22" s="294"/>
      <c r="Q22" s="295"/>
      <c r="R22" s="296">
        <v>500</v>
      </c>
      <c r="S22" s="297"/>
    </row>
    <row r="23" spans="1:19" s="298" customFormat="1" ht="15.75" hidden="1" customHeight="1" x14ac:dyDescent="0.25">
      <c r="A23" s="287"/>
      <c r="B23" s="288"/>
      <c r="C23" s="289"/>
      <c r="D23" s="290">
        <f t="shared" si="6"/>
        <v>0</v>
      </c>
      <c r="E23" s="290">
        <f t="shared" si="2"/>
        <v>0</v>
      </c>
      <c r="F23" s="290"/>
      <c r="G23" s="290">
        <v>0</v>
      </c>
      <c r="H23" s="291" t="e">
        <f t="shared" si="3"/>
        <v>#DIV/0!</v>
      </c>
      <c r="I23" s="292" t="e">
        <f t="shared" si="4"/>
        <v>#DIV/0!</v>
      </c>
      <c r="J23" s="290">
        <f t="shared" si="5"/>
        <v>0</v>
      </c>
      <c r="K23" s="290">
        <f t="shared" si="7"/>
        <v>0</v>
      </c>
      <c r="L23" s="290">
        <v>500</v>
      </c>
      <c r="M23" s="291">
        <f t="shared" si="8"/>
        <v>0</v>
      </c>
      <c r="N23" s="295" t="s">
        <v>245</v>
      </c>
      <c r="O23" s="294"/>
      <c r="P23" s="294"/>
      <c r="Q23" s="295"/>
      <c r="R23" s="296">
        <v>500</v>
      </c>
      <c r="S23" s="297"/>
    </row>
    <row r="24" spans="1:19" s="298" customFormat="1" ht="9.75" hidden="1" customHeight="1" x14ac:dyDescent="0.25">
      <c r="A24" s="287">
        <v>2</v>
      </c>
      <c r="B24" s="288" t="s">
        <v>310</v>
      </c>
      <c r="C24" s="289" t="s">
        <v>311</v>
      </c>
      <c r="D24" s="290">
        <f t="shared" si="6"/>
        <v>0</v>
      </c>
      <c r="E24" s="290">
        <f t="shared" si="2"/>
        <v>0</v>
      </c>
      <c r="F24" s="290"/>
      <c r="G24" s="290">
        <v>0</v>
      </c>
      <c r="H24" s="291" t="e">
        <f t="shared" si="3"/>
        <v>#DIV/0!</v>
      </c>
      <c r="I24" s="292" t="e">
        <f t="shared" si="4"/>
        <v>#DIV/0!</v>
      </c>
      <c r="J24" s="290">
        <f t="shared" si="5"/>
        <v>0</v>
      </c>
      <c r="K24" s="290">
        <f t="shared" si="7"/>
        <v>0</v>
      </c>
      <c r="L24" s="290">
        <v>500</v>
      </c>
      <c r="M24" s="291">
        <f t="shared" si="8"/>
        <v>0</v>
      </c>
      <c r="N24" s="293"/>
      <c r="O24" s="294"/>
      <c r="P24" s="294"/>
      <c r="Q24" s="295"/>
      <c r="R24" s="296">
        <v>500</v>
      </c>
      <c r="S24" s="297"/>
    </row>
    <row r="25" spans="1:19" s="298" customFormat="1" ht="1.5" hidden="1" customHeight="1" x14ac:dyDescent="0.25">
      <c r="A25" s="287"/>
      <c r="B25" s="288" t="s">
        <v>152</v>
      </c>
      <c r="C25" s="289" t="s">
        <v>311</v>
      </c>
      <c r="D25" s="290">
        <v>0</v>
      </c>
      <c r="E25" s="290">
        <v>0</v>
      </c>
      <c r="F25" s="290"/>
      <c r="G25" s="290">
        <v>0</v>
      </c>
      <c r="H25" s="291" t="e">
        <f t="shared" si="3"/>
        <v>#DIV/0!</v>
      </c>
      <c r="I25" s="292" t="e">
        <f t="shared" si="4"/>
        <v>#DIV/0!</v>
      </c>
      <c r="J25" s="290">
        <f t="shared" si="5"/>
        <v>0</v>
      </c>
      <c r="K25" s="290">
        <f t="shared" si="7"/>
        <v>0</v>
      </c>
      <c r="L25" s="290">
        <v>200</v>
      </c>
      <c r="M25" s="291">
        <f t="shared" si="8"/>
        <v>0</v>
      </c>
      <c r="N25" s="293" t="s">
        <v>245</v>
      </c>
      <c r="O25" s="294"/>
      <c r="P25" s="294"/>
      <c r="Q25" s="295"/>
      <c r="R25" s="296">
        <v>200</v>
      </c>
      <c r="S25" s="297"/>
    </row>
    <row r="26" spans="1:19" s="298" customFormat="1" ht="0.75" hidden="1" customHeight="1" x14ac:dyDescent="0.25">
      <c r="A26" s="287"/>
      <c r="B26" s="288" t="s">
        <v>153</v>
      </c>
      <c r="C26" s="289" t="s">
        <v>311</v>
      </c>
      <c r="D26" s="290">
        <f t="shared" si="6"/>
        <v>0</v>
      </c>
      <c r="E26" s="290">
        <f t="shared" si="2"/>
        <v>0</v>
      </c>
      <c r="F26" s="290"/>
      <c r="G26" s="290"/>
      <c r="H26" s="291" t="e">
        <f t="shared" si="3"/>
        <v>#DIV/0!</v>
      </c>
      <c r="I26" s="292" t="e">
        <f t="shared" si="4"/>
        <v>#DIV/0!</v>
      </c>
      <c r="J26" s="290">
        <f t="shared" si="5"/>
        <v>0</v>
      </c>
      <c r="K26" s="290">
        <f>G26/$C$15</f>
        <v>0</v>
      </c>
      <c r="L26" s="290">
        <v>200</v>
      </c>
      <c r="M26" s="291">
        <f t="shared" si="8"/>
        <v>0</v>
      </c>
      <c r="N26" s="293" t="s">
        <v>245</v>
      </c>
      <c r="O26" s="294"/>
      <c r="P26" s="294"/>
      <c r="Q26" s="295"/>
      <c r="R26" s="296">
        <v>200</v>
      </c>
      <c r="S26" s="297"/>
    </row>
    <row r="27" spans="1:19" s="298" customFormat="1" ht="0.75" hidden="1" customHeight="1" x14ac:dyDescent="0.25">
      <c r="A27" s="287"/>
      <c r="B27" s="288" t="s">
        <v>312</v>
      </c>
      <c r="C27" s="289" t="s">
        <v>311</v>
      </c>
      <c r="D27" s="290">
        <f t="shared" si="6"/>
        <v>0</v>
      </c>
      <c r="E27" s="290">
        <f t="shared" si="2"/>
        <v>0</v>
      </c>
      <c r="F27" s="290"/>
      <c r="G27" s="290"/>
      <c r="H27" s="291" t="e">
        <f t="shared" si="3"/>
        <v>#DIV/0!</v>
      </c>
      <c r="I27" s="292" t="e">
        <f t="shared" si="4"/>
        <v>#DIV/0!</v>
      </c>
      <c r="J27" s="290">
        <f t="shared" si="5"/>
        <v>0</v>
      </c>
      <c r="K27" s="290">
        <f t="shared" si="7"/>
        <v>0</v>
      </c>
      <c r="L27" s="290">
        <v>3000</v>
      </c>
      <c r="M27" s="291">
        <f>E27-K27</f>
        <v>0</v>
      </c>
      <c r="N27" s="293" t="s">
        <v>245</v>
      </c>
      <c r="O27" s="294"/>
      <c r="P27" s="294"/>
      <c r="Q27" s="295"/>
      <c r="R27" s="296">
        <v>3000</v>
      </c>
      <c r="S27" s="297"/>
    </row>
    <row r="28" spans="1:19" s="298" customFormat="1" ht="0.75" hidden="1" customHeight="1" x14ac:dyDescent="0.25">
      <c r="A28" s="287">
        <v>3</v>
      </c>
      <c r="B28" s="288" t="s">
        <v>154</v>
      </c>
      <c r="C28" s="289" t="s">
        <v>311</v>
      </c>
      <c r="D28" s="290">
        <f t="shared" si="6"/>
        <v>0</v>
      </c>
      <c r="E28" s="290">
        <f t="shared" si="2"/>
        <v>0</v>
      </c>
      <c r="F28" s="290"/>
      <c r="G28" s="290">
        <v>0</v>
      </c>
      <c r="H28" s="291" t="e">
        <f t="shared" si="3"/>
        <v>#DIV/0!</v>
      </c>
      <c r="I28" s="292" t="e">
        <f t="shared" si="4"/>
        <v>#DIV/0!</v>
      </c>
      <c r="J28" s="290">
        <f t="shared" si="5"/>
        <v>0</v>
      </c>
      <c r="K28" s="290">
        <f t="shared" si="7"/>
        <v>0</v>
      </c>
      <c r="L28" s="290">
        <v>1000</v>
      </c>
      <c r="M28" s="291">
        <f t="shared" si="8"/>
        <v>0</v>
      </c>
      <c r="N28" s="295" t="str">
        <f>IF(D28&lt;=10000,"Cumpărare directă", IF( D28&lt;=75000, "Cerere de Oferte", "Licitatie deschisa"))</f>
        <v>Cumpărare directă</v>
      </c>
      <c r="O28" s="294"/>
      <c r="P28" s="294"/>
      <c r="Q28" s="295"/>
      <c r="R28" s="296">
        <v>1000</v>
      </c>
      <c r="S28" s="297"/>
    </row>
    <row r="29" spans="1:19" s="298" customFormat="1" ht="0.75" hidden="1" customHeight="1" x14ac:dyDescent="0.25">
      <c r="A29" s="287">
        <v>4</v>
      </c>
      <c r="B29" s="299" t="s">
        <v>349</v>
      </c>
      <c r="C29" s="289" t="s">
        <v>313</v>
      </c>
      <c r="D29" s="290">
        <f t="shared" si="6"/>
        <v>0</v>
      </c>
      <c r="E29" s="290">
        <f t="shared" si="2"/>
        <v>0</v>
      </c>
      <c r="F29" s="290"/>
      <c r="G29" s="290">
        <v>0</v>
      </c>
      <c r="H29" s="291" t="e">
        <f t="shared" si="3"/>
        <v>#DIV/0!</v>
      </c>
      <c r="I29" s="292" t="e">
        <f t="shared" si="4"/>
        <v>#DIV/0!</v>
      </c>
      <c r="J29" s="290">
        <f t="shared" si="5"/>
        <v>0</v>
      </c>
      <c r="K29" s="290">
        <f t="shared" si="7"/>
        <v>0</v>
      </c>
      <c r="L29" s="290">
        <v>500</v>
      </c>
      <c r="M29" s="291">
        <f t="shared" si="8"/>
        <v>0</v>
      </c>
      <c r="N29" s="293" t="s">
        <v>245</v>
      </c>
      <c r="O29" s="294"/>
      <c r="P29" s="294"/>
      <c r="Q29" s="295"/>
      <c r="R29" s="296">
        <v>500</v>
      </c>
      <c r="S29" s="297"/>
    </row>
    <row r="30" spans="1:19" s="298" customFormat="1" ht="12" hidden="1" customHeight="1" x14ac:dyDescent="0.25">
      <c r="A30" s="287">
        <v>5</v>
      </c>
      <c r="B30" s="299" t="s">
        <v>350</v>
      </c>
      <c r="C30" s="289" t="s">
        <v>313</v>
      </c>
      <c r="D30" s="290">
        <f t="shared" si="6"/>
        <v>0</v>
      </c>
      <c r="E30" s="290">
        <f t="shared" si="2"/>
        <v>0</v>
      </c>
      <c r="F30" s="290"/>
      <c r="G30" s="290">
        <v>0</v>
      </c>
      <c r="H30" s="291" t="e">
        <f t="shared" si="3"/>
        <v>#DIV/0!</v>
      </c>
      <c r="I30" s="292" t="e">
        <f t="shared" si="4"/>
        <v>#DIV/0!</v>
      </c>
      <c r="J30" s="290">
        <f t="shared" si="5"/>
        <v>0</v>
      </c>
      <c r="K30" s="290">
        <f t="shared" si="7"/>
        <v>0</v>
      </c>
      <c r="L30" s="290">
        <v>1000</v>
      </c>
      <c r="M30" s="291">
        <f t="shared" si="8"/>
        <v>0</v>
      </c>
      <c r="N30" s="293" t="s">
        <v>245</v>
      </c>
      <c r="O30" s="294"/>
      <c r="P30" s="294"/>
      <c r="Q30" s="295"/>
      <c r="R30" s="296">
        <v>1000</v>
      </c>
      <c r="S30" s="297"/>
    </row>
    <row r="31" spans="1:19" s="298" customFormat="1" ht="13.5" hidden="1" customHeight="1" x14ac:dyDescent="0.25">
      <c r="A31" s="287">
        <v>6</v>
      </c>
      <c r="B31" s="299" t="s">
        <v>494</v>
      </c>
      <c r="C31" s="289" t="s">
        <v>313</v>
      </c>
      <c r="D31" s="290">
        <f t="shared" si="6"/>
        <v>0</v>
      </c>
      <c r="E31" s="290">
        <f t="shared" si="2"/>
        <v>0</v>
      </c>
      <c r="F31" s="290"/>
      <c r="G31" s="290">
        <v>0</v>
      </c>
      <c r="H31" s="291" t="e">
        <f t="shared" si="3"/>
        <v>#DIV/0!</v>
      </c>
      <c r="I31" s="292" t="e">
        <f t="shared" si="4"/>
        <v>#DIV/0!</v>
      </c>
      <c r="J31" s="290">
        <f t="shared" si="5"/>
        <v>0</v>
      </c>
      <c r="K31" s="290">
        <f>G31/$C$15</f>
        <v>0</v>
      </c>
      <c r="L31" s="290">
        <v>500</v>
      </c>
      <c r="M31" s="291">
        <f t="shared" si="8"/>
        <v>0</v>
      </c>
      <c r="N31" s="293" t="s">
        <v>245</v>
      </c>
      <c r="O31" s="294"/>
      <c r="P31" s="294"/>
      <c r="Q31" s="295"/>
      <c r="R31" s="296">
        <v>500</v>
      </c>
      <c r="S31" s="297"/>
    </row>
    <row r="32" spans="1:19" s="298" customFormat="1" ht="15" hidden="1" customHeight="1" x14ac:dyDescent="0.25">
      <c r="A32" s="287"/>
      <c r="B32" s="299" t="s">
        <v>265</v>
      </c>
      <c r="C32" s="289" t="s">
        <v>313</v>
      </c>
      <c r="D32" s="290">
        <f t="shared" si="6"/>
        <v>0</v>
      </c>
      <c r="E32" s="290">
        <f t="shared" si="2"/>
        <v>0</v>
      </c>
      <c r="F32" s="290"/>
      <c r="G32" s="290">
        <v>0</v>
      </c>
      <c r="H32" s="291" t="e">
        <f t="shared" si="3"/>
        <v>#DIV/0!</v>
      </c>
      <c r="I32" s="292" t="e">
        <f t="shared" si="4"/>
        <v>#DIV/0!</v>
      </c>
      <c r="J32" s="290">
        <f t="shared" si="5"/>
        <v>0</v>
      </c>
      <c r="K32" s="290">
        <f t="shared" si="7"/>
        <v>0</v>
      </c>
      <c r="L32" s="290">
        <v>900</v>
      </c>
      <c r="M32" s="291">
        <f t="shared" si="8"/>
        <v>0</v>
      </c>
      <c r="N32" s="293" t="s">
        <v>245</v>
      </c>
      <c r="O32" s="294"/>
      <c r="P32" s="294"/>
      <c r="Q32" s="295"/>
      <c r="R32" s="296">
        <v>900</v>
      </c>
      <c r="S32" s="297"/>
    </row>
    <row r="33" spans="1:19" s="298" customFormat="1" ht="0.75" hidden="1" customHeight="1" x14ac:dyDescent="0.25">
      <c r="A33" s="287"/>
      <c r="B33" s="300" t="s">
        <v>266</v>
      </c>
      <c r="C33" s="301" t="s">
        <v>254</v>
      </c>
      <c r="D33" s="290">
        <f t="shared" si="6"/>
        <v>0</v>
      </c>
      <c r="E33" s="290">
        <f t="shared" si="2"/>
        <v>0</v>
      </c>
      <c r="F33" s="290"/>
      <c r="G33" s="290">
        <v>0</v>
      </c>
      <c r="H33" s="291" t="e">
        <f t="shared" si="3"/>
        <v>#DIV/0!</v>
      </c>
      <c r="I33" s="292" t="e">
        <f t="shared" si="4"/>
        <v>#DIV/0!</v>
      </c>
      <c r="J33" s="290">
        <f t="shared" si="5"/>
        <v>0</v>
      </c>
      <c r="K33" s="290">
        <f t="shared" si="7"/>
        <v>0</v>
      </c>
      <c r="L33" s="290">
        <v>3000</v>
      </c>
      <c r="M33" s="291">
        <f t="shared" si="8"/>
        <v>0</v>
      </c>
      <c r="N33" s="293" t="s">
        <v>245</v>
      </c>
      <c r="O33" s="294"/>
      <c r="P33" s="294"/>
      <c r="Q33" s="293"/>
      <c r="R33" s="296">
        <v>3000</v>
      </c>
      <c r="S33" s="297"/>
    </row>
    <row r="34" spans="1:19" s="298" customFormat="1" ht="1.5" hidden="1" customHeight="1" x14ac:dyDescent="0.25">
      <c r="A34" s="287">
        <v>7</v>
      </c>
      <c r="B34" s="288" t="s">
        <v>255</v>
      </c>
      <c r="C34" s="289" t="s">
        <v>315</v>
      </c>
      <c r="D34" s="290">
        <f t="shared" si="6"/>
        <v>0</v>
      </c>
      <c r="E34" s="290">
        <f t="shared" si="2"/>
        <v>0</v>
      </c>
      <c r="F34" s="290"/>
      <c r="G34" s="290">
        <v>0</v>
      </c>
      <c r="H34" s="291" t="e">
        <f t="shared" si="3"/>
        <v>#DIV/0!</v>
      </c>
      <c r="I34" s="292" t="e">
        <f t="shared" si="4"/>
        <v>#DIV/0!</v>
      </c>
      <c r="J34" s="290">
        <f t="shared" si="5"/>
        <v>0</v>
      </c>
      <c r="K34" s="290">
        <f t="shared" si="7"/>
        <v>0</v>
      </c>
      <c r="L34" s="290">
        <v>200</v>
      </c>
      <c r="M34" s="291">
        <f t="shared" si="8"/>
        <v>0</v>
      </c>
      <c r="N34" s="293" t="s">
        <v>245</v>
      </c>
      <c r="O34" s="294"/>
      <c r="P34" s="294"/>
      <c r="Q34" s="295"/>
      <c r="R34" s="296">
        <v>200</v>
      </c>
      <c r="S34" s="297"/>
    </row>
    <row r="35" spans="1:19" s="298" customFormat="1" ht="10.5" hidden="1" customHeight="1" x14ac:dyDescent="0.25">
      <c r="A35" s="287">
        <v>8</v>
      </c>
      <c r="B35" s="288" t="s">
        <v>256</v>
      </c>
      <c r="C35" s="289" t="s">
        <v>315</v>
      </c>
      <c r="D35" s="290">
        <f t="shared" si="6"/>
        <v>0</v>
      </c>
      <c r="E35" s="290">
        <f t="shared" si="2"/>
        <v>0</v>
      </c>
      <c r="F35" s="290"/>
      <c r="G35" s="290">
        <v>0</v>
      </c>
      <c r="H35" s="291" t="e">
        <f t="shared" si="3"/>
        <v>#DIV/0!</v>
      </c>
      <c r="I35" s="292" t="e">
        <f t="shared" si="4"/>
        <v>#DIV/0!</v>
      </c>
      <c r="J35" s="290">
        <f t="shared" si="5"/>
        <v>0</v>
      </c>
      <c r="K35" s="290">
        <f t="shared" si="7"/>
        <v>0</v>
      </c>
      <c r="L35" s="290">
        <v>100</v>
      </c>
      <c r="M35" s="291">
        <f t="shared" si="8"/>
        <v>0</v>
      </c>
      <c r="N35" s="293" t="s">
        <v>245</v>
      </c>
      <c r="O35" s="294"/>
      <c r="P35" s="294"/>
      <c r="Q35" s="295"/>
      <c r="R35" s="296">
        <v>100</v>
      </c>
      <c r="S35" s="297"/>
    </row>
    <row r="36" spans="1:19" s="298" customFormat="1" ht="13.5" hidden="1" customHeight="1" x14ac:dyDescent="0.25">
      <c r="A36" s="287">
        <v>9</v>
      </c>
      <c r="B36" s="288" t="s">
        <v>155</v>
      </c>
      <c r="C36" s="289" t="s">
        <v>316</v>
      </c>
      <c r="D36" s="290">
        <f t="shared" si="6"/>
        <v>0</v>
      </c>
      <c r="E36" s="290">
        <f t="shared" si="2"/>
        <v>0</v>
      </c>
      <c r="F36" s="290"/>
      <c r="G36" s="290">
        <v>0</v>
      </c>
      <c r="H36" s="291" t="e">
        <f t="shared" si="3"/>
        <v>#DIV/0!</v>
      </c>
      <c r="I36" s="292" t="e">
        <f t="shared" si="4"/>
        <v>#DIV/0!</v>
      </c>
      <c r="J36" s="290">
        <f t="shared" si="5"/>
        <v>0</v>
      </c>
      <c r="K36" s="290">
        <f>G36/$C$15</f>
        <v>0</v>
      </c>
      <c r="L36" s="290">
        <v>100</v>
      </c>
      <c r="M36" s="291">
        <f t="shared" si="8"/>
        <v>0</v>
      </c>
      <c r="N36" s="293" t="s">
        <v>245</v>
      </c>
      <c r="O36" s="294"/>
      <c r="P36" s="294"/>
      <c r="Q36" s="295"/>
      <c r="R36" s="296">
        <v>100</v>
      </c>
      <c r="S36" s="297"/>
    </row>
    <row r="37" spans="1:19" s="298" customFormat="1" ht="9.75" hidden="1" customHeight="1" x14ac:dyDescent="0.25">
      <c r="A37" s="287">
        <v>10</v>
      </c>
      <c r="B37" s="288" t="s">
        <v>320</v>
      </c>
      <c r="C37" s="289" t="s">
        <v>167</v>
      </c>
      <c r="D37" s="290">
        <f t="shared" si="6"/>
        <v>0</v>
      </c>
      <c r="E37" s="290">
        <f t="shared" si="2"/>
        <v>0</v>
      </c>
      <c r="F37" s="290"/>
      <c r="G37" s="290">
        <v>0</v>
      </c>
      <c r="H37" s="291" t="e">
        <f t="shared" si="3"/>
        <v>#DIV/0!</v>
      </c>
      <c r="I37" s="292" t="e">
        <f t="shared" si="4"/>
        <v>#DIV/0!</v>
      </c>
      <c r="J37" s="290">
        <f t="shared" si="5"/>
        <v>0</v>
      </c>
      <c r="K37" s="290">
        <f t="shared" si="7"/>
        <v>0</v>
      </c>
      <c r="L37" s="290">
        <v>3000</v>
      </c>
      <c r="M37" s="291">
        <f t="shared" si="8"/>
        <v>0</v>
      </c>
      <c r="N37" s="293" t="s">
        <v>245</v>
      </c>
      <c r="O37" s="294"/>
      <c r="P37" s="294"/>
      <c r="Q37" s="293"/>
      <c r="R37" s="296">
        <v>3000</v>
      </c>
      <c r="S37" s="297"/>
    </row>
    <row r="38" spans="1:19" s="298" customFormat="1" ht="0.75" hidden="1" customHeight="1" x14ac:dyDescent="0.25">
      <c r="A38" s="287">
        <v>11</v>
      </c>
      <c r="B38" s="288" t="s">
        <v>317</v>
      </c>
      <c r="C38" s="289" t="s">
        <v>167</v>
      </c>
      <c r="D38" s="290">
        <f t="shared" si="6"/>
        <v>0</v>
      </c>
      <c r="E38" s="290">
        <f t="shared" si="2"/>
        <v>0</v>
      </c>
      <c r="F38" s="290"/>
      <c r="G38" s="290">
        <v>0</v>
      </c>
      <c r="H38" s="291" t="e">
        <f t="shared" si="3"/>
        <v>#DIV/0!</v>
      </c>
      <c r="I38" s="292" t="e">
        <f t="shared" si="4"/>
        <v>#DIV/0!</v>
      </c>
      <c r="J38" s="290">
        <f t="shared" si="5"/>
        <v>0</v>
      </c>
      <c r="K38" s="290">
        <f t="shared" si="7"/>
        <v>0</v>
      </c>
      <c r="L38" s="290">
        <v>1000</v>
      </c>
      <c r="M38" s="291">
        <f t="shared" si="8"/>
        <v>0</v>
      </c>
      <c r="N38" s="293" t="s">
        <v>245</v>
      </c>
      <c r="O38" s="294"/>
      <c r="P38" s="294"/>
      <c r="Q38" s="293"/>
      <c r="R38" s="296">
        <v>1000</v>
      </c>
      <c r="S38" s="297"/>
    </row>
    <row r="39" spans="1:19" s="298" customFormat="1" ht="1.5" hidden="1" customHeight="1" x14ac:dyDescent="0.25">
      <c r="A39" s="287">
        <v>12</v>
      </c>
      <c r="B39" s="288" t="s">
        <v>318</v>
      </c>
      <c r="C39" s="289" t="s">
        <v>167</v>
      </c>
      <c r="D39" s="290">
        <f t="shared" si="6"/>
        <v>0</v>
      </c>
      <c r="E39" s="290">
        <f t="shared" si="2"/>
        <v>0</v>
      </c>
      <c r="F39" s="290"/>
      <c r="G39" s="290">
        <v>0</v>
      </c>
      <c r="H39" s="291" t="e">
        <f t="shared" si="3"/>
        <v>#DIV/0!</v>
      </c>
      <c r="I39" s="292" t="e">
        <f t="shared" si="4"/>
        <v>#DIV/0!</v>
      </c>
      <c r="J39" s="290">
        <f t="shared" si="5"/>
        <v>0</v>
      </c>
      <c r="K39" s="290">
        <f t="shared" si="7"/>
        <v>0</v>
      </c>
      <c r="L39" s="290">
        <v>5000</v>
      </c>
      <c r="M39" s="291">
        <f t="shared" si="8"/>
        <v>0</v>
      </c>
      <c r="N39" s="293" t="s">
        <v>245</v>
      </c>
      <c r="O39" s="294"/>
      <c r="P39" s="294"/>
      <c r="Q39" s="293"/>
      <c r="R39" s="296">
        <v>5000</v>
      </c>
      <c r="S39" s="297"/>
    </row>
    <row r="40" spans="1:19" s="298" customFormat="1" ht="17.25" hidden="1" customHeight="1" x14ac:dyDescent="0.25">
      <c r="A40" s="287">
        <v>13</v>
      </c>
      <c r="B40" s="288" t="s">
        <v>229</v>
      </c>
      <c r="C40" s="289" t="s">
        <v>167</v>
      </c>
      <c r="D40" s="290">
        <f t="shared" si="6"/>
        <v>0</v>
      </c>
      <c r="E40" s="290">
        <f t="shared" si="2"/>
        <v>0</v>
      </c>
      <c r="F40" s="290"/>
      <c r="G40" s="290">
        <v>0</v>
      </c>
      <c r="H40" s="291" t="e">
        <f t="shared" si="3"/>
        <v>#DIV/0!</v>
      </c>
      <c r="I40" s="292" t="e">
        <f t="shared" si="4"/>
        <v>#DIV/0!</v>
      </c>
      <c r="J40" s="290">
        <f t="shared" si="5"/>
        <v>0</v>
      </c>
      <c r="K40" s="290">
        <f>G40/$C$15</f>
        <v>0</v>
      </c>
      <c r="L40" s="290">
        <v>100</v>
      </c>
      <c r="M40" s="291">
        <f t="shared" si="8"/>
        <v>0</v>
      </c>
      <c r="N40" s="293" t="s">
        <v>245</v>
      </c>
      <c r="O40" s="294"/>
      <c r="P40" s="294"/>
      <c r="Q40" s="295"/>
      <c r="R40" s="296">
        <v>100</v>
      </c>
      <c r="S40" s="297"/>
    </row>
    <row r="41" spans="1:19" s="298" customFormat="1" ht="0.75" hidden="1" customHeight="1" x14ac:dyDescent="0.25">
      <c r="A41" s="287">
        <v>14</v>
      </c>
      <c r="B41" s="302" t="s">
        <v>230</v>
      </c>
      <c r="C41" s="301" t="s">
        <v>205</v>
      </c>
      <c r="D41" s="290">
        <f t="shared" si="6"/>
        <v>0</v>
      </c>
      <c r="E41" s="290">
        <f t="shared" si="2"/>
        <v>0</v>
      </c>
      <c r="F41" s="290"/>
      <c r="G41" s="290">
        <v>0</v>
      </c>
      <c r="H41" s="291" t="e">
        <f>G41/E41</f>
        <v>#DIV/0!</v>
      </c>
      <c r="I41" s="292" t="e">
        <f t="shared" si="4"/>
        <v>#DIV/0!</v>
      </c>
      <c r="J41" s="290">
        <f t="shared" si="5"/>
        <v>0</v>
      </c>
      <c r="K41" s="290">
        <f t="shared" si="7"/>
        <v>0</v>
      </c>
      <c r="L41" s="290">
        <v>1150</v>
      </c>
      <c r="M41" s="291">
        <f t="shared" si="8"/>
        <v>0</v>
      </c>
      <c r="N41" s="293" t="s">
        <v>245</v>
      </c>
      <c r="O41" s="294"/>
      <c r="P41" s="294"/>
      <c r="Q41" s="295"/>
      <c r="R41" s="296">
        <v>1150</v>
      </c>
      <c r="S41" s="297"/>
    </row>
    <row r="42" spans="1:19" s="298" customFormat="1" ht="0.75" hidden="1" customHeight="1" x14ac:dyDescent="0.25">
      <c r="A42" s="287">
        <v>15</v>
      </c>
      <c r="B42" s="299" t="s">
        <v>321</v>
      </c>
      <c r="C42" s="289" t="s">
        <v>204</v>
      </c>
      <c r="D42" s="290">
        <f t="shared" si="6"/>
        <v>0</v>
      </c>
      <c r="E42" s="290">
        <f t="shared" si="2"/>
        <v>0</v>
      </c>
      <c r="F42" s="290"/>
      <c r="G42" s="290">
        <v>0</v>
      </c>
      <c r="H42" s="291" t="e">
        <f t="shared" si="3"/>
        <v>#DIV/0!</v>
      </c>
      <c r="I42" s="292" t="e">
        <f t="shared" si="4"/>
        <v>#DIV/0!</v>
      </c>
      <c r="J42" s="290">
        <f t="shared" si="5"/>
        <v>0</v>
      </c>
      <c r="K42" s="290">
        <f t="shared" si="7"/>
        <v>0</v>
      </c>
      <c r="L42" s="290">
        <v>500</v>
      </c>
      <c r="M42" s="291">
        <f t="shared" si="8"/>
        <v>0</v>
      </c>
      <c r="N42" s="293" t="s">
        <v>245</v>
      </c>
      <c r="O42" s="294"/>
      <c r="P42" s="294"/>
      <c r="Q42" s="295"/>
      <c r="R42" s="296">
        <v>500</v>
      </c>
      <c r="S42" s="297"/>
    </row>
    <row r="43" spans="1:19" s="298" customFormat="1" ht="18" hidden="1" customHeight="1" x14ac:dyDescent="0.25">
      <c r="A43" s="287">
        <v>16</v>
      </c>
      <c r="B43" s="299" t="s">
        <v>322</v>
      </c>
      <c r="C43" s="289" t="s">
        <v>204</v>
      </c>
      <c r="D43" s="290">
        <f t="shared" si="6"/>
        <v>0</v>
      </c>
      <c r="E43" s="290">
        <f t="shared" si="2"/>
        <v>0</v>
      </c>
      <c r="F43" s="290"/>
      <c r="G43" s="290">
        <v>0</v>
      </c>
      <c r="H43" s="291" t="e">
        <f t="shared" si="3"/>
        <v>#DIV/0!</v>
      </c>
      <c r="I43" s="292" t="e">
        <f t="shared" si="4"/>
        <v>#DIV/0!</v>
      </c>
      <c r="J43" s="290">
        <f t="shared" si="5"/>
        <v>0</v>
      </c>
      <c r="K43" s="290">
        <f t="shared" si="7"/>
        <v>0</v>
      </c>
      <c r="L43" s="290">
        <v>500</v>
      </c>
      <c r="M43" s="291">
        <f t="shared" si="8"/>
        <v>0</v>
      </c>
      <c r="N43" s="293" t="s">
        <v>245</v>
      </c>
      <c r="O43" s="294"/>
      <c r="P43" s="294"/>
      <c r="Q43" s="295"/>
      <c r="R43" s="296">
        <v>500</v>
      </c>
      <c r="S43" s="297"/>
    </row>
    <row r="44" spans="1:19" s="298" customFormat="1" ht="1.5" hidden="1" customHeight="1" x14ac:dyDescent="0.25">
      <c r="A44" s="287">
        <v>17</v>
      </c>
      <c r="B44" s="299" t="s">
        <v>323</v>
      </c>
      <c r="C44" s="289" t="s">
        <v>204</v>
      </c>
      <c r="D44" s="290">
        <f t="shared" si="6"/>
        <v>0</v>
      </c>
      <c r="E44" s="290">
        <f t="shared" si="2"/>
        <v>0</v>
      </c>
      <c r="F44" s="290"/>
      <c r="G44" s="290">
        <v>0</v>
      </c>
      <c r="H44" s="291" t="e">
        <f t="shared" si="3"/>
        <v>#DIV/0!</v>
      </c>
      <c r="I44" s="292" t="e">
        <f t="shared" si="4"/>
        <v>#DIV/0!</v>
      </c>
      <c r="J44" s="290">
        <f t="shared" si="5"/>
        <v>0</v>
      </c>
      <c r="K44" s="290">
        <f t="shared" si="7"/>
        <v>0</v>
      </c>
      <c r="L44" s="290">
        <v>200</v>
      </c>
      <c r="M44" s="291">
        <f t="shared" si="8"/>
        <v>0</v>
      </c>
      <c r="N44" s="293" t="s">
        <v>245</v>
      </c>
      <c r="O44" s="294"/>
      <c r="P44" s="294"/>
      <c r="Q44" s="295"/>
      <c r="R44" s="296">
        <v>200</v>
      </c>
      <c r="S44" s="297"/>
    </row>
    <row r="45" spans="1:19" s="298" customFormat="1" ht="1.5" hidden="1" customHeight="1" x14ac:dyDescent="0.25">
      <c r="A45" s="287">
        <v>18</v>
      </c>
      <c r="B45" s="299" t="s">
        <v>324</v>
      </c>
      <c r="C45" s="289" t="s">
        <v>204</v>
      </c>
      <c r="D45" s="290">
        <f t="shared" si="6"/>
        <v>0</v>
      </c>
      <c r="E45" s="290">
        <f t="shared" si="2"/>
        <v>0</v>
      </c>
      <c r="F45" s="290"/>
      <c r="G45" s="290">
        <v>0</v>
      </c>
      <c r="H45" s="291" t="e">
        <f t="shared" ref="H45:H72" si="9">G45/E45</f>
        <v>#DIV/0!</v>
      </c>
      <c r="I45" s="292" t="e">
        <f t="shared" si="4"/>
        <v>#DIV/0!</v>
      </c>
      <c r="J45" s="290">
        <f t="shared" si="5"/>
        <v>0</v>
      </c>
      <c r="K45" s="290">
        <f>G45/$C$15</f>
        <v>0</v>
      </c>
      <c r="L45" s="290">
        <v>500</v>
      </c>
      <c r="M45" s="291">
        <f t="shared" si="8"/>
        <v>0</v>
      </c>
      <c r="N45" s="295" t="str">
        <f>IF(D45&lt;=10000,"Cumpărare directă", IF( D45&lt;=75000, "Cerere de Oferte", "Licitaţie deschisă"))</f>
        <v>Cumpărare directă</v>
      </c>
      <c r="O45" s="294"/>
      <c r="P45" s="294"/>
      <c r="Q45" s="295"/>
      <c r="R45" s="296">
        <v>500</v>
      </c>
      <c r="S45" s="297"/>
    </row>
    <row r="46" spans="1:19" s="298" customFormat="1" ht="12.75" hidden="1" customHeight="1" x14ac:dyDescent="0.25">
      <c r="A46" s="287">
        <v>19</v>
      </c>
      <c r="B46" s="288" t="s">
        <v>325</v>
      </c>
      <c r="C46" s="289" t="s">
        <v>192</v>
      </c>
      <c r="D46" s="290">
        <f t="shared" si="6"/>
        <v>0</v>
      </c>
      <c r="E46" s="290">
        <f t="shared" si="2"/>
        <v>0</v>
      </c>
      <c r="F46" s="290"/>
      <c r="G46" s="290">
        <v>0</v>
      </c>
      <c r="H46" s="291" t="e">
        <f t="shared" si="9"/>
        <v>#DIV/0!</v>
      </c>
      <c r="I46" s="292" t="e">
        <f t="shared" si="4"/>
        <v>#DIV/0!</v>
      </c>
      <c r="J46" s="290">
        <f t="shared" si="5"/>
        <v>0</v>
      </c>
      <c r="K46" s="290">
        <f t="shared" si="7"/>
        <v>0</v>
      </c>
      <c r="L46" s="290">
        <v>50</v>
      </c>
      <c r="M46" s="291">
        <f t="shared" si="8"/>
        <v>0</v>
      </c>
      <c r="N46" s="295" t="str">
        <f>IF(D46&lt;=10000,"Cumpărare directă", IF( D46&lt;=75000, "Cerere de Oferte", "Licitaţie deschisă"))</f>
        <v>Cumpărare directă</v>
      </c>
      <c r="O46" s="294"/>
      <c r="P46" s="294"/>
      <c r="Q46" s="295"/>
      <c r="R46" s="296">
        <v>50</v>
      </c>
      <c r="S46" s="297"/>
    </row>
    <row r="47" spans="1:19" s="298" customFormat="1" ht="10.5" hidden="1" customHeight="1" x14ac:dyDescent="0.25">
      <c r="A47" s="287">
        <v>20</v>
      </c>
      <c r="B47" s="288" t="s">
        <v>326</v>
      </c>
      <c r="C47" s="289" t="s">
        <v>290</v>
      </c>
      <c r="D47" s="290">
        <f t="shared" si="6"/>
        <v>0</v>
      </c>
      <c r="E47" s="290">
        <f t="shared" si="2"/>
        <v>0</v>
      </c>
      <c r="F47" s="290"/>
      <c r="G47" s="290">
        <v>0</v>
      </c>
      <c r="H47" s="291" t="e">
        <f t="shared" si="9"/>
        <v>#DIV/0!</v>
      </c>
      <c r="I47" s="292" t="e">
        <f t="shared" si="4"/>
        <v>#DIV/0!</v>
      </c>
      <c r="J47" s="290">
        <f t="shared" si="5"/>
        <v>0</v>
      </c>
      <c r="K47" s="290">
        <f t="shared" si="7"/>
        <v>0</v>
      </c>
      <c r="L47" s="290">
        <v>500</v>
      </c>
      <c r="M47" s="291">
        <f>E47-K47</f>
        <v>0</v>
      </c>
      <c r="N47" s="295" t="s">
        <v>415</v>
      </c>
      <c r="O47" s="294"/>
      <c r="P47" s="294"/>
      <c r="Q47" s="295"/>
      <c r="R47" s="296">
        <v>500</v>
      </c>
      <c r="S47" s="297"/>
    </row>
    <row r="48" spans="1:19" s="298" customFormat="1" ht="1.5" hidden="1" customHeight="1" x14ac:dyDescent="0.25">
      <c r="A48" s="287">
        <v>21</v>
      </c>
      <c r="B48" s="299" t="s">
        <v>327</v>
      </c>
      <c r="C48" s="289" t="s">
        <v>211</v>
      </c>
      <c r="D48" s="290">
        <f t="shared" si="6"/>
        <v>0</v>
      </c>
      <c r="E48" s="290">
        <f t="shared" si="2"/>
        <v>0</v>
      </c>
      <c r="F48" s="290"/>
      <c r="G48" s="290">
        <v>0</v>
      </c>
      <c r="H48" s="291" t="e">
        <f t="shared" si="9"/>
        <v>#DIV/0!</v>
      </c>
      <c r="I48" s="292" t="e">
        <f t="shared" si="4"/>
        <v>#DIV/0!</v>
      </c>
      <c r="J48" s="290">
        <f t="shared" si="5"/>
        <v>0</v>
      </c>
      <c r="K48" s="290">
        <f>G48/$C$15</f>
        <v>0</v>
      </c>
      <c r="L48" s="290">
        <v>2500</v>
      </c>
      <c r="M48" s="291">
        <f t="shared" si="8"/>
        <v>0</v>
      </c>
      <c r="N48" s="293" t="s">
        <v>414</v>
      </c>
      <c r="O48" s="294"/>
      <c r="P48" s="294"/>
      <c r="Q48" s="295"/>
      <c r="R48" s="296">
        <v>2500</v>
      </c>
      <c r="S48" s="297"/>
    </row>
    <row r="49" spans="1:19" s="298" customFormat="1" ht="12" hidden="1" customHeight="1" x14ac:dyDescent="0.25">
      <c r="A49" s="287">
        <v>22</v>
      </c>
      <c r="B49" s="299" t="s">
        <v>267</v>
      </c>
      <c r="C49" s="289" t="s">
        <v>328</v>
      </c>
      <c r="D49" s="290">
        <f t="shared" si="6"/>
        <v>0</v>
      </c>
      <c r="E49" s="290">
        <f t="shared" si="2"/>
        <v>0</v>
      </c>
      <c r="F49" s="290"/>
      <c r="G49" s="290">
        <v>0</v>
      </c>
      <c r="H49" s="291" t="e">
        <f t="shared" si="9"/>
        <v>#DIV/0!</v>
      </c>
      <c r="I49" s="292" t="e">
        <f t="shared" si="4"/>
        <v>#DIV/0!</v>
      </c>
      <c r="J49" s="290">
        <f t="shared" si="5"/>
        <v>0</v>
      </c>
      <c r="K49" s="290">
        <f t="shared" si="7"/>
        <v>0</v>
      </c>
      <c r="L49" s="290">
        <v>200</v>
      </c>
      <c r="M49" s="291">
        <f t="shared" si="8"/>
        <v>0</v>
      </c>
      <c r="N49" s="293" t="s">
        <v>245</v>
      </c>
      <c r="O49" s="294"/>
      <c r="P49" s="294"/>
      <c r="Q49" s="295"/>
      <c r="R49" s="296">
        <v>200</v>
      </c>
      <c r="S49" s="297"/>
    </row>
    <row r="50" spans="1:19" s="298" customFormat="1" ht="12" hidden="1" customHeight="1" x14ac:dyDescent="0.25">
      <c r="A50" s="287">
        <v>23</v>
      </c>
      <c r="B50" s="299" t="s">
        <v>329</v>
      </c>
      <c r="C50" s="289" t="s">
        <v>328</v>
      </c>
      <c r="D50" s="290">
        <f t="shared" si="6"/>
        <v>0</v>
      </c>
      <c r="E50" s="290">
        <f t="shared" si="2"/>
        <v>0</v>
      </c>
      <c r="F50" s="290"/>
      <c r="G50" s="290">
        <v>0</v>
      </c>
      <c r="H50" s="291" t="e">
        <f t="shared" si="9"/>
        <v>#DIV/0!</v>
      </c>
      <c r="I50" s="292" t="e">
        <f t="shared" si="4"/>
        <v>#DIV/0!</v>
      </c>
      <c r="J50" s="290">
        <f t="shared" si="5"/>
        <v>0</v>
      </c>
      <c r="K50" s="290">
        <f t="shared" si="7"/>
        <v>0</v>
      </c>
      <c r="L50" s="290">
        <v>100</v>
      </c>
      <c r="M50" s="291">
        <f t="shared" si="8"/>
        <v>0</v>
      </c>
      <c r="N50" s="295" t="str">
        <f>IF(D50&lt;=10000,"Cumpărare directă", IF( D50&lt;=75000, "Cerere de Oferte", "Licitaţie deschisă"))</f>
        <v>Cumpărare directă</v>
      </c>
      <c r="O50" s="294"/>
      <c r="P50" s="294"/>
      <c r="Q50" s="295"/>
      <c r="R50" s="296">
        <v>100</v>
      </c>
      <c r="S50" s="297"/>
    </row>
    <row r="51" spans="1:19" s="298" customFormat="1" ht="0.75" hidden="1" customHeight="1" x14ac:dyDescent="0.25">
      <c r="A51" s="287">
        <v>24</v>
      </c>
      <c r="B51" s="299" t="s">
        <v>330</v>
      </c>
      <c r="C51" s="289" t="s">
        <v>328</v>
      </c>
      <c r="D51" s="290">
        <f t="shared" si="6"/>
        <v>0</v>
      </c>
      <c r="E51" s="290">
        <f t="shared" si="2"/>
        <v>0</v>
      </c>
      <c r="F51" s="290"/>
      <c r="G51" s="290">
        <v>0</v>
      </c>
      <c r="H51" s="291" t="e">
        <f t="shared" si="9"/>
        <v>#DIV/0!</v>
      </c>
      <c r="I51" s="292" t="e">
        <f t="shared" ref="I51:I81" si="10">E51/D51</f>
        <v>#DIV/0!</v>
      </c>
      <c r="J51" s="290">
        <f t="shared" si="5"/>
        <v>0</v>
      </c>
      <c r="K51" s="290">
        <f t="shared" si="7"/>
        <v>0</v>
      </c>
      <c r="L51" s="290">
        <v>100</v>
      </c>
      <c r="M51" s="291">
        <f t="shared" si="8"/>
        <v>0</v>
      </c>
      <c r="N51" s="295" t="str">
        <f>IF(D51&lt;=10000,"Cumpărare directă", IF( D51&lt;=75000, "Cerere de Oferte", "Licitaţie deschisă"))</f>
        <v>Cumpărare directă</v>
      </c>
      <c r="O51" s="294"/>
      <c r="P51" s="294"/>
      <c r="Q51" s="295"/>
      <c r="R51" s="296">
        <v>100</v>
      </c>
      <c r="S51" s="297"/>
    </row>
    <row r="52" spans="1:19" s="298" customFormat="1" ht="13.5" hidden="1" customHeight="1" x14ac:dyDescent="0.25">
      <c r="A52" s="287">
        <v>25</v>
      </c>
      <c r="B52" s="299" t="s">
        <v>331</v>
      </c>
      <c r="C52" s="289" t="s">
        <v>231</v>
      </c>
      <c r="D52" s="290">
        <f t="shared" si="6"/>
        <v>0</v>
      </c>
      <c r="E52" s="290">
        <f t="shared" si="2"/>
        <v>0</v>
      </c>
      <c r="F52" s="290"/>
      <c r="G52" s="290">
        <v>0</v>
      </c>
      <c r="H52" s="291" t="e">
        <f t="shared" si="9"/>
        <v>#DIV/0!</v>
      </c>
      <c r="I52" s="292" t="e">
        <f t="shared" si="10"/>
        <v>#DIV/0!</v>
      </c>
      <c r="J52" s="290">
        <f t="shared" si="5"/>
        <v>0</v>
      </c>
      <c r="K52" s="290">
        <f t="shared" si="7"/>
        <v>0</v>
      </c>
      <c r="L52" s="290">
        <v>100</v>
      </c>
      <c r="M52" s="291">
        <f>E52-K52</f>
        <v>0</v>
      </c>
      <c r="N52" s="293" t="s">
        <v>245</v>
      </c>
      <c r="O52" s="294"/>
      <c r="P52" s="294"/>
      <c r="Q52" s="295"/>
      <c r="R52" s="296">
        <v>100</v>
      </c>
      <c r="S52" s="297"/>
    </row>
    <row r="53" spans="1:19" s="298" customFormat="1" ht="0.75" hidden="1" customHeight="1" x14ac:dyDescent="0.25">
      <c r="A53" s="287">
        <v>26</v>
      </c>
      <c r="B53" s="288" t="s">
        <v>495</v>
      </c>
      <c r="C53" s="289" t="s">
        <v>213</v>
      </c>
      <c r="D53" s="290">
        <f t="shared" si="6"/>
        <v>0</v>
      </c>
      <c r="E53" s="290">
        <f t="shared" si="2"/>
        <v>0</v>
      </c>
      <c r="F53" s="290"/>
      <c r="G53" s="290">
        <v>0</v>
      </c>
      <c r="H53" s="291" t="e">
        <f t="shared" si="9"/>
        <v>#DIV/0!</v>
      </c>
      <c r="I53" s="292" t="e">
        <f t="shared" si="10"/>
        <v>#DIV/0!</v>
      </c>
      <c r="J53" s="290">
        <f t="shared" si="5"/>
        <v>0</v>
      </c>
      <c r="K53" s="290">
        <f>G53/$C$15</f>
        <v>0</v>
      </c>
      <c r="L53" s="290">
        <v>300</v>
      </c>
      <c r="M53" s="291">
        <f t="shared" si="8"/>
        <v>0</v>
      </c>
      <c r="N53" s="293" t="s">
        <v>245</v>
      </c>
      <c r="O53" s="294"/>
      <c r="P53" s="294"/>
      <c r="Q53" s="295"/>
      <c r="R53" s="296">
        <v>300</v>
      </c>
      <c r="S53" s="297"/>
    </row>
    <row r="54" spans="1:19" s="298" customFormat="1" ht="0.75" hidden="1" customHeight="1" x14ac:dyDescent="0.25">
      <c r="A54" s="287"/>
      <c r="B54" s="288" t="s">
        <v>332</v>
      </c>
      <c r="C54" s="289" t="s">
        <v>213</v>
      </c>
      <c r="D54" s="290">
        <f t="shared" si="6"/>
        <v>0</v>
      </c>
      <c r="E54" s="290">
        <f t="shared" si="2"/>
        <v>0</v>
      </c>
      <c r="F54" s="290"/>
      <c r="G54" s="290">
        <v>0</v>
      </c>
      <c r="H54" s="291" t="e">
        <f t="shared" si="9"/>
        <v>#DIV/0!</v>
      </c>
      <c r="I54" s="292" t="e">
        <f t="shared" si="10"/>
        <v>#DIV/0!</v>
      </c>
      <c r="J54" s="290">
        <f t="shared" si="5"/>
        <v>0</v>
      </c>
      <c r="K54" s="290">
        <f t="shared" si="7"/>
        <v>0</v>
      </c>
      <c r="L54" s="290">
        <v>400</v>
      </c>
      <c r="M54" s="291">
        <f t="shared" si="8"/>
        <v>0</v>
      </c>
      <c r="N54" s="293" t="s">
        <v>245</v>
      </c>
      <c r="O54" s="294"/>
      <c r="P54" s="294"/>
      <c r="Q54" s="295"/>
      <c r="R54" s="296">
        <v>400</v>
      </c>
      <c r="S54" s="297"/>
    </row>
    <row r="55" spans="1:19" s="298" customFormat="1" ht="19.5" hidden="1" customHeight="1" x14ac:dyDescent="0.25">
      <c r="A55" s="287">
        <v>27</v>
      </c>
      <c r="B55" s="299" t="s">
        <v>232</v>
      </c>
      <c r="C55" s="289" t="s">
        <v>287</v>
      </c>
      <c r="D55" s="290">
        <f t="shared" si="6"/>
        <v>0</v>
      </c>
      <c r="E55" s="290">
        <f t="shared" si="2"/>
        <v>0</v>
      </c>
      <c r="F55" s="290"/>
      <c r="G55" s="290">
        <v>0</v>
      </c>
      <c r="H55" s="291" t="e">
        <f t="shared" si="9"/>
        <v>#DIV/0!</v>
      </c>
      <c r="I55" s="292" t="e">
        <f t="shared" si="10"/>
        <v>#DIV/0!</v>
      </c>
      <c r="J55" s="290">
        <f t="shared" si="5"/>
        <v>0</v>
      </c>
      <c r="K55" s="290">
        <f t="shared" si="7"/>
        <v>0</v>
      </c>
      <c r="L55" s="290">
        <v>200</v>
      </c>
      <c r="M55" s="291">
        <f t="shared" si="8"/>
        <v>0</v>
      </c>
      <c r="N55" s="293" t="s">
        <v>245</v>
      </c>
      <c r="O55" s="294"/>
      <c r="P55" s="294"/>
      <c r="Q55" s="295"/>
      <c r="R55" s="296">
        <v>200</v>
      </c>
      <c r="S55" s="297"/>
    </row>
    <row r="56" spans="1:19" s="298" customFormat="1" ht="1.5" hidden="1" customHeight="1" x14ac:dyDescent="0.25">
      <c r="A56" s="287">
        <v>28</v>
      </c>
      <c r="B56" s="288" t="s">
        <v>147</v>
      </c>
      <c r="C56" s="289" t="s">
        <v>402</v>
      </c>
      <c r="D56" s="290">
        <f t="shared" si="6"/>
        <v>0</v>
      </c>
      <c r="E56" s="290">
        <f t="shared" si="2"/>
        <v>0</v>
      </c>
      <c r="F56" s="290"/>
      <c r="G56" s="290">
        <v>0</v>
      </c>
      <c r="H56" s="291" t="e">
        <f t="shared" si="9"/>
        <v>#DIV/0!</v>
      </c>
      <c r="I56" s="292" t="e">
        <f t="shared" si="10"/>
        <v>#DIV/0!</v>
      </c>
      <c r="J56" s="290">
        <f t="shared" si="5"/>
        <v>0</v>
      </c>
      <c r="K56" s="290">
        <f t="shared" si="7"/>
        <v>0</v>
      </c>
      <c r="L56" s="290">
        <v>500</v>
      </c>
      <c r="M56" s="291">
        <f t="shared" si="8"/>
        <v>0</v>
      </c>
      <c r="N56" s="293" t="s">
        <v>245</v>
      </c>
      <c r="O56" s="294"/>
      <c r="P56" s="294"/>
      <c r="Q56" s="295"/>
      <c r="R56" s="296">
        <v>500</v>
      </c>
      <c r="S56" s="297"/>
    </row>
    <row r="57" spans="1:19" s="298" customFormat="1" ht="13.5" hidden="1" customHeight="1" x14ac:dyDescent="0.25">
      <c r="A57" s="287">
        <v>29</v>
      </c>
      <c r="B57" s="288" t="s">
        <v>132</v>
      </c>
      <c r="C57" s="289" t="s">
        <v>213</v>
      </c>
      <c r="D57" s="290">
        <f t="shared" si="6"/>
        <v>0</v>
      </c>
      <c r="E57" s="290">
        <f t="shared" si="2"/>
        <v>0</v>
      </c>
      <c r="F57" s="290"/>
      <c r="G57" s="290">
        <v>0</v>
      </c>
      <c r="H57" s="291" t="e">
        <f t="shared" si="9"/>
        <v>#DIV/0!</v>
      </c>
      <c r="I57" s="292" t="e">
        <f t="shared" si="10"/>
        <v>#DIV/0!</v>
      </c>
      <c r="J57" s="290">
        <f t="shared" si="5"/>
        <v>0</v>
      </c>
      <c r="K57" s="290">
        <f t="shared" si="7"/>
        <v>0</v>
      </c>
      <c r="L57" s="290">
        <v>200</v>
      </c>
      <c r="M57" s="291">
        <f t="shared" si="8"/>
        <v>0</v>
      </c>
      <c r="N57" s="293" t="s">
        <v>245</v>
      </c>
      <c r="O57" s="294"/>
      <c r="P57" s="294"/>
      <c r="Q57" s="295"/>
      <c r="R57" s="296">
        <v>200</v>
      </c>
      <c r="S57" s="297"/>
    </row>
    <row r="58" spans="1:19" s="298" customFormat="1" ht="0.75" hidden="1" customHeight="1" x14ac:dyDescent="0.25">
      <c r="A58" s="287">
        <v>30</v>
      </c>
      <c r="B58" s="299" t="s">
        <v>333</v>
      </c>
      <c r="C58" s="289" t="s">
        <v>181</v>
      </c>
      <c r="D58" s="290">
        <f t="shared" si="6"/>
        <v>0</v>
      </c>
      <c r="E58" s="290">
        <f t="shared" si="2"/>
        <v>0</v>
      </c>
      <c r="F58" s="290"/>
      <c r="G58" s="290">
        <v>0</v>
      </c>
      <c r="H58" s="291" t="e">
        <f t="shared" si="9"/>
        <v>#DIV/0!</v>
      </c>
      <c r="I58" s="292" t="e">
        <f t="shared" si="10"/>
        <v>#DIV/0!</v>
      </c>
      <c r="J58" s="290">
        <f t="shared" si="5"/>
        <v>0</v>
      </c>
      <c r="K58" s="290">
        <f>G58/$C$15</f>
        <v>0</v>
      </c>
      <c r="L58" s="290">
        <v>200</v>
      </c>
      <c r="M58" s="291">
        <f>E58-K58</f>
        <v>0</v>
      </c>
      <c r="N58" s="293" t="s">
        <v>245</v>
      </c>
      <c r="O58" s="294"/>
      <c r="P58" s="294"/>
      <c r="Q58" s="295"/>
      <c r="R58" s="296">
        <v>200</v>
      </c>
      <c r="S58" s="297"/>
    </row>
    <row r="59" spans="1:19" s="298" customFormat="1" ht="0.75" hidden="1" customHeight="1" x14ac:dyDescent="0.25">
      <c r="A59" s="287">
        <v>31</v>
      </c>
      <c r="B59" s="288" t="s">
        <v>133</v>
      </c>
      <c r="C59" s="289" t="s">
        <v>181</v>
      </c>
      <c r="D59" s="290">
        <f t="shared" si="6"/>
        <v>0</v>
      </c>
      <c r="E59" s="290">
        <f t="shared" si="2"/>
        <v>0</v>
      </c>
      <c r="F59" s="290"/>
      <c r="G59" s="290">
        <v>0</v>
      </c>
      <c r="H59" s="291" t="e">
        <f t="shared" si="9"/>
        <v>#DIV/0!</v>
      </c>
      <c r="I59" s="292" t="e">
        <f t="shared" si="10"/>
        <v>#DIV/0!</v>
      </c>
      <c r="J59" s="290">
        <f t="shared" si="5"/>
        <v>0</v>
      </c>
      <c r="K59" s="290">
        <f>G59/$C$15</f>
        <v>0</v>
      </c>
      <c r="L59" s="290">
        <v>300</v>
      </c>
      <c r="M59" s="291">
        <f t="shared" si="8"/>
        <v>0</v>
      </c>
      <c r="N59" s="293" t="s">
        <v>245</v>
      </c>
      <c r="O59" s="294"/>
      <c r="P59" s="294"/>
      <c r="Q59" s="295"/>
      <c r="R59" s="296">
        <v>300</v>
      </c>
      <c r="S59" s="297"/>
    </row>
    <row r="60" spans="1:19" s="298" customFormat="1" ht="0.75" hidden="1" customHeight="1" x14ac:dyDescent="0.25">
      <c r="A60" s="287">
        <v>32</v>
      </c>
      <c r="B60" s="299" t="s">
        <v>351</v>
      </c>
      <c r="C60" s="289" t="s">
        <v>189</v>
      </c>
      <c r="D60" s="290">
        <f t="shared" si="6"/>
        <v>0</v>
      </c>
      <c r="E60" s="290">
        <f t="shared" si="2"/>
        <v>0</v>
      </c>
      <c r="F60" s="290"/>
      <c r="G60" s="290">
        <v>0</v>
      </c>
      <c r="H60" s="291" t="e">
        <f t="shared" si="9"/>
        <v>#DIV/0!</v>
      </c>
      <c r="I60" s="292" t="e">
        <f t="shared" si="10"/>
        <v>#DIV/0!</v>
      </c>
      <c r="J60" s="290">
        <f t="shared" si="5"/>
        <v>0</v>
      </c>
      <c r="K60" s="290">
        <f t="shared" ref="K60:K69" si="11">G60/$C$15</f>
        <v>0</v>
      </c>
      <c r="L60" s="290">
        <v>500</v>
      </c>
      <c r="M60" s="291">
        <f t="shared" si="8"/>
        <v>0</v>
      </c>
      <c r="N60" s="293" t="s">
        <v>245</v>
      </c>
      <c r="O60" s="294"/>
      <c r="P60" s="294"/>
      <c r="Q60" s="295"/>
      <c r="R60" s="296">
        <v>500</v>
      </c>
      <c r="S60" s="297"/>
    </row>
    <row r="61" spans="1:19" s="298" customFormat="1" ht="22.5" hidden="1" customHeight="1" x14ac:dyDescent="0.25">
      <c r="A61" s="287">
        <v>33</v>
      </c>
      <c r="B61" s="299" t="s">
        <v>501</v>
      </c>
      <c r="C61" s="289" t="s">
        <v>334</v>
      </c>
      <c r="D61" s="290">
        <v>0</v>
      </c>
      <c r="E61" s="290">
        <v>0</v>
      </c>
      <c r="F61" s="290"/>
      <c r="G61" s="290">
        <v>0</v>
      </c>
      <c r="H61" s="291" t="e">
        <f t="shared" si="9"/>
        <v>#DIV/0!</v>
      </c>
      <c r="I61" s="292" t="e">
        <f t="shared" si="10"/>
        <v>#DIV/0!</v>
      </c>
      <c r="J61" s="290">
        <f t="shared" si="5"/>
        <v>0</v>
      </c>
      <c r="K61" s="290">
        <f t="shared" si="11"/>
        <v>0</v>
      </c>
      <c r="L61" s="290">
        <v>30000</v>
      </c>
      <c r="M61" s="291">
        <f t="shared" si="8"/>
        <v>0</v>
      </c>
      <c r="N61" s="295" t="s">
        <v>366</v>
      </c>
      <c r="O61" s="294"/>
      <c r="P61" s="294"/>
      <c r="Q61" s="295"/>
      <c r="R61" s="296">
        <v>11500</v>
      </c>
      <c r="S61" s="297"/>
    </row>
    <row r="62" spans="1:19" s="298" customFormat="1" ht="16.5" hidden="1" customHeight="1" x14ac:dyDescent="0.25">
      <c r="A62" s="287">
        <v>35</v>
      </c>
      <c r="B62" s="299" t="s">
        <v>496</v>
      </c>
      <c r="C62" s="289" t="s">
        <v>202</v>
      </c>
      <c r="D62" s="290">
        <f t="shared" si="6"/>
        <v>0</v>
      </c>
      <c r="E62" s="290">
        <f t="shared" si="2"/>
        <v>0</v>
      </c>
      <c r="F62" s="290"/>
      <c r="G62" s="290">
        <v>0</v>
      </c>
      <c r="H62" s="291" t="e">
        <f t="shared" si="9"/>
        <v>#DIV/0!</v>
      </c>
      <c r="I62" s="292" t="e">
        <f t="shared" si="10"/>
        <v>#DIV/0!</v>
      </c>
      <c r="J62" s="290">
        <f t="shared" si="5"/>
        <v>0</v>
      </c>
      <c r="K62" s="290">
        <f t="shared" si="11"/>
        <v>0</v>
      </c>
      <c r="L62" s="290">
        <v>700</v>
      </c>
      <c r="M62" s="291">
        <f>E62-K62</f>
        <v>0</v>
      </c>
      <c r="N62" s="293" t="s">
        <v>245</v>
      </c>
      <c r="O62" s="294"/>
      <c r="P62" s="294"/>
      <c r="Q62" s="295"/>
      <c r="R62" s="296">
        <v>700</v>
      </c>
      <c r="S62" s="297"/>
    </row>
    <row r="63" spans="1:19" s="298" customFormat="1" ht="12.75" hidden="1" customHeight="1" x14ac:dyDescent="0.25">
      <c r="A63" s="287"/>
      <c r="B63" s="299" t="s">
        <v>264</v>
      </c>
      <c r="C63" s="289" t="s">
        <v>202</v>
      </c>
      <c r="D63" s="290">
        <f t="shared" si="6"/>
        <v>0</v>
      </c>
      <c r="E63" s="290">
        <f t="shared" si="2"/>
        <v>0</v>
      </c>
      <c r="F63" s="290"/>
      <c r="G63" s="290">
        <v>0</v>
      </c>
      <c r="H63" s="291" t="e">
        <f t="shared" si="9"/>
        <v>#DIV/0!</v>
      </c>
      <c r="I63" s="292" t="e">
        <f t="shared" si="10"/>
        <v>#DIV/0!</v>
      </c>
      <c r="J63" s="290">
        <f t="shared" si="5"/>
        <v>0</v>
      </c>
      <c r="K63" s="290">
        <f>G63/$C$15</f>
        <v>0</v>
      </c>
      <c r="L63" s="290">
        <v>600</v>
      </c>
      <c r="M63" s="291">
        <f t="shared" si="8"/>
        <v>0</v>
      </c>
      <c r="N63" s="293" t="s">
        <v>245</v>
      </c>
      <c r="O63" s="294"/>
      <c r="P63" s="294"/>
      <c r="Q63" s="295"/>
      <c r="R63" s="296">
        <v>600</v>
      </c>
      <c r="S63" s="297"/>
    </row>
    <row r="64" spans="1:19" s="298" customFormat="1" ht="17.25" hidden="1" customHeight="1" x14ac:dyDescent="0.25">
      <c r="A64" s="287"/>
      <c r="B64" s="299" t="s">
        <v>233</v>
      </c>
      <c r="C64" s="289" t="s">
        <v>202</v>
      </c>
      <c r="D64" s="290">
        <f t="shared" si="6"/>
        <v>0</v>
      </c>
      <c r="E64" s="290">
        <f t="shared" si="2"/>
        <v>0</v>
      </c>
      <c r="F64" s="290"/>
      <c r="G64" s="290">
        <v>0</v>
      </c>
      <c r="H64" s="291" t="e">
        <f t="shared" si="9"/>
        <v>#DIV/0!</v>
      </c>
      <c r="I64" s="292" t="e">
        <f t="shared" si="10"/>
        <v>#DIV/0!</v>
      </c>
      <c r="J64" s="290">
        <f t="shared" si="5"/>
        <v>0</v>
      </c>
      <c r="K64" s="290">
        <f t="shared" si="11"/>
        <v>0</v>
      </c>
      <c r="L64" s="290">
        <v>1000</v>
      </c>
      <c r="M64" s="291">
        <f t="shared" si="8"/>
        <v>0</v>
      </c>
      <c r="N64" s="293" t="s">
        <v>245</v>
      </c>
      <c r="O64" s="294"/>
      <c r="P64" s="294"/>
      <c r="Q64" s="295"/>
      <c r="R64" s="296">
        <v>1000</v>
      </c>
      <c r="S64" s="297"/>
    </row>
    <row r="65" spans="1:19" s="298" customFormat="1" ht="0.75" hidden="1" customHeight="1" x14ac:dyDescent="0.25">
      <c r="A65" s="287">
        <v>36</v>
      </c>
      <c r="B65" s="299" t="s">
        <v>497</v>
      </c>
      <c r="C65" s="289" t="s">
        <v>202</v>
      </c>
      <c r="D65" s="290">
        <f t="shared" si="6"/>
        <v>0</v>
      </c>
      <c r="E65" s="290">
        <f t="shared" si="2"/>
        <v>0</v>
      </c>
      <c r="F65" s="290"/>
      <c r="G65" s="290">
        <v>0</v>
      </c>
      <c r="H65" s="291" t="e">
        <f t="shared" si="9"/>
        <v>#DIV/0!</v>
      </c>
      <c r="I65" s="292" t="e">
        <f t="shared" si="10"/>
        <v>#DIV/0!</v>
      </c>
      <c r="J65" s="290">
        <f t="shared" si="5"/>
        <v>0</v>
      </c>
      <c r="K65" s="290">
        <f t="shared" si="11"/>
        <v>0</v>
      </c>
      <c r="L65" s="290">
        <v>300</v>
      </c>
      <c r="M65" s="291">
        <f t="shared" si="8"/>
        <v>0</v>
      </c>
      <c r="N65" s="293" t="s">
        <v>245</v>
      </c>
      <c r="O65" s="294"/>
      <c r="P65" s="294"/>
      <c r="Q65" s="295"/>
      <c r="R65" s="296">
        <v>300</v>
      </c>
      <c r="S65" s="297"/>
    </row>
    <row r="66" spans="1:19" s="298" customFormat="1" ht="12" hidden="1" customHeight="1" x14ac:dyDescent="0.25">
      <c r="A66" s="287"/>
      <c r="B66" s="299" t="s">
        <v>314</v>
      </c>
      <c r="C66" s="289" t="s">
        <v>202</v>
      </c>
      <c r="D66" s="290">
        <f t="shared" si="6"/>
        <v>0</v>
      </c>
      <c r="E66" s="290">
        <f t="shared" si="2"/>
        <v>0</v>
      </c>
      <c r="F66" s="290"/>
      <c r="G66" s="290">
        <v>0</v>
      </c>
      <c r="H66" s="291" t="e">
        <f t="shared" si="9"/>
        <v>#DIV/0!</v>
      </c>
      <c r="I66" s="292" t="e">
        <f t="shared" si="10"/>
        <v>#DIV/0!</v>
      </c>
      <c r="J66" s="290">
        <f t="shared" si="5"/>
        <v>0</v>
      </c>
      <c r="K66" s="290">
        <f t="shared" si="11"/>
        <v>0</v>
      </c>
      <c r="L66" s="290">
        <v>300</v>
      </c>
      <c r="M66" s="291">
        <f t="shared" si="8"/>
        <v>0</v>
      </c>
      <c r="N66" s="293" t="s">
        <v>245</v>
      </c>
      <c r="O66" s="294"/>
      <c r="P66" s="294"/>
      <c r="Q66" s="295"/>
      <c r="R66" s="296">
        <v>300</v>
      </c>
      <c r="S66" s="297"/>
    </row>
    <row r="67" spans="1:19" s="298" customFormat="1" ht="16.5" hidden="1" customHeight="1" x14ac:dyDescent="0.25">
      <c r="A67" s="287">
        <v>37</v>
      </c>
      <c r="B67" s="288" t="s">
        <v>134</v>
      </c>
      <c r="C67" s="289" t="s">
        <v>216</v>
      </c>
      <c r="D67" s="290">
        <f t="shared" si="6"/>
        <v>0</v>
      </c>
      <c r="E67" s="290">
        <f t="shared" si="2"/>
        <v>0</v>
      </c>
      <c r="F67" s="290"/>
      <c r="G67" s="290">
        <v>0</v>
      </c>
      <c r="H67" s="291" t="e">
        <f t="shared" si="9"/>
        <v>#DIV/0!</v>
      </c>
      <c r="I67" s="292" t="e">
        <f t="shared" si="10"/>
        <v>#DIV/0!</v>
      </c>
      <c r="J67" s="290">
        <f t="shared" si="5"/>
        <v>0</v>
      </c>
      <c r="K67" s="290">
        <f t="shared" si="11"/>
        <v>0</v>
      </c>
      <c r="L67" s="290">
        <v>200</v>
      </c>
      <c r="M67" s="291">
        <f t="shared" si="8"/>
        <v>0</v>
      </c>
      <c r="N67" s="293" t="s">
        <v>245</v>
      </c>
      <c r="O67" s="294"/>
      <c r="P67" s="294"/>
      <c r="Q67" s="295"/>
      <c r="R67" s="296">
        <v>200</v>
      </c>
      <c r="S67" s="297"/>
    </row>
    <row r="68" spans="1:19" s="298" customFormat="1" ht="16.5" hidden="1" customHeight="1" x14ac:dyDescent="0.25">
      <c r="A68" s="287">
        <v>38</v>
      </c>
      <c r="B68" s="299" t="s">
        <v>498</v>
      </c>
      <c r="C68" s="289" t="s">
        <v>201</v>
      </c>
      <c r="D68" s="290">
        <f t="shared" si="6"/>
        <v>0</v>
      </c>
      <c r="E68" s="290">
        <f t="shared" si="2"/>
        <v>0</v>
      </c>
      <c r="F68" s="290"/>
      <c r="G68" s="290">
        <v>0</v>
      </c>
      <c r="H68" s="291" t="e">
        <f t="shared" si="9"/>
        <v>#DIV/0!</v>
      </c>
      <c r="I68" s="292" t="e">
        <f t="shared" si="10"/>
        <v>#DIV/0!</v>
      </c>
      <c r="J68" s="290">
        <f t="shared" si="5"/>
        <v>0</v>
      </c>
      <c r="K68" s="290">
        <f>G68/$C$15</f>
        <v>0</v>
      </c>
      <c r="L68" s="290">
        <v>200</v>
      </c>
      <c r="M68" s="291">
        <f>E68-K68</f>
        <v>0</v>
      </c>
      <c r="N68" s="293" t="s">
        <v>245</v>
      </c>
      <c r="O68" s="294"/>
      <c r="P68" s="294"/>
      <c r="Q68" s="295"/>
      <c r="R68" s="296">
        <v>200</v>
      </c>
      <c r="S68" s="297"/>
    </row>
    <row r="69" spans="1:19" s="298" customFormat="1" ht="20.25" hidden="1" customHeight="1" x14ac:dyDescent="0.25">
      <c r="A69" s="287"/>
      <c r="B69" s="299" t="s">
        <v>234</v>
      </c>
      <c r="C69" s="289" t="s">
        <v>201</v>
      </c>
      <c r="D69" s="290">
        <f t="shared" si="6"/>
        <v>0</v>
      </c>
      <c r="E69" s="290">
        <f t="shared" si="2"/>
        <v>0</v>
      </c>
      <c r="F69" s="290"/>
      <c r="G69" s="290">
        <v>0</v>
      </c>
      <c r="H69" s="291" t="e">
        <f t="shared" si="9"/>
        <v>#DIV/0!</v>
      </c>
      <c r="I69" s="292" t="e">
        <f t="shared" si="10"/>
        <v>#DIV/0!</v>
      </c>
      <c r="J69" s="290">
        <f t="shared" si="5"/>
        <v>0</v>
      </c>
      <c r="K69" s="290">
        <f t="shared" si="11"/>
        <v>0</v>
      </c>
      <c r="L69" s="290">
        <v>200</v>
      </c>
      <c r="M69" s="291">
        <f t="shared" si="8"/>
        <v>0</v>
      </c>
      <c r="N69" s="293" t="s">
        <v>245</v>
      </c>
      <c r="O69" s="294"/>
      <c r="P69" s="294"/>
      <c r="Q69" s="295"/>
      <c r="R69" s="296">
        <v>200</v>
      </c>
      <c r="S69" s="297"/>
    </row>
    <row r="70" spans="1:19" s="298" customFormat="1" ht="14.25" hidden="1" customHeight="1" x14ac:dyDescent="0.25">
      <c r="A70" s="287">
        <v>39</v>
      </c>
      <c r="B70" s="288" t="s">
        <v>135</v>
      </c>
      <c r="C70" s="289" t="s">
        <v>403</v>
      </c>
      <c r="D70" s="290">
        <f t="shared" si="6"/>
        <v>0</v>
      </c>
      <c r="E70" s="290">
        <f t="shared" si="2"/>
        <v>0</v>
      </c>
      <c r="F70" s="290"/>
      <c r="G70" s="290">
        <v>0</v>
      </c>
      <c r="H70" s="291" t="e">
        <f t="shared" si="9"/>
        <v>#DIV/0!</v>
      </c>
      <c r="I70" s="292" t="e">
        <f t="shared" si="10"/>
        <v>#DIV/0!</v>
      </c>
      <c r="J70" s="290">
        <f t="shared" si="5"/>
        <v>0</v>
      </c>
      <c r="K70" s="290">
        <f>G70/$C$15</f>
        <v>0</v>
      </c>
      <c r="L70" s="290">
        <v>100</v>
      </c>
      <c r="M70" s="291">
        <f t="shared" si="8"/>
        <v>0</v>
      </c>
      <c r="N70" s="293" t="s">
        <v>245</v>
      </c>
      <c r="O70" s="294"/>
      <c r="P70" s="294"/>
      <c r="Q70" s="295"/>
      <c r="R70" s="296">
        <v>100</v>
      </c>
      <c r="S70" s="297"/>
    </row>
    <row r="71" spans="1:19" s="298" customFormat="1" ht="13.5" hidden="1" customHeight="1" x14ac:dyDescent="0.25">
      <c r="A71" s="287">
        <v>40</v>
      </c>
      <c r="B71" s="288" t="s">
        <v>335</v>
      </c>
      <c r="C71" s="289" t="s">
        <v>404</v>
      </c>
      <c r="D71" s="290">
        <f t="shared" si="6"/>
        <v>0</v>
      </c>
      <c r="E71" s="290">
        <f t="shared" si="2"/>
        <v>0</v>
      </c>
      <c r="F71" s="290"/>
      <c r="G71" s="290">
        <v>0</v>
      </c>
      <c r="H71" s="291" t="e">
        <f t="shared" si="9"/>
        <v>#DIV/0!</v>
      </c>
      <c r="I71" s="292" t="e">
        <f t="shared" si="10"/>
        <v>#DIV/0!</v>
      </c>
      <c r="J71" s="290">
        <f t="shared" si="5"/>
        <v>0</v>
      </c>
      <c r="K71" s="290">
        <f t="shared" ref="K71:K79" si="12">G71/$C$15</f>
        <v>0</v>
      </c>
      <c r="L71" s="290">
        <v>100</v>
      </c>
      <c r="M71" s="291">
        <f t="shared" si="8"/>
        <v>0</v>
      </c>
      <c r="N71" s="295" t="str">
        <f>IF(D71&lt;=10000,"Cumpărare directă", IF( D71&lt;=75000, "Cerere de Oferte", "Licitaţie deschisă"))</f>
        <v>Cumpărare directă</v>
      </c>
      <c r="O71" s="294"/>
      <c r="P71" s="294"/>
      <c r="Q71" s="295"/>
      <c r="R71" s="296">
        <v>100</v>
      </c>
      <c r="S71" s="297"/>
    </row>
    <row r="72" spans="1:19" s="298" customFormat="1" ht="0.75" hidden="1" customHeight="1" x14ac:dyDescent="0.25">
      <c r="A72" s="287">
        <v>41</v>
      </c>
      <c r="B72" s="299" t="s">
        <v>336</v>
      </c>
      <c r="C72" s="289" t="s">
        <v>181</v>
      </c>
      <c r="D72" s="290">
        <f t="shared" si="6"/>
        <v>0</v>
      </c>
      <c r="E72" s="290">
        <f t="shared" si="2"/>
        <v>0</v>
      </c>
      <c r="F72" s="290"/>
      <c r="G72" s="290">
        <v>0</v>
      </c>
      <c r="H72" s="291" t="e">
        <f t="shared" si="9"/>
        <v>#DIV/0!</v>
      </c>
      <c r="I72" s="292" t="e">
        <f t="shared" si="10"/>
        <v>#DIV/0!</v>
      </c>
      <c r="J72" s="290">
        <f t="shared" si="5"/>
        <v>0</v>
      </c>
      <c r="K72" s="290">
        <f t="shared" si="12"/>
        <v>0</v>
      </c>
      <c r="L72" s="290">
        <v>3000</v>
      </c>
      <c r="M72" s="291">
        <f t="shared" si="8"/>
        <v>0</v>
      </c>
      <c r="N72" s="295" t="str">
        <f>IF(D72&lt;=10000,"Cumpărare directă", IF( D72&lt;=75000, "Cerere de Oferte", "Licitaţie deschisă"))</f>
        <v>Cumpărare directă</v>
      </c>
      <c r="O72" s="294"/>
      <c r="P72" s="294"/>
      <c r="Q72" s="295"/>
      <c r="R72" s="296">
        <v>3000</v>
      </c>
      <c r="S72" s="297"/>
    </row>
    <row r="73" spans="1:19" s="298" customFormat="1" ht="0.75" hidden="1" customHeight="1" x14ac:dyDescent="0.25">
      <c r="A73" s="287">
        <v>42</v>
      </c>
      <c r="B73" s="299" t="s">
        <v>352</v>
      </c>
      <c r="C73" s="289" t="s">
        <v>214</v>
      </c>
      <c r="D73" s="290">
        <f t="shared" si="6"/>
        <v>0</v>
      </c>
      <c r="E73" s="290">
        <f t="shared" si="2"/>
        <v>0</v>
      </c>
      <c r="F73" s="290"/>
      <c r="G73" s="290">
        <v>0</v>
      </c>
      <c r="H73" s="291" t="e">
        <f t="shared" ref="H73:H95" si="13">G73/E73</f>
        <v>#DIV/0!</v>
      </c>
      <c r="I73" s="292" t="e">
        <f t="shared" si="10"/>
        <v>#DIV/0!</v>
      </c>
      <c r="J73" s="290">
        <f t="shared" si="5"/>
        <v>0</v>
      </c>
      <c r="K73" s="290">
        <f t="shared" si="12"/>
        <v>0</v>
      </c>
      <c r="L73" s="290">
        <v>300</v>
      </c>
      <c r="M73" s="291">
        <f>E73-K73</f>
        <v>0</v>
      </c>
      <c r="N73" s="293" t="s">
        <v>245</v>
      </c>
      <c r="O73" s="294"/>
      <c r="P73" s="294"/>
      <c r="Q73" s="295"/>
      <c r="R73" s="296">
        <v>300</v>
      </c>
      <c r="S73" s="297"/>
    </row>
    <row r="74" spans="1:19" s="298" customFormat="1" ht="8.25" hidden="1" customHeight="1" x14ac:dyDescent="0.25">
      <c r="A74" s="287"/>
      <c r="B74" s="299" t="s">
        <v>236</v>
      </c>
      <c r="C74" s="289" t="s">
        <v>214</v>
      </c>
      <c r="D74" s="290">
        <f t="shared" si="6"/>
        <v>0</v>
      </c>
      <c r="E74" s="290">
        <f t="shared" si="2"/>
        <v>0</v>
      </c>
      <c r="F74" s="290"/>
      <c r="G74" s="290">
        <v>0</v>
      </c>
      <c r="H74" s="291" t="e">
        <f t="shared" si="13"/>
        <v>#DIV/0!</v>
      </c>
      <c r="I74" s="292" t="e">
        <f t="shared" si="10"/>
        <v>#DIV/0!</v>
      </c>
      <c r="J74" s="290">
        <f t="shared" si="5"/>
        <v>0</v>
      </c>
      <c r="K74" s="290">
        <f t="shared" si="12"/>
        <v>0</v>
      </c>
      <c r="L74" s="290">
        <v>500</v>
      </c>
      <c r="M74" s="291">
        <f t="shared" si="8"/>
        <v>0</v>
      </c>
      <c r="N74" s="293" t="s">
        <v>245</v>
      </c>
      <c r="O74" s="294"/>
      <c r="P74" s="294"/>
      <c r="Q74" s="295"/>
      <c r="R74" s="296">
        <v>500</v>
      </c>
      <c r="S74" s="297"/>
    </row>
    <row r="75" spans="1:19" s="298" customFormat="1" ht="20.25" hidden="1" customHeight="1" x14ac:dyDescent="0.25">
      <c r="A75" s="287">
        <v>43</v>
      </c>
      <c r="B75" s="299" t="s">
        <v>337</v>
      </c>
      <c r="C75" s="289" t="s">
        <v>214</v>
      </c>
      <c r="D75" s="290">
        <f t="shared" si="6"/>
        <v>0</v>
      </c>
      <c r="E75" s="290">
        <f t="shared" si="2"/>
        <v>0</v>
      </c>
      <c r="F75" s="290"/>
      <c r="G75" s="290">
        <v>0</v>
      </c>
      <c r="H75" s="291" t="e">
        <f t="shared" si="13"/>
        <v>#DIV/0!</v>
      </c>
      <c r="I75" s="292" t="e">
        <f t="shared" si="10"/>
        <v>#DIV/0!</v>
      </c>
      <c r="J75" s="290">
        <f t="shared" si="5"/>
        <v>0</v>
      </c>
      <c r="K75" s="290">
        <f>G75/$C$15</f>
        <v>0</v>
      </c>
      <c r="L75" s="290">
        <v>300</v>
      </c>
      <c r="M75" s="291">
        <f t="shared" si="8"/>
        <v>0</v>
      </c>
      <c r="N75" s="293" t="s">
        <v>245</v>
      </c>
      <c r="O75" s="294"/>
      <c r="P75" s="294"/>
      <c r="Q75" s="295"/>
      <c r="R75" s="296">
        <v>300</v>
      </c>
      <c r="S75" s="297"/>
    </row>
    <row r="76" spans="1:19" s="298" customFormat="1" ht="0.75" hidden="1" customHeight="1" x14ac:dyDescent="0.25">
      <c r="A76" s="287">
        <v>44</v>
      </c>
      <c r="B76" s="299" t="s">
        <v>237</v>
      </c>
      <c r="C76" s="289" t="s">
        <v>338</v>
      </c>
      <c r="D76" s="290">
        <f t="shared" si="6"/>
        <v>0</v>
      </c>
      <c r="E76" s="290">
        <f t="shared" si="2"/>
        <v>0</v>
      </c>
      <c r="F76" s="290"/>
      <c r="G76" s="290">
        <v>0</v>
      </c>
      <c r="H76" s="291" t="e">
        <f t="shared" si="13"/>
        <v>#DIV/0!</v>
      </c>
      <c r="I76" s="292" t="e">
        <f t="shared" si="10"/>
        <v>#DIV/0!</v>
      </c>
      <c r="J76" s="290">
        <f t="shared" si="5"/>
        <v>0</v>
      </c>
      <c r="K76" s="290">
        <f t="shared" si="12"/>
        <v>0</v>
      </c>
      <c r="L76" s="290">
        <v>300</v>
      </c>
      <c r="M76" s="291">
        <f t="shared" si="8"/>
        <v>0</v>
      </c>
      <c r="N76" s="293" t="s">
        <v>245</v>
      </c>
      <c r="O76" s="294"/>
      <c r="P76" s="294"/>
      <c r="Q76" s="295"/>
      <c r="R76" s="296">
        <v>300</v>
      </c>
      <c r="S76" s="297"/>
    </row>
    <row r="77" spans="1:19" s="298" customFormat="1" ht="12.75" hidden="1" customHeight="1" x14ac:dyDescent="0.25">
      <c r="A77" s="287">
        <v>45</v>
      </c>
      <c r="B77" s="299" t="s">
        <v>246</v>
      </c>
      <c r="C77" s="289" t="s">
        <v>338</v>
      </c>
      <c r="D77" s="290">
        <f t="shared" si="6"/>
        <v>0</v>
      </c>
      <c r="E77" s="290">
        <f t="shared" si="2"/>
        <v>0</v>
      </c>
      <c r="F77" s="290"/>
      <c r="G77" s="290">
        <v>0</v>
      </c>
      <c r="H77" s="291" t="e">
        <f t="shared" si="13"/>
        <v>#DIV/0!</v>
      </c>
      <c r="I77" s="292" t="e">
        <f t="shared" si="10"/>
        <v>#DIV/0!</v>
      </c>
      <c r="J77" s="290">
        <f t="shared" si="5"/>
        <v>0</v>
      </c>
      <c r="K77" s="290">
        <f t="shared" si="12"/>
        <v>0</v>
      </c>
      <c r="L77" s="290">
        <v>200</v>
      </c>
      <c r="M77" s="291">
        <f t="shared" si="8"/>
        <v>0</v>
      </c>
      <c r="N77" s="293" t="s">
        <v>245</v>
      </c>
      <c r="O77" s="294"/>
      <c r="P77" s="294"/>
      <c r="Q77" s="295"/>
      <c r="R77" s="296">
        <v>200</v>
      </c>
      <c r="S77" s="297"/>
    </row>
    <row r="78" spans="1:19" s="298" customFormat="1" ht="0.75" hidden="1" customHeight="1" x14ac:dyDescent="0.25">
      <c r="A78" s="287">
        <v>46</v>
      </c>
      <c r="B78" s="299" t="s">
        <v>226</v>
      </c>
      <c r="C78" s="289" t="s">
        <v>338</v>
      </c>
      <c r="D78" s="290">
        <f t="shared" si="6"/>
        <v>0</v>
      </c>
      <c r="E78" s="290">
        <f t="shared" si="2"/>
        <v>0</v>
      </c>
      <c r="F78" s="290"/>
      <c r="G78" s="290">
        <v>0</v>
      </c>
      <c r="H78" s="291" t="e">
        <f t="shared" si="13"/>
        <v>#DIV/0!</v>
      </c>
      <c r="I78" s="292" t="e">
        <f t="shared" si="10"/>
        <v>#DIV/0!</v>
      </c>
      <c r="J78" s="290">
        <f t="shared" si="5"/>
        <v>0</v>
      </c>
      <c r="K78" s="290">
        <f t="shared" si="12"/>
        <v>0</v>
      </c>
      <c r="L78" s="290">
        <v>1000</v>
      </c>
      <c r="M78" s="291">
        <f t="shared" si="8"/>
        <v>0</v>
      </c>
      <c r="N78" s="293" t="s">
        <v>245</v>
      </c>
      <c r="O78" s="294"/>
      <c r="P78" s="294"/>
      <c r="Q78" s="295"/>
      <c r="R78" s="296">
        <v>1000</v>
      </c>
      <c r="S78" s="297"/>
    </row>
    <row r="79" spans="1:19" s="298" customFormat="1" ht="16.5" hidden="1" customHeight="1" x14ac:dyDescent="0.25">
      <c r="A79" s="287">
        <v>47</v>
      </c>
      <c r="B79" s="299" t="s">
        <v>238</v>
      </c>
      <c r="C79" s="289" t="s">
        <v>339</v>
      </c>
      <c r="D79" s="290">
        <f t="shared" si="6"/>
        <v>0</v>
      </c>
      <c r="E79" s="290">
        <f t="shared" si="2"/>
        <v>0</v>
      </c>
      <c r="F79" s="290"/>
      <c r="G79" s="290">
        <v>0</v>
      </c>
      <c r="H79" s="291" t="e">
        <f t="shared" si="13"/>
        <v>#DIV/0!</v>
      </c>
      <c r="I79" s="292" t="e">
        <f t="shared" si="10"/>
        <v>#DIV/0!</v>
      </c>
      <c r="J79" s="290">
        <f t="shared" si="5"/>
        <v>0</v>
      </c>
      <c r="K79" s="290">
        <f t="shared" si="12"/>
        <v>0</v>
      </c>
      <c r="L79" s="290">
        <v>200</v>
      </c>
      <c r="M79" s="291">
        <f>E79-K79</f>
        <v>0</v>
      </c>
      <c r="N79" s="293" t="s">
        <v>245</v>
      </c>
      <c r="O79" s="294"/>
      <c r="P79" s="294"/>
      <c r="Q79" s="295"/>
      <c r="R79" s="296">
        <v>200</v>
      </c>
      <c r="S79" s="297"/>
    </row>
    <row r="80" spans="1:19" s="298" customFormat="1" ht="15" hidden="1" customHeight="1" x14ac:dyDescent="0.25">
      <c r="A80" s="287">
        <v>48</v>
      </c>
      <c r="B80" s="299" t="s">
        <v>227</v>
      </c>
      <c r="C80" s="289" t="s">
        <v>340</v>
      </c>
      <c r="D80" s="290">
        <f t="shared" si="6"/>
        <v>0</v>
      </c>
      <c r="E80" s="290">
        <f t="shared" si="2"/>
        <v>0</v>
      </c>
      <c r="F80" s="290"/>
      <c r="G80" s="290">
        <v>0</v>
      </c>
      <c r="H80" s="291" t="e">
        <f t="shared" si="13"/>
        <v>#DIV/0!</v>
      </c>
      <c r="I80" s="292" t="e">
        <f t="shared" si="10"/>
        <v>#DIV/0!</v>
      </c>
      <c r="J80" s="290">
        <f t="shared" si="5"/>
        <v>0</v>
      </c>
      <c r="K80" s="290">
        <f>G80/$C$15</f>
        <v>0</v>
      </c>
      <c r="L80" s="290">
        <v>300</v>
      </c>
      <c r="M80" s="291">
        <f t="shared" si="8"/>
        <v>0</v>
      </c>
      <c r="N80" s="295" t="str">
        <f t="shared" ref="N80:N85" si="14">IF(D80&lt;=10000,"Cumpărare directă", IF( D80&lt;=75000, "Cerere de Oferte", "Licitaţie deschisă"))</f>
        <v>Cumpărare directă</v>
      </c>
      <c r="O80" s="294"/>
      <c r="P80" s="294"/>
      <c r="Q80" s="295"/>
      <c r="R80" s="296">
        <v>300</v>
      </c>
      <c r="S80" s="297"/>
    </row>
    <row r="81" spans="1:19" s="298" customFormat="1" ht="0.75" hidden="1" customHeight="1" x14ac:dyDescent="0.25">
      <c r="A81" s="287">
        <v>49</v>
      </c>
      <c r="B81" s="299" t="s">
        <v>342</v>
      </c>
      <c r="C81" s="289" t="s">
        <v>341</v>
      </c>
      <c r="D81" s="290">
        <f t="shared" si="6"/>
        <v>0</v>
      </c>
      <c r="E81" s="290">
        <f t="shared" si="2"/>
        <v>0</v>
      </c>
      <c r="F81" s="290"/>
      <c r="G81" s="290">
        <v>0</v>
      </c>
      <c r="H81" s="291" t="e">
        <f t="shared" si="13"/>
        <v>#DIV/0!</v>
      </c>
      <c r="I81" s="292" t="e">
        <f t="shared" si="10"/>
        <v>#DIV/0!</v>
      </c>
      <c r="J81" s="290">
        <f t="shared" si="5"/>
        <v>0</v>
      </c>
      <c r="K81" s="290">
        <f t="shared" ref="K81:K87" si="15">G81/$C$15</f>
        <v>0</v>
      </c>
      <c r="L81" s="290">
        <v>50</v>
      </c>
      <c r="M81" s="291">
        <f t="shared" si="8"/>
        <v>0</v>
      </c>
      <c r="N81" s="295" t="str">
        <f t="shared" si="14"/>
        <v>Cumpărare directă</v>
      </c>
      <c r="O81" s="294"/>
      <c r="P81" s="294"/>
      <c r="Q81" s="295"/>
      <c r="R81" s="296">
        <v>0</v>
      </c>
      <c r="S81" s="297"/>
    </row>
    <row r="82" spans="1:19" s="298" customFormat="1" ht="18" hidden="1" customHeight="1" x14ac:dyDescent="0.25">
      <c r="A82" s="287">
        <v>50</v>
      </c>
      <c r="B82" s="299" t="s">
        <v>499</v>
      </c>
      <c r="C82" s="289" t="s">
        <v>203</v>
      </c>
      <c r="D82" s="290">
        <f t="shared" si="6"/>
        <v>0</v>
      </c>
      <c r="E82" s="290">
        <f t="shared" si="2"/>
        <v>0</v>
      </c>
      <c r="F82" s="290"/>
      <c r="G82" s="290">
        <v>0</v>
      </c>
      <c r="H82" s="291" t="e">
        <f t="shared" si="13"/>
        <v>#DIV/0!</v>
      </c>
      <c r="I82" s="292" t="e">
        <f t="shared" ref="I82:I107" si="16">E82/D82</f>
        <v>#DIV/0!</v>
      </c>
      <c r="J82" s="290">
        <f t="shared" si="5"/>
        <v>0</v>
      </c>
      <c r="K82" s="290">
        <f t="shared" si="15"/>
        <v>0</v>
      </c>
      <c r="L82" s="290">
        <v>200</v>
      </c>
      <c r="M82" s="291">
        <f t="shared" si="8"/>
        <v>0</v>
      </c>
      <c r="N82" s="295" t="str">
        <f t="shared" si="14"/>
        <v>Cumpărare directă</v>
      </c>
      <c r="O82" s="294"/>
      <c r="P82" s="294"/>
      <c r="Q82" s="295"/>
      <c r="R82" s="296">
        <v>200</v>
      </c>
      <c r="S82" s="297"/>
    </row>
    <row r="83" spans="1:19" s="298" customFormat="1" ht="13.5" hidden="1" customHeight="1" x14ac:dyDescent="0.25">
      <c r="A83" s="287"/>
      <c r="B83" s="299" t="s">
        <v>354</v>
      </c>
      <c r="C83" s="289" t="s">
        <v>203</v>
      </c>
      <c r="D83" s="290">
        <f t="shared" si="6"/>
        <v>0</v>
      </c>
      <c r="E83" s="290">
        <f>G83/$C$15*$F$17</f>
        <v>0</v>
      </c>
      <c r="F83" s="290"/>
      <c r="G83" s="290">
        <v>0</v>
      </c>
      <c r="H83" s="291" t="e">
        <f t="shared" si="13"/>
        <v>#DIV/0!</v>
      </c>
      <c r="I83" s="292" t="e">
        <f t="shared" si="16"/>
        <v>#DIV/0!</v>
      </c>
      <c r="J83" s="290">
        <f t="shared" si="5"/>
        <v>0</v>
      </c>
      <c r="K83" s="290">
        <f t="shared" si="15"/>
        <v>0</v>
      </c>
      <c r="L83" s="290">
        <v>200</v>
      </c>
      <c r="M83" s="291">
        <f t="shared" si="8"/>
        <v>0</v>
      </c>
      <c r="N83" s="295" t="str">
        <f t="shared" si="14"/>
        <v>Cumpărare directă</v>
      </c>
      <c r="O83" s="294"/>
      <c r="P83" s="294"/>
      <c r="Q83" s="295"/>
      <c r="R83" s="296">
        <v>200</v>
      </c>
      <c r="S83" s="297"/>
    </row>
    <row r="84" spans="1:19" s="298" customFormat="1" ht="15" hidden="1" customHeight="1" x14ac:dyDescent="0.25">
      <c r="A84" s="287"/>
      <c r="B84" s="299" t="s">
        <v>353</v>
      </c>
      <c r="C84" s="289" t="s">
        <v>203</v>
      </c>
      <c r="D84" s="290">
        <f t="shared" ref="D84:D143" si="17">E84/$B$16</f>
        <v>0</v>
      </c>
      <c r="E84" s="290">
        <f>G84/$C$15*$F$17</f>
        <v>0</v>
      </c>
      <c r="F84" s="290"/>
      <c r="G84" s="290">
        <v>0</v>
      </c>
      <c r="H84" s="291" t="e">
        <f t="shared" si="13"/>
        <v>#DIV/0!</v>
      </c>
      <c r="I84" s="292" t="e">
        <f t="shared" si="16"/>
        <v>#DIV/0!</v>
      </c>
      <c r="J84" s="290">
        <f t="shared" ref="J84:J143" si="18">K84/$B$16</f>
        <v>0</v>
      </c>
      <c r="K84" s="290">
        <f t="shared" si="15"/>
        <v>0</v>
      </c>
      <c r="L84" s="290">
        <v>200</v>
      </c>
      <c r="M84" s="291">
        <f t="shared" si="8"/>
        <v>0</v>
      </c>
      <c r="N84" s="295" t="str">
        <f t="shared" si="14"/>
        <v>Cumpărare directă</v>
      </c>
      <c r="O84" s="294"/>
      <c r="P84" s="294"/>
      <c r="Q84" s="295"/>
      <c r="R84" s="296">
        <v>200</v>
      </c>
      <c r="S84" s="297"/>
    </row>
    <row r="85" spans="1:19" s="298" customFormat="1" ht="1.5" hidden="1" customHeight="1" x14ac:dyDescent="0.25">
      <c r="A85" s="287">
        <v>51</v>
      </c>
      <c r="B85" s="299" t="s">
        <v>172</v>
      </c>
      <c r="C85" s="289" t="s">
        <v>173</v>
      </c>
      <c r="D85" s="290">
        <f t="shared" si="17"/>
        <v>0</v>
      </c>
      <c r="E85" s="290">
        <f>G85/$C$15*$F$17</f>
        <v>0</v>
      </c>
      <c r="F85" s="290"/>
      <c r="G85" s="290">
        <v>0</v>
      </c>
      <c r="H85" s="291" t="e">
        <f t="shared" si="13"/>
        <v>#DIV/0!</v>
      </c>
      <c r="I85" s="292" t="e">
        <f t="shared" si="16"/>
        <v>#DIV/0!</v>
      </c>
      <c r="J85" s="290">
        <f t="shared" si="18"/>
        <v>0</v>
      </c>
      <c r="K85" s="290">
        <f>G85/$C$15</f>
        <v>0</v>
      </c>
      <c r="L85" s="290">
        <v>2000</v>
      </c>
      <c r="M85" s="291">
        <f>E85-K85</f>
        <v>0</v>
      </c>
      <c r="N85" s="295" t="str">
        <f t="shared" si="14"/>
        <v>Cumpărare directă</v>
      </c>
      <c r="O85" s="294"/>
      <c r="P85" s="294"/>
      <c r="Q85" s="295"/>
      <c r="R85" s="296">
        <v>2000</v>
      </c>
      <c r="S85" s="297"/>
    </row>
    <row r="86" spans="1:19" s="15" customFormat="1" ht="31.5" x14ac:dyDescent="0.25">
      <c r="A86" s="17">
        <v>1</v>
      </c>
      <c r="B86" s="25" t="s">
        <v>228</v>
      </c>
      <c r="C86" s="19" t="s">
        <v>171</v>
      </c>
      <c r="D86" s="186">
        <v>16500</v>
      </c>
      <c r="E86" s="20">
        <v>74250</v>
      </c>
      <c r="F86" s="20">
        <v>92070</v>
      </c>
      <c r="G86" s="20">
        <v>40000</v>
      </c>
      <c r="H86" s="28">
        <f t="shared" si="13"/>
        <v>0.53872053872053871</v>
      </c>
      <c r="I86" s="29">
        <f t="shared" si="16"/>
        <v>4.5</v>
      </c>
      <c r="J86" s="20">
        <f t="shared" si="18"/>
        <v>7168.4587813620074</v>
      </c>
      <c r="K86" s="20">
        <f t="shared" si="15"/>
        <v>32258.064516129034</v>
      </c>
      <c r="L86" s="20">
        <v>8000</v>
      </c>
      <c r="M86" s="28">
        <f>E86-K86</f>
        <v>41991.93548387097</v>
      </c>
      <c r="N86" s="21" t="s">
        <v>355</v>
      </c>
      <c r="O86" s="22" t="s">
        <v>514</v>
      </c>
      <c r="P86" s="22" t="s">
        <v>515</v>
      </c>
      <c r="Q86" s="21" t="s">
        <v>454</v>
      </c>
      <c r="R86" s="139">
        <v>8000</v>
      </c>
      <c r="S86" s="167"/>
    </row>
    <row r="87" spans="1:19" s="15" customFormat="1" ht="23.25" customHeight="1" x14ac:dyDescent="0.25">
      <c r="A87" s="17">
        <v>2</v>
      </c>
      <c r="B87" s="18" t="s">
        <v>344</v>
      </c>
      <c r="C87" s="19" t="s">
        <v>345</v>
      </c>
      <c r="D87" s="186">
        <v>8200</v>
      </c>
      <c r="E87" s="20">
        <v>36900</v>
      </c>
      <c r="F87" s="20">
        <v>45756</v>
      </c>
      <c r="G87" s="20">
        <v>20000</v>
      </c>
      <c r="H87" s="28">
        <f t="shared" si="13"/>
        <v>0.54200542005420049</v>
      </c>
      <c r="I87" s="29">
        <f t="shared" si="16"/>
        <v>4.5</v>
      </c>
      <c r="J87" s="20">
        <f t="shared" si="18"/>
        <v>3584.2293906810037</v>
      </c>
      <c r="K87" s="20">
        <f t="shared" si="15"/>
        <v>16129.032258064517</v>
      </c>
      <c r="L87" s="20">
        <v>245000</v>
      </c>
      <c r="M87" s="28">
        <f t="shared" ref="M87:M92" si="19">E87-K87</f>
        <v>20770.967741935485</v>
      </c>
      <c r="N87" s="21" t="s">
        <v>355</v>
      </c>
      <c r="O87" s="22" t="s">
        <v>514</v>
      </c>
      <c r="P87" s="22" t="s">
        <v>515</v>
      </c>
      <c r="Q87" s="21" t="s">
        <v>454</v>
      </c>
      <c r="R87" s="139">
        <v>174312</v>
      </c>
      <c r="S87" s="167"/>
    </row>
    <row r="88" spans="1:19" s="15" customFormat="1" ht="47.25" x14ac:dyDescent="0.25">
      <c r="A88" s="17">
        <v>3</v>
      </c>
      <c r="B88" s="18" t="s">
        <v>346</v>
      </c>
      <c r="C88" s="19" t="s">
        <v>170</v>
      </c>
      <c r="D88" s="20">
        <f t="shared" si="17"/>
        <v>1030.4659498207884</v>
      </c>
      <c r="E88" s="20">
        <f t="shared" ref="E88:E145" si="20">G88/$C$15*$F$17</f>
        <v>4637.0967741935483</v>
      </c>
      <c r="F88" s="20">
        <f t="shared" ref="F88:F144" si="21">G88*$F$17</f>
        <v>5750</v>
      </c>
      <c r="G88" s="20">
        <v>5000</v>
      </c>
      <c r="H88" s="28">
        <f t="shared" si="13"/>
        <v>1.0782608695652174</v>
      </c>
      <c r="I88" s="29">
        <f t="shared" si="16"/>
        <v>4.5</v>
      </c>
      <c r="J88" s="20">
        <f t="shared" si="18"/>
        <v>896.05734767025092</v>
      </c>
      <c r="K88" s="20">
        <f>G88/$C$15</f>
        <v>4032.2580645161293</v>
      </c>
      <c r="L88" s="20">
        <v>10000</v>
      </c>
      <c r="M88" s="28">
        <f t="shared" si="19"/>
        <v>604.83870967741905</v>
      </c>
      <c r="N88" s="21" t="s">
        <v>355</v>
      </c>
      <c r="O88" s="22" t="s">
        <v>514</v>
      </c>
      <c r="P88" s="22" t="s">
        <v>515</v>
      </c>
      <c r="Q88" s="21" t="s">
        <v>454</v>
      </c>
      <c r="R88" s="139">
        <v>10000</v>
      </c>
      <c r="S88" s="167"/>
    </row>
    <row r="89" spans="1:19" s="15" customFormat="1" ht="44.25" customHeight="1" x14ac:dyDescent="0.25">
      <c r="A89" s="17">
        <v>4</v>
      </c>
      <c r="B89" s="18" t="s">
        <v>176</v>
      </c>
      <c r="C89" s="19" t="s">
        <v>347</v>
      </c>
      <c r="D89" s="20">
        <f t="shared" si="17"/>
        <v>4121.8637992831536</v>
      </c>
      <c r="E89" s="20">
        <f t="shared" si="20"/>
        <v>18548.387096774193</v>
      </c>
      <c r="F89" s="20">
        <f t="shared" si="21"/>
        <v>23000</v>
      </c>
      <c r="G89" s="20">
        <v>20000</v>
      </c>
      <c r="H89" s="28">
        <f t="shared" si="13"/>
        <v>1.0782608695652174</v>
      </c>
      <c r="I89" s="29">
        <f t="shared" si="16"/>
        <v>4.5</v>
      </c>
      <c r="J89" s="20">
        <f t="shared" si="18"/>
        <v>3584.2293906810037</v>
      </c>
      <c r="K89" s="20">
        <f>G89/$C$15</f>
        <v>16129.032258064517</v>
      </c>
      <c r="L89" s="20">
        <v>10000</v>
      </c>
      <c r="M89" s="28">
        <f t="shared" si="19"/>
        <v>2419.3548387096762</v>
      </c>
      <c r="N89" s="24" t="s">
        <v>245</v>
      </c>
      <c r="O89" s="22" t="s">
        <v>514</v>
      </c>
      <c r="P89" s="22" t="s">
        <v>515</v>
      </c>
      <c r="Q89" s="21" t="s">
        <v>454</v>
      </c>
      <c r="R89" s="139">
        <v>25696</v>
      </c>
      <c r="S89" s="167"/>
    </row>
    <row r="90" spans="1:19" s="15" customFormat="1" ht="78.75" x14ac:dyDescent="0.25">
      <c r="A90" s="17">
        <v>5</v>
      </c>
      <c r="B90" s="25" t="s">
        <v>257</v>
      </c>
      <c r="C90" s="26" t="s">
        <v>249</v>
      </c>
      <c r="D90" s="20">
        <f t="shared" si="17"/>
        <v>103.04659498207884</v>
      </c>
      <c r="E90" s="20">
        <f t="shared" si="20"/>
        <v>463.70967741935482</v>
      </c>
      <c r="F90" s="20">
        <f t="shared" si="21"/>
        <v>575</v>
      </c>
      <c r="G90" s="20">
        <v>500</v>
      </c>
      <c r="H90" s="28">
        <f t="shared" si="13"/>
        <v>1.0782608695652174</v>
      </c>
      <c r="I90" s="29">
        <f t="shared" si="16"/>
        <v>4.5</v>
      </c>
      <c r="J90" s="20">
        <f t="shared" si="18"/>
        <v>89.605734767025098</v>
      </c>
      <c r="K90" s="20">
        <f t="shared" ref="K90:K97" si="22">G90/$C$15</f>
        <v>403.22580645161293</v>
      </c>
      <c r="L90" s="20">
        <v>3000</v>
      </c>
      <c r="M90" s="28">
        <f t="shared" si="19"/>
        <v>60.483870967741893</v>
      </c>
      <c r="N90" s="21" t="s">
        <v>355</v>
      </c>
      <c r="O90" s="22" t="s">
        <v>514</v>
      </c>
      <c r="P90" s="22" t="s">
        <v>515</v>
      </c>
      <c r="Q90" s="21" t="s">
        <v>425</v>
      </c>
      <c r="R90" s="139">
        <v>3000</v>
      </c>
      <c r="S90" s="167"/>
    </row>
    <row r="91" spans="1:19" s="15" customFormat="1" ht="53.25" customHeight="1" x14ac:dyDescent="0.25">
      <c r="A91" s="17">
        <v>6</v>
      </c>
      <c r="B91" s="25" t="s">
        <v>1</v>
      </c>
      <c r="C91" s="26" t="s">
        <v>0</v>
      </c>
      <c r="D91" s="20">
        <f t="shared" si="17"/>
        <v>103.04659498207884</v>
      </c>
      <c r="E91" s="20">
        <f t="shared" si="20"/>
        <v>463.70967741935482</v>
      </c>
      <c r="F91" s="20">
        <f t="shared" si="21"/>
        <v>575</v>
      </c>
      <c r="G91" s="20">
        <v>500</v>
      </c>
      <c r="H91" s="28">
        <f t="shared" si="13"/>
        <v>1.0782608695652174</v>
      </c>
      <c r="I91" s="29">
        <f t="shared" si="16"/>
        <v>4.5</v>
      </c>
      <c r="J91" s="20">
        <f t="shared" si="18"/>
        <v>89.605734767025098</v>
      </c>
      <c r="K91" s="20">
        <f t="shared" si="22"/>
        <v>403.22580645161293</v>
      </c>
      <c r="L91" s="20">
        <v>500</v>
      </c>
      <c r="M91" s="28">
        <f t="shared" si="19"/>
        <v>60.483870967741893</v>
      </c>
      <c r="N91" s="21" t="str">
        <f>IF(D91&lt;=10000,"Cumpărare directă", IF( D91&lt;=75000, "Cerere de Oferte", "Licitaţie deschisă"))</f>
        <v>Cumpărare directă</v>
      </c>
      <c r="O91" s="22" t="s">
        <v>514</v>
      </c>
      <c r="P91" s="22" t="s">
        <v>515</v>
      </c>
      <c r="Q91" s="21" t="s">
        <v>425</v>
      </c>
      <c r="R91" s="139">
        <v>500</v>
      </c>
      <c r="S91" s="167"/>
    </row>
    <row r="92" spans="1:19" s="298" customFormat="1" ht="12.75" hidden="1" customHeight="1" x14ac:dyDescent="0.25">
      <c r="A92" s="287"/>
      <c r="B92" s="288" t="s">
        <v>2</v>
      </c>
      <c r="C92" s="289" t="s">
        <v>168</v>
      </c>
      <c r="D92" s="290">
        <f t="shared" si="17"/>
        <v>0</v>
      </c>
      <c r="E92" s="290">
        <f t="shared" si="20"/>
        <v>0</v>
      </c>
      <c r="F92" s="290">
        <f t="shared" si="21"/>
        <v>0</v>
      </c>
      <c r="G92" s="290">
        <v>0</v>
      </c>
      <c r="H92" s="291" t="e">
        <f t="shared" si="13"/>
        <v>#DIV/0!</v>
      </c>
      <c r="I92" s="292" t="e">
        <f t="shared" si="16"/>
        <v>#DIV/0!</v>
      </c>
      <c r="J92" s="290">
        <f t="shared" si="18"/>
        <v>0</v>
      </c>
      <c r="K92" s="290">
        <f t="shared" si="22"/>
        <v>0</v>
      </c>
      <c r="L92" s="290">
        <v>3000</v>
      </c>
      <c r="M92" s="291">
        <f t="shared" si="19"/>
        <v>0</v>
      </c>
      <c r="N92" s="293" t="s">
        <v>245</v>
      </c>
      <c r="O92" s="294" t="s">
        <v>507</v>
      </c>
      <c r="P92" s="294" t="s">
        <v>504</v>
      </c>
      <c r="Q92" s="295"/>
      <c r="R92" s="296">
        <v>3000</v>
      </c>
      <c r="S92" s="297"/>
    </row>
    <row r="93" spans="1:19" s="298" customFormat="1" ht="0.75" hidden="1" customHeight="1" x14ac:dyDescent="0.25">
      <c r="A93" s="287"/>
      <c r="B93" s="299" t="s">
        <v>356</v>
      </c>
      <c r="C93" s="289" t="s">
        <v>186</v>
      </c>
      <c r="D93" s="290">
        <f t="shared" si="17"/>
        <v>0</v>
      </c>
      <c r="E93" s="290">
        <f t="shared" si="20"/>
        <v>0</v>
      </c>
      <c r="F93" s="290">
        <f t="shared" si="21"/>
        <v>0</v>
      </c>
      <c r="G93" s="290">
        <v>0</v>
      </c>
      <c r="H93" s="291" t="e">
        <f t="shared" si="13"/>
        <v>#DIV/0!</v>
      </c>
      <c r="I93" s="292" t="e">
        <f t="shared" si="16"/>
        <v>#DIV/0!</v>
      </c>
      <c r="J93" s="290">
        <f t="shared" si="18"/>
        <v>0</v>
      </c>
      <c r="K93" s="290">
        <f t="shared" si="22"/>
        <v>0</v>
      </c>
      <c r="L93" s="290">
        <v>500</v>
      </c>
      <c r="M93" s="291">
        <f>E93-K93</f>
        <v>0</v>
      </c>
      <c r="N93" s="293" t="s">
        <v>245</v>
      </c>
      <c r="O93" s="294" t="s">
        <v>507</v>
      </c>
      <c r="P93" s="294" t="s">
        <v>504</v>
      </c>
      <c r="Q93" s="295"/>
      <c r="R93" s="296">
        <v>500</v>
      </c>
      <c r="S93" s="297"/>
    </row>
    <row r="94" spans="1:19" s="298" customFormat="1" ht="12" hidden="1" customHeight="1" x14ac:dyDescent="0.25">
      <c r="A94" s="287"/>
      <c r="B94" s="299" t="s">
        <v>250</v>
      </c>
      <c r="C94" s="289" t="s">
        <v>186</v>
      </c>
      <c r="D94" s="290">
        <f t="shared" si="17"/>
        <v>0</v>
      </c>
      <c r="E94" s="290">
        <f t="shared" si="20"/>
        <v>0</v>
      </c>
      <c r="F94" s="290">
        <f t="shared" si="21"/>
        <v>0</v>
      </c>
      <c r="G94" s="290">
        <v>0</v>
      </c>
      <c r="H94" s="291" t="e">
        <f t="shared" si="13"/>
        <v>#DIV/0!</v>
      </c>
      <c r="I94" s="292" t="e">
        <f t="shared" si="16"/>
        <v>#DIV/0!</v>
      </c>
      <c r="J94" s="290">
        <f t="shared" si="18"/>
        <v>0</v>
      </c>
      <c r="K94" s="290">
        <f>G94/$C$15</f>
        <v>0</v>
      </c>
      <c r="L94" s="290">
        <v>500</v>
      </c>
      <c r="M94" s="291">
        <f t="shared" ref="M94:M109" si="23">E94-K94</f>
        <v>0</v>
      </c>
      <c r="N94" s="293" t="s">
        <v>245</v>
      </c>
      <c r="O94" s="294" t="s">
        <v>507</v>
      </c>
      <c r="P94" s="294" t="s">
        <v>504</v>
      </c>
      <c r="Q94" s="295"/>
      <c r="R94" s="296">
        <v>500</v>
      </c>
      <c r="S94" s="297"/>
    </row>
    <row r="95" spans="1:19" s="298" customFormat="1" ht="12.75" hidden="1" customHeight="1" x14ac:dyDescent="0.25">
      <c r="A95" s="287"/>
      <c r="B95" s="299" t="s">
        <v>3</v>
      </c>
      <c r="C95" s="289" t="s">
        <v>186</v>
      </c>
      <c r="D95" s="290">
        <f t="shared" si="17"/>
        <v>0</v>
      </c>
      <c r="E95" s="290">
        <f t="shared" si="20"/>
        <v>0</v>
      </c>
      <c r="F95" s="290">
        <f t="shared" si="21"/>
        <v>0</v>
      </c>
      <c r="G95" s="290">
        <v>0</v>
      </c>
      <c r="H95" s="291" t="e">
        <f t="shared" si="13"/>
        <v>#DIV/0!</v>
      </c>
      <c r="I95" s="292" t="e">
        <f t="shared" si="16"/>
        <v>#DIV/0!</v>
      </c>
      <c r="J95" s="290">
        <f t="shared" si="18"/>
        <v>0</v>
      </c>
      <c r="K95" s="290">
        <f t="shared" si="22"/>
        <v>0</v>
      </c>
      <c r="L95" s="290">
        <v>500</v>
      </c>
      <c r="M95" s="291">
        <f t="shared" si="23"/>
        <v>0</v>
      </c>
      <c r="N95" s="293" t="s">
        <v>245</v>
      </c>
      <c r="O95" s="294" t="s">
        <v>507</v>
      </c>
      <c r="P95" s="294" t="s">
        <v>504</v>
      </c>
      <c r="Q95" s="295"/>
      <c r="R95" s="296">
        <v>500</v>
      </c>
      <c r="S95" s="297"/>
    </row>
    <row r="96" spans="1:19" s="298" customFormat="1" ht="14.25" hidden="1" customHeight="1" x14ac:dyDescent="0.25">
      <c r="A96" s="287"/>
      <c r="B96" s="299" t="s">
        <v>357</v>
      </c>
      <c r="C96" s="289" t="s">
        <v>186</v>
      </c>
      <c r="D96" s="290">
        <f t="shared" si="17"/>
        <v>0</v>
      </c>
      <c r="E96" s="290">
        <f t="shared" si="20"/>
        <v>0</v>
      </c>
      <c r="F96" s="290">
        <f t="shared" si="21"/>
        <v>0</v>
      </c>
      <c r="G96" s="290">
        <v>0</v>
      </c>
      <c r="H96" s="291" t="e">
        <f t="shared" ref="H96:H128" si="24">G96/E96</f>
        <v>#DIV/0!</v>
      </c>
      <c r="I96" s="292" t="e">
        <f t="shared" si="16"/>
        <v>#DIV/0!</v>
      </c>
      <c r="J96" s="290">
        <f t="shared" si="18"/>
        <v>0</v>
      </c>
      <c r="K96" s="290">
        <f t="shared" si="22"/>
        <v>0</v>
      </c>
      <c r="L96" s="290">
        <v>500</v>
      </c>
      <c r="M96" s="291">
        <f t="shared" si="23"/>
        <v>0</v>
      </c>
      <c r="N96" s="293" t="s">
        <v>245</v>
      </c>
      <c r="O96" s="294" t="s">
        <v>507</v>
      </c>
      <c r="P96" s="294" t="s">
        <v>504</v>
      </c>
      <c r="Q96" s="295"/>
      <c r="R96" s="296">
        <v>500</v>
      </c>
      <c r="S96" s="297"/>
    </row>
    <row r="97" spans="1:19" s="298" customFormat="1" ht="0.75" hidden="1" customHeight="1" x14ac:dyDescent="0.25">
      <c r="A97" s="287"/>
      <c r="B97" s="299" t="s">
        <v>358</v>
      </c>
      <c r="C97" s="289" t="s">
        <v>186</v>
      </c>
      <c r="D97" s="290">
        <f t="shared" si="17"/>
        <v>0</v>
      </c>
      <c r="E97" s="290">
        <f t="shared" si="20"/>
        <v>0</v>
      </c>
      <c r="F97" s="290">
        <f t="shared" si="21"/>
        <v>0</v>
      </c>
      <c r="G97" s="290">
        <v>0</v>
      </c>
      <c r="H97" s="291" t="e">
        <f t="shared" si="24"/>
        <v>#DIV/0!</v>
      </c>
      <c r="I97" s="292" t="e">
        <f t="shared" si="16"/>
        <v>#DIV/0!</v>
      </c>
      <c r="J97" s="290">
        <f t="shared" si="18"/>
        <v>0</v>
      </c>
      <c r="K97" s="290">
        <f t="shared" si="22"/>
        <v>0</v>
      </c>
      <c r="L97" s="290">
        <v>500</v>
      </c>
      <c r="M97" s="291">
        <f t="shared" si="23"/>
        <v>0</v>
      </c>
      <c r="N97" s="293" t="s">
        <v>245</v>
      </c>
      <c r="O97" s="294" t="s">
        <v>507</v>
      </c>
      <c r="P97" s="294" t="s">
        <v>504</v>
      </c>
      <c r="Q97" s="295"/>
      <c r="R97" s="296">
        <v>500</v>
      </c>
      <c r="S97" s="297"/>
    </row>
    <row r="98" spans="1:19" s="298" customFormat="1" ht="13.5" hidden="1" customHeight="1" x14ac:dyDescent="0.25">
      <c r="A98" s="287"/>
      <c r="B98" s="288" t="s">
        <v>4</v>
      </c>
      <c r="C98" s="289" t="s">
        <v>177</v>
      </c>
      <c r="D98" s="290">
        <f t="shared" si="17"/>
        <v>0</v>
      </c>
      <c r="E98" s="290">
        <f t="shared" si="20"/>
        <v>0</v>
      </c>
      <c r="F98" s="290">
        <f t="shared" si="21"/>
        <v>0</v>
      </c>
      <c r="G98" s="290">
        <v>0</v>
      </c>
      <c r="H98" s="291" t="e">
        <f t="shared" si="24"/>
        <v>#DIV/0!</v>
      </c>
      <c r="I98" s="292" t="e">
        <f t="shared" si="16"/>
        <v>#DIV/0!</v>
      </c>
      <c r="J98" s="290">
        <f t="shared" si="18"/>
        <v>0</v>
      </c>
      <c r="K98" s="290">
        <f>G98/$C$15</f>
        <v>0</v>
      </c>
      <c r="L98" s="290">
        <v>100</v>
      </c>
      <c r="M98" s="291">
        <f t="shared" si="23"/>
        <v>0</v>
      </c>
      <c r="N98" s="293" t="s">
        <v>245</v>
      </c>
      <c r="O98" s="294" t="s">
        <v>507</v>
      </c>
      <c r="P98" s="294" t="s">
        <v>504</v>
      </c>
      <c r="Q98" s="295"/>
      <c r="R98" s="296">
        <v>100</v>
      </c>
      <c r="S98" s="297"/>
    </row>
    <row r="99" spans="1:19" s="298" customFormat="1" ht="1.5" hidden="1" customHeight="1" x14ac:dyDescent="0.25">
      <c r="A99" s="287"/>
      <c r="B99" s="299" t="s">
        <v>500</v>
      </c>
      <c r="C99" s="289" t="s">
        <v>187</v>
      </c>
      <c r="D99" s="290">
        <f t="shared" si="17"/>
        <v>0</v>
      </c>
      <c r="E99" s="290">
        <f t="shared" si="20"/>
        <v>0</v>
      </c>
      <c r="F99" s="290">
        <f t="shared" si="21"/>
        <v>0</v>
      </c>
      <c r="G99" s="290">
        <v>0</v>
      </c>
      <c r="H99" s="291" t="e">
        <f t="shared" si="24"/>
        <v>#DIV/0!</v>
      </c>
      <c r="I99" s="292" t="e">
        <f t="shared" si="16"/>
        <v>#DIV/0!</v>
      </c>
      <c r="J99" s="290">
        <f t="shared" si="18"/>
        <v>0</v>
      </c>
      <c r="K99" s="290">
        <f t="shared" ref="K99:K105" si="25">G99/$C$15</f>
        <v>0</v>
      </c>
      <c r="L99" s="290">
        <v>1000</v>
      </c>
      <c r="M99" s="291">
        <f>E99-K99</f>
        <v>0</v>
      </c>
      <c r="N99" s="293" t="s">
        <v>245</v>
      </c>
      <c r="O99" s="294" t="s">
        <v>507</v>
      </c>
      <c r="P99" s="294" t="s">
        <v>504</v>
      </c>
      <c r="Q99" s="295"/>
      <c r="R99" s="296">
        <v>1000</v>
      </c>
      <c r="S99" s="297"/>
    </row>
    <row r="100" spans="1:19" s="298" customFormat="1" ht="15.75" hidden="1" customHeight="1" x14ac:dyDescent="0.25">
      <c r="A100" s="287"/>
      <c r="B100" s="299" t="s">
        <v>364</v>
      </c>
      <c r="C100" s="289" t="s">
        <v>188</v>
      </c>
      <c r="D100" s="290">
        <f t="shared" si="17"/>
        <v>0</v>
      </c>
      <c r="E100" s="290">
        <f t="shared" si="20"/>
        <v>0</v>
      </c>
      <c r="F100" s="290">
        <f t="shared" si="21"/>
        <v>0</v>
      </c>
      <c r="G100" s="290">
        <v>0</v>
      </c>
      <c r="H100" s="291" t="e">
        <f t="shared" si="24"/>
        <v>#DIV/0!</v>
      </c>
      <c r="I100" s="292" t="e">
        <f t="shared" si="16"/>
        <v>#DIV/0!</v>
      </c>
      <c r="J100" s="290">
        <f t="shared" si="18"/>
        <v>0</v>
      </c>
      <c r="K100" s="290">
        <f t="shared" si="25"/>
        <v>0</v>
      </c>
      <c r="L100" s="290">
        <v>500</v>
      </c>
      <c r="M100" s="291">
        <f t="shared" si="23"/>
        <v>0</v>
      </c>
      <c r="N100" s="293" t="s">
        <v>245</v>
      </c>
      <c r="O100" s="294" t="s">
        <v>507</v>
      </c>
      <c r="P100" s="294" t="s">
        <v>504</v>
      </c>
      <c r="Q100" s="295"/>
      <c r="R100" s="296">
        <v>500</v>
      </c>
      <c r="S100" s="297"/>
    </row>
    <row r="101" spans="1:19" s="298" customFormat="1" ht="10.5" hidden="1" customHeight="1" x14ac:dyDescent="0.25">
      <c r="A101" s="287">
        <v>7</v>
      </c>
      <c r="B101" s="299" t="s">
        <v>251</v>
      </c>
      <c r="C101" s="289" t="s">
        <v>5</v>
      </c>
      <c r="D101" s="290">
        <f t="shared" si="17"/>
        <v>0</v>
      </c>
      <c r="E101" s="290">
        <f t="shared" si="20"/>
        <v>0</v>
      </c>
      <c r="F101" s="290">
        <f t="shared" si="21"/>
        <v>0</v>
      </c>
      <c r="G101" s="290">
        <v>0</v>
      </c>
      <c r="H101" s="291" t="e">
        <f t="shared" si="24"/>
        <v>#DIV/0!</v>
      </c>
      <c r="I101" s="292" t="e">
        <f t="shared" si="16"/>
        <v>#DIV/0!</v>
      </c>
      <c r="J101" s="290">
        <f t="shared" si="18"/>
        <v>0</v>
      </c>
      <c r="K101" s="290">
        <f t="shared" si="25"/>
        <v>0</v>
      </c>
      <c r="L101" s="290">
        <v>300</v>
      </c>
      <c r="M101" s="291">
        <f t="shared" si="23"/>
        <v>0</v>
      </c>
      <c r="N101" s="295" t="str">
        <f>IF(D101&lt;=10000,"Cumpărare directă", IF( D101&lt;=75000, "Cerere de Oferte", "Licitaţie deschisă"))</f>
        <v>Cumpărare directă</v>
      </c>
      <c r="O101" s="294" t="s">
        <v>507</v>
      </c>
      <c r="P101" s="294" t="s">
        <v>504</v>
      </c>
      <c r="Q101" s="295" t="s">
        <v>464</v>
      </c>
      <c r="R101" s="296">
        <v>300</v>
      </c>
      <c r="S101" s="297"/>
    </row>
    <row r="102" spans="1:19" s="298" customFormat="1" ht="0.75" hidden="1" customHeight="1" x14ac:dyDescent="0.25">
      <c r="A102" s="287">
        <v>8</v>
      </c>
      <c r="B102" s="299" t="s">
        <v>359</v>
      </c>
      <c r="C102" s="289" t="s">
        <v>165</v>
      </c>
      <c r="D102" s="290">
        <f t="shared" si="17"/>
        <v>0</v>
      </c>
      <c r="E102" s="290">
        <f t="shared" si="20"/>
        <v>0</v>
      </c>
      <c r="F102" s="290">
        <f t="shared" si="21"/>
        <v>0</v>
      </c>
      <c r="G102" s="290">
        <v>0</v>
      </c>
      <c r="H102" s="291" t="e">
        <f t="shared" si="24"/>
        <v>#DIV/0!</v>
      </c>
      <c r="I102" s="292" t="e">
        <f t="shared" si="16"/>
        <v>#DIV/0!</v>
      </c>
      <c r="J102" s="290">
        <f t="shared" si="18"/>
        <v>0</v>
      </c>
      <c r="K102" s="290">
        <f t="shared" si="25"/>
        <v>0</v>
      </c>
      <c r="L102" s="290">
        <v>9992</v>
      </c>
      <c r="M102" s="291">
        <f t="shared" si="23"/>
        <v>0</v>
      </c>
      <c r="N102" s="295" t="str">
        <f>IF(D102&lt;=10000,"Cumpărare directă", IF( D102&lt;=75000, "Cerere de Oferte", "Licitaţie deschisă"))</f>
        <v>Cumpărare directă</v>
      </c>
      <c r="O102" s="294" t="s">
        <v>507</v>
      </c>
      <c r="P102" s="294" t="s">
        <v>504</v>
      </c>
      <c r="Q102" s="295" t="s">
        <v>464</v>
      </c>
      <c r="R102" s="296">
        <v>9992</v>
      </c>
      <c r="S102" s="297"/>
    </row>
    <row r="103" spans="1:19" s="298" customFormat="1" ht="17.25" hidden="1" customHeight="1" x14ac:dyDescent="0.25">
      <c r="A103" s="287">
        <v>9</v>
      </c>
      <c r="B103" s="299" t="s">
        <v>252</v>
      </c>
      <c r="C103" s="289" t="s">
        <v>166</v>
      </c>
      <c r="D103" s="290">
        <f t="shared" si="17"/>
        <v>0</v>
      </c>
      <c r="E103" s="290">
        <f t="shared" si="20"/>
        <v>0</v>
      </c>
      <c r="F103" s="290">
        <f t="shared" si="21"/>
        <v>0</v>
      </c>
      <c r="G103" s="290">
        <v>0</v>
      </c>
      <c r="H103" s="291" t="e">
        <f t="shared" si="24"/>
        <v>#DIV/0!</v>
      </c>
      <c r="I103" s="292" t="e">
        <f t="shared" si="16"/>
        <v>#DIV/0!</v>
      </c>
      <c r="J103" s="290">
        <f t="shared" si="18"/>
        <v>0</v>
      </c>
      <c r="K103" s="290">
        <f>G103/$C$15</f>
        <v>0</v>
      </c>
      <c r="L103" s="290">
        <v>100</v>
      </c>
      <c r="M103" s="291">
        <f t="shared" si="23"/>
        <v>0</v>
      </c>
      <c r="N103" s="295" t="str">
        <f>IF(D103&lt;=10000,"Cumpărare directă", IF( D103&lt;=75000, "Cerere de Oferte", "Licitaţie deschisă"))</f>
        <v>Cumpărare directă</v>
      </c>
      <c r="O103" s="294" t="s">
        <v>507</v>
      </c>
      <c r="P103" s="294" t="s">
        <v>504</v>
      </c>
      <c r="Q103" s="295" t="s">
        <v>464</v>
      </c>
      <c r="R103" s="296">
        <v>100</v>
      </c>
      <c r="S103" s="297"/>
    </row>
    <row r="104" spans="1:19" s="298" customFormat="1" ht="0.75" customHeight="1" x14ac:dyDescent="0.25">
      <c r="A104" s="287">
        <v>10</v>
      </c>
      <c r="B104" s="299" t="s">
        <v>268</v>
      </c>
      <c r="C104" s="289" t="s">
        <v>6</v>
      </c>
      <c r="D104" s="290">
        <f t="shared" si="17"/>
        <v>0</v>
      </c>
      <c r="E104" s="290">
        <f t="shared" si="20"/>
        <v>0</v>
      </c>
      <c r="F104" s="290">
        <f t="shared" si="21"/>
        <v>0</v>
      </c>
      <c r="G104" s="290">
        <v>0</v>
      </c>
      <c r="H104" s="291" t="e">
        <f t="shared" si="24"/>
        <v>#DIV/0!</v>
      </c>
      <c r="I104" s="292" t="e">
        <f t="shared" si="16"/>
        <v>#DIV/0!</v>
      </c>
      <c r="J104" s="290">
        <f t="shared" si="18"/>
        <v>0</v>
      </c>
      <c r="K104" s="290">
        <f t="shared" si="25"/>
        <v>0</v>
      </c>
      <c r="L104" s="290">
        <v>500</v>
      </c>
      <c r="M104" s="291">
        <f t="shared" si="23"/>
        <v>0</v>
      </c>
      <c r="N104" s="295" t="str">
        <f>IF(D104&lt;=10000,"Cumpărare directă", IF( D104&lt;=75000, "Cerere de Oferte", "Licitaţie deschisă"))</f>
        <v>Cumpărare directă</v>
      </c>
      <c r="O104" s="294" t="s">
        <v>507</v>
      </c>
      <c r="P104" s="294" t="s">
        <v>504</v>
      </c>
      <c r="Q104" s="295" t="s">
        <v>464</v>
      </c>
      <c r="R104" s="296">
        <v>500</v>
      </c>
      <c r="S104" s="297"/>
    </row>
    <row r="105" spans="1:19" s="15" customFormat="1" ht="30" customHeight="1" x14ac:dyDescent="0.25">
      <c r="A105" s="17">
        <v>7</v>
      </c>
      <c r="B105" s="25" t="s">
        <v>506</v>
      </c>
      <c r="C105" s="19" t="s">
        <v>8</v>
      </c>
      <c r="D105" s="20">
        <f t="shared" si="17"/>
        <v>10304.659498207884</v>
      </c>
      <c r="E105" s="20">
        <f t="shared" si="20"/>
        <v>46370.967741935478</v>
      </c>
      <c r="F105" s="20">
        <f t="shared" si="21"/>
        <v>57499.999999999993</v>
      </c>
      <c r="G105" s="20">
        <v>50000</v>
      </c>
      <c r="H105" s="28">
        <f t="shared" si="24"/>
        <v>1.0782608695652176</v>
      </c>
      <c r="I105" s="29">
        <f t="shared" si="16"/>
        <v>4.5</v>
      </c>
      <c r="J105" s="20">
        <f t="shared" si="18"/>
        <v>8960.5734767025078</v>
      </c>
      <c r="K105" s="20">
        <f t="shared" si="25"/>
        <v>40322.580645161288</v>
      </c>
      <c r="L105" s="20">
        <v>2000</v>
      </c>
      <c r="M105" s="28">
        <f t="shared" si="23"/>
        <v>6048.3870967741896</v>
      </c>
      <c r="N105" s="21" t="s">
        <v>355</v>
      </c>
      <c r="O105" s="22" t="s">
        <v>514</v>
      </c>
      <c r="P105" s="22" t="s">
        <v>515</v>
      </c>
      <c r="Q105" s="21" t="s">
        <v>465</v>
      </c>
      <c r="R105" s="139">
        <v>2000</v>
      </c>
      <c r="S105" s="167"/>
    </row>
    <row r="106" spans="1:19" s="298" customFormat="1" ht="24.75" hidden="1" customHeight="1" x14ac:dyDescent="0.25">
      <c r="A106" s="287">
        <v>12</v>
      </c>
      <c r="B106" s="299" t="s">
        <v>269</v>
      </c>
      <c r="C106" s="301" t="s">
        <v>253</v>
      </c>
      <c r="D106" s="290">
        <f t="shared" si="17"/>
        <v>0</v>
      </c>
      <c r="E106" s="290">
        <f t="shared" si="20"/>
        <v>0</v>
      </c>
      <c r="F106" s="290">
        <f t="shared" si="21"/>
        <v>0</v>
      </c>
      <c r="G106" s="290">
        <v>0</v>
      </c>
      <c r="H106" s="291" t="e">
        <f t="shared" si="24"/>
        <v>#DIV/0!</v>
      </c>
      <c r="I106" s="292" t="e">
        <f t="shared" si="16"/>
        <v>#DIV/0!</v>
      </c>
      <c r="J106" s="290">
        <f t="shared" si="18"/>
        <v>0</v>
      </c>
      <c r="K106" s="290">
        <f>G106/$C$15</f>
        <v>0</v>
      </c>
      <c r="L106" s="290">
        <v>46808</v>
      </c>
      <c r="M106" s="291">
        <f t="shared" si="23"/>
        <v>0</v>
      </c>
      <c r="N106" s="293" t="s">
        <v>363</v>
      </c>
      <c r="O106" s="294" t="s">
        <v>507</v>
      </c>
      <c r="P106" s="294" t="s">
        <v>504</v>
      </c>
      <c r="Q106" s="295" t="s">
        <v>464</v>
      </c>
      <c r="R106" s="296">
        <v>46800</v>
      </c>
      <c r="S106" s="297"/>
    </row>
    <row r="107" spans="1:19" s="298" customFormat="1" ht="35.25" hidden="1" customHeight="1" x14ac:dyDescent="0.25">
      <c r="A107" s="287">
        <v>13</v>
      </c>
      <c r="B107" s="299" t="s">
        <v>7</v>
      </c>
      <c r="C107" s="289" t="s">
        <v>9</v>
      </c>
      <c r="D107" s="290">
        <v>0</v>
      </c>
      <c r="E107" s="290">
        <v>0</v>
      </c>
      <c r="F107" s="290">
        <v>0</v>
      </c>
      <c r="G107" s="290">
        <v>0</v>
      </c>
      <c r="H107" s="291" t="e">
        <f t="shared" si="24"/>
        <v>#DIV/0!</v>
      </c>
      <c r="I107" s="292" t="e">
        <f t="shared" si="16"/>
        <v>#DIV/0!</v>
      </c>
      <c r="J107" s="290">
        <f t="shared" si="18"/>
        <v>0</v>
      </c>
      <c r="K107" s="290">
        <f t="shared" ref="K107:K115" si="26">G107/$C$15</f>
        <v>0</v>
      </c>
      <c r="L107" s="290">
        <v>100</v>
      </c>
      <c r="M107" s="291">
        <f t="shared" si="23"/>
        <v>0</v>
      </c>
      <c r="N107" s="295" t="s">
        <v>245</v>
      </c>
      <c r="O107" s="294" t="s">
        <v>507</v>
      </c>
      <c r="P107" s="294" t="s">
        <v>504</v>
      </c>
      <c r="Q107" s="295" t="s">
        <v>464</v>
      </c>
      <c r="R107" s="296">
        <v>100</v>
      </c>
      <c r="S107" s="297"/>
    </row>
    <row r="108" spans="1:19" s="298" customFormat="1" ht="1.5" customHeight="1" x14ac:dyDescent="0.25">
      <c r="A108" s="287">
        <v>12</v>
      </c>
      <c r="B108" s="299" t="s">
        <v>258</v>
      </c>
      <c r="C108" s="289" t="s">
        <v>10</v>
      </c>
      <c r="D108" s="290">
        <f t="shared" si="17"/>
        <v>0</v>
      </c>
      <c r="E108" s="290">
        <f t="shared" si="20"/>
        <v>0</v>
      </c>
      <c r="F108" s="290">
        <f t="shared" si="21"/>
        <v>0</v>
      </c>
      <c r="G108" s="290">
        <v>0</v>
      </c>
      <c r="H108" s="291" t="e">
        <f t="shared" si="24"/>
        <v>#DIV/0!</v>
      </c>
      <c r="I108" s="292" t="e">
        <f t="shared" ref="I108:I113" si="27">E108/D108</f>
        <v>#DIV/0!</v>
      </c>
      <c r="J108" s="290">
        <f t="shared" si="18"/>
        <v>0</v>
      </c>
      <c r="K108" s="290">
        <f t="shared" si="26"/>
        <v>0</v>
      </c>
      <c r="L108" s="290">
        <v>1500</v>
      </c>
      <c r="M108" s="291">
        <f t="shared" si="23"/>
        <v>0</v>
      </c>
      <c r="N108" s="295" t="str">
        <f>IF(D108&lt;=10000,"Cumpărare directă", IF( D108&lt;=75000, "Cerere de Oferte", "Licitaţie deschisă"))</f>
        <v>Cumpărare directă</v>
      </c>
      <c r="O108" s="294" t="s">
        <v>507</v>
      </c>
      <c r="P108" s="294" t="s">
        <v>504</v>
      </c>
      <c r="Q108" s="295" t="s">
        <v>425</v>
      </c>
      <c r="R108" s="296">
        <v>1500</v>
      </c>
      <c r="S108" s="297"/>
    </row>
    <row r="109" spans="1:19" s="15" customFormat="1" ht="36.75" customHeight="1" x14ac:dyDescent="0.25">
      <c r="A109" s="17">
        <v>8</v>
      </c>
      <c r="B109" s="25" t="s">
        <v>259</v>
      </c>
      <c r="C109" s="19" t="s">
        <v>11</v>
      </c>
      <c r="D109" s="20">
        <f t="shared" si="17"/>
        <v>41.218637992831539</v>
      </c>
      <c r="E109" s="20">
        <f t="shared" si="20"/>
        <v>185.48387096774192</v>
      </c>
      <c r="F109" s="20">
        <f t="shared" si="21"/>
        <v>229.99999999999997</v>
      </c>
      <c r="G109" s="20">
        <v>200</v>
      </c>
      <c r="H109" s="28">
        <f t="shared" si="24"/>
        <v>1.0782608695652174</v>
      </c>
      <c r="I109" s="29">
        <f t="shared" si="27"/>
        <v>4.5</v>
      </c>
      <c r="J109" s="20">
        <f t="shared" si="18"/>
        <v>35.842293906810035</v>
      </c>
      <c r="K109" s="20">
        <f t="shared" si="26"/>
        <v>161.29032258064515</v>
      </c>
      <c r="L109" s="20">
        <v>200</v>
      </c>
      <c r="M109" s="28">
        <f t="shared" si="23"/>
        <v>24.193548387096769</v>
      </c>
      <c r="N109" s="21" t="str">
        <f>IF(D109&lt;=10000,"Cumpărare directă", IF( D109&lt;=75000, "Cerere de Oferte", "Licitaţie deschisă"))</f>
        <v>Cumpărare directă</v>
      </c>
      <c r="O109" s="22" t="s">
        <v>514</v>
      </c>
      <c r="P109" s="22" t="s">
        <v>515</v>
      </c>
      <c r="Q109" s="21" t="s">
        <v>455</v>
      </c>
      <c r="R109" s="139">
        <v>200</v>
      </c>
      <c r="S109" s="167"/>
    </row>
    <row r="110" spans="1:19" s="15" customFormat="1" ht="31.5" x14ac:dyDescent="0.25">
      <c r="A110" s="17">
        <v>9</v>
      </c>
      <c r="B110" s="25" t="s">
        <v>12</v>
      </c>
      <c r="C110" s="19" t="s">
        <v>211</v>
      </c>
      <c r="D110" s="20">
        <f t="shared" si="17"/>
        <v>103.04659498207884</v>
      </c>
      <c r="E110" s="20">
        <f t="shared" si="20"/>
        <v>463.70967741935482</v>
      </c>
      <c r="F110" s="20">
        <f t="shared" si="21"/>
        <v>575</v>
      </c>
      <c r="G110" s="20">
        <v>500</v>
      </c>
      <c r="H110" s="28">
        <f t="shared" si="24"/>
        <v>1.0782608695652174</v>
      </c>
      <c r="I110" s="29">
        <f t="shared" si="27"/>
        <v>4.5</v>
      </c>
      <c r="J110" s="20">
        <f t="shared" si="18"/>
        <v>89.605734767025098</v>
      </c>
      <c r="K110" s="20">
        <f t="shared" si="26"/>
        <v>403.22580645161293</v>
      </c>
      <c r="L110" s="20">
        <v>100</v>
      </c>
      <c r="M110" s="28">
        <f>E110-K110</f>
        <v>60.483870967741893</v>
      </c>
      <c r="N110" s="21" t="str">
        <f>IF(D110&lt;=10000,"Cumpărare directă", IF( D110&lt;=75000, "Cerere de Oferte", "Licitaţie deschisă"))</f>
        <v>Cumpărare directă</v>
      </c>
      <c r="O110" s="22" t="s">
        <v>514</v>
      </c>
      <c r="P110" s="22" t="s">
        <v>515</v>
      </c>
      <c r="Q110" s="21" t="s">
        <v>455</v>
      </c>
      <c r="R110" s="139">
        <v>100</v>
      </c>
      <c r="S110" s="167"/>
    </row>
    <row r="111" spans="1:19" s="298" customFormat="1" ht="0.75" customHeight="1" x14ac:dyDescent="0.25">
      <c r="A111" s="287"/>
      <c r="B111" s="299" t="s">
        <v>283</v>
      </c>
      <c r="C111" s="289" t="s">
        <v>13</v>
      </c>
      <c r="D111" s="290">
        <f t="shared" si="17"/>
        <v>0</v>
      </c>
      <c r="E111" s="290">
        <f t="shared" si="20"/>
        <v>0</v>
      </c>
      <c r="F111" s="290">
        <f t="shared" si="21"/>
        <v>0</v>
      </c>
      <c r="G111" s="290">
        <v>0</v>
      </c>
      <c r="H111" s="291" t="e">
        <f t="shared" si="24"/>
        <v>#DIV/0!</v>
      </c>
      <c r="I111" s="292" t="e">
        <f t="shared" si="27"/>
        <v>#DIV/0!</v>
      </c>
      <c r="J111" s="290">
        <f t="shared" si="18"/>
        <v>0</v>
      </c>
      <c r="K111" s="290">
        <f>G111/$C$15</f>
        <v>0</v>
      </c>
      <c r="L111" s="290">
        <v>4000</v>
      </c>
      <c r="M111" s="291">
        <f t="shared" ref="M111:M122" si="28">E111-K111</f>
        <v>0</v>
      </c>
      <c r="N111" s="293" t="s">
        <v>245</v>
      </c>
      <c r="O111" s="294" t="s">
        <v>507</v>
      </c>
      <c r="P111" s="294" t="s">
        <v>504</v>
      </c>
      <c r="Q111" s="295"/>
      <c r="R111" s="296">
        <v>4000</v>
      </c>
      <c r="S111" s="297"/>
    </row>
    <row r="112" spans="1:19" s="15" customFormat="1" ht="42.75" customHeight="1" x14ac:dyDescent="0.25">
      <c r="A112" s="17">
        <v>10</v>
      </c>
      <c r="B112" s="25" t="s">
        <v>319</v>
      </c>
      <c r="C112" s="19" t="s">
        <v>14</v>
      </c>
      <c r="D112" s="20">
        <f t="shared" si="17"/>
        <v>206.09318996415769</v>
      </c>
      <c r="E112" s="20">
        <f t="shared" si="20"/>
        <v>927.41935483870964</v>
      </c>
      <c r="F112" s="20">
        <f t="shared" si="21"/>
        <v>1150</v>
      </c>
      <c r="G112" s="20">
        <v>1000</v>
      </c>
      <c r="H112" s="28">
        <f t="shared" si="24"/>
        <v>1.0782608695652174</v>
      </c>
      <c r="I112" s="29">
        <f t="shared" si="27"/>
        <v>4.5</v>
      </c>
      <c r="J112" s="20">
        <f t="shared" si="18"/>
        <v>179.2114695340502</v>
      </c>
      <c r="K112" s="20">
        <f t="shared" si="26"/>
        <v>806.45161290322585</v>
      </c>
      <c r="L112" s="20">
        <v>500</v>
      </c>
      <c r="M112" s="28">
        <f t="shared" si="28"/>
        <v>120.96774193548379</v>
      </c>
      <c r="N112" s="21" t="str">
        <f>IF(D112&lt;=10000,"Cumpărare directă", IF( D112&lt;=75000, "Cerere de Oferte", "Licitaţie deschisă"))</f>
        <v>Cumpărare directă</v>
      </c>
      <c r="O112" s="22" t="s">
        <v>514</v>
      </c>
      <c r="P112" s="22" t="s">
        <v>515</v>
      </c>
      <c r="Q112" s="21" t="s">
        <v>454</v>
      </c>
      <c r="R112" s="139">
        <v>500</v>
      </c>
      <c r="S112" s="167"/>
    </row>
    <row r="113" spans="1:19" s="15" customFormat="1" ht="70.5" customHeight="1" x14ac:dyDescent="0.25">
      <c r="A113" s="17">
        <v>11</v>
      </c>
      <c r="B113" s="25" t="s">
        <v>15</v>
      </c>
      <c r="C113" s="19" t="s">
        <v>16</v>
      </c>
      <c r="D113" s="20">
        <f t="shared" si="17"/>
        <v>103.04659498207884</v>
      </c>
      <c r="E113" s="20">
        <f t="shared" si="20"/>
        <v>463.70967741935482</v>
      </c>
      <c r="F113" s="20">
        <f t="shared" si="21"/>
        <v>575</v>
      </c>
      <c r="G113" s="20">
        <v>500</v>
      </c>
      <c r="H113" s="28">
        <f t="shared" si="24"/>
        <v>1.0782608695652174</v>
      </c>
      <c r="I113" s="29">
        <f t="shared" si="27"/>
        <v>4.5</v>
      </c>
      <c r="J113" s="20">
        <f t="shared" si="18"/>
        <v>89.605734767025098</v>
      </c>
      <c r="K113" s="20">
        <f t="shared" si="26"/>
        <v>403.22580645161293</v>
      </c>
      <c r="L113" s="20">
        <v>7000</v>
      </c>
      <c r="M113" s="28">
        <f t="shared" si="28"/>
        <v>60.483870967741893</v>
      </c>
      <c r="N113" s="21" t="str">
        <f>IF(D113&lt;=10000,"Cumpărare directă", IF( D113&lt;=75000, "Cerere de Oferte", "Licitaţie deschisă"))</f>
        <v>Cumpărare directă</v>
      </c>
      <c r="O113" s="22" t="s">
        <v>514</v>
      </c>
      <c r="P113" s="22" t="s">
        <v>515</v>
      </c>
      <c r="Q113" s="21" t="s">
        <v>505</v>
      </c>
      <c r="R113" s="139">
        <v>7000</v>
      </c>
      <c r="S113" s="167"/>
    </row>
    <row r="114" spans="1:19" s="298" customFormat="1" ht="18" hidden="1" customHeight="1" x14ac:dyDescent="0.25">
      <c r="A114" s="287"/>
      <c r="B114" s="299" t="s">
        <v>138</v>
      </c>
      <c r="C114" s="289" t="s">
        <v>139</v>
      </c>
      <c r="D114" s="290">
        <f t="shared" si="17"/>
        <v>0</v>
      </c>
      <c r="E114" s="290">
        <f t="shared" si="20"/>
        <v>0</v>
      </c>
      <c r="F114" s="290">
        <f t="shared" si="21"/>
        <v>0</v>
      </c>
      <c r="G114" s="290">
        <v>0</v>
      </c>
      <c r="H114" s="291" t="e">
        <f t="shared" si="24"/>
        <v>#DIV/0!</v>
      </c>
      <c r="I114" s="292"/>
      <c r="J114" s="290">
        <f t="shared" si="18"/>
        <v>0</v>
      </c>
      <c r="K114" s="290">
        <f t="shared" si="26"/>
        <v>0</v>
      </c>
      <c r="L114" s="290">
        <v>6000</v>
      </c>
      <c r="M114" s="291">
        <f t="shared" si="28"/>
        <v>0</v>
      </c>
      <c r="N114" s="293" t="s">
        <v>245</v>
      </c>
      <c r="O114" s="294" t="s">
        <v>507</v>
      </c>
      <c r="P114" s="294" t="s">
        <v>504</v>
      </c>
      <c r="Q114" s="295"/>
      <c r="R114" s="296">
        <v>6000</v>
      </c>
      <c r="S114" s="297"/>
    </row>
    <row r="115" spans="1:19" s="298" customFormat="1" ht="0.75" customHeight="1" x14ac:dyDescent="0.25">
      <c r="A115" s="287"/>
      <c r="B115" s="299" t="s">
        <v>148</v>
      </c>
      <c r="C115" s="289" t="s">
        <v>149</v>
      </c>
      <c r="D115" s="290">
        <f t="shared" si="17"/>
        <v>0</v>
      </c>
      <c r="E115" s="290">
        <f t="shared" si="20"/>
        <v>0</v>
      </c>
      <c r="F115" s="290">
        <f t="shared" si="21"/>
        <v>0</v>
      </c>
      <c r="G115" s="290">
        <v>0</v>
      </c>
      <c r="H115" s="291" t="e">
        <f t="shared" si="24"/>
        <v>#DIV/0!</v>
      </c>
      <c r="I115" s="292"/>
      <c r="J115" s="290">
        <f t="shared" si="18"/>
        <v>0</v>
      </c>
      <c r="K115" s="290">
        <f t="shared" si="26"/>
        <v>0</v>
      </c>
      <c r="L115" s="290">
        <v>3000</v>
      </c>
      <c r="M115" s="291">
        <f t="shared" si="28"/>
        <v>0</v>
      </c>
      <c r="N115" s="293" t="s">
        <v>245</v>
      </c>
      <c r="O115" s="294" t="s">
        <v>507</v>
      </c>
      <c r="P115" s="294" t="s">
        <v>504</v>
      </c>
      <c r="Q115" s="295"/>
      <c r="R115" s="296">
        <v>3000</v>
      </c>
      <c r="S115" s="297"/>
    </row>
    <row r="116" spans="1:19" s="15" customFormat="1" ht="39.75" customHeight="1" x14ac:dyDescent="0.25">
      <c r="A116" s="17">
        <v>12</v>
      </c>
      <c r="B116" s="25" t="s">
        <v>360</v>
      </c>
      <c r="C116" s="19" t="s">
        <v>361</v>
      </c>
      <c r="D116" s="20">
        <v>1500</v>
      </c>
      <c r="E116" s="20">
        <v>6750</v>
      </c>
      <c r="F116" s="20">
        <v>8370</v>
      </c>
      <c r="G116" s="20">
        <v>500</v>
      </c>
      <c r="H116" s="28">
        <f t="shared" si="24"/>
        <v>7.407407407407407E-2</v>
      </c>
      <c r="I116" s="29"/>
      <c r="J116" s="20">
        <f t="shared" si="18"/>
        <v>89.605734767025098</v>
      </c>
      <c r="K116" s="20">
        <f>G116/$C$15</f>
        <v>403.22580645161293</v>
      </c>
      <c r="L116" s="20">
        <v>900</v>
      </c>
      <c r="M116" s="28">
        <f>E116-K116</f>
        <v>6346.7741935483873</v>
      </c>
      <c r="N116" s="24" t="s">
        <v>355</v>
      </c>
      <c r="O116" s="22" t="s">
        <v>514</v>
      </c>
      <c r="P116" s="22" t="s">
        <v>515</v>
      </c>
      <c r="Q116" s="21" t="s">
        <v>505</v>
      </c>
      <c r="R116" s="139">
        <v>900</v>
      </c>
      <c r="S116" s="167"/>
    </row>
    <row r="117" spans="1:19" s="298" customFormat="1" ht="0.75" customHeight="1" x14ac:dyDescent="0.25">
      <c r="A117" s="287">
        <v>87</v>
      </c>
      <c r="B117" s="299" t="s">
        <v>262</v>
      </c>
      <c r="C117" s="289" t="s">
        <v>263</v>
      </c>
      <c r="D117" s="290">
        <f t="shared" si="17"/>
        <v>0</v>
      </c>
      <c r="E117" s="290">
        <f t="shared" si="20"/>
        <v>0</v>
      </c>
      <c r="F117" s="290">
        <f t="shared" si="21"/>
        <v>0</v>
      </c>
      <c r="G117" s="290">
        <v>0</v>
      </c>
      <c r="H117" s="291" t="e">
        <f t="shared" si="24"/>
        <v>#DIV/0!</v>
      </c>
      <c r="I117" s="292"/>
      <c r="J117" s="290">
        <f t="shared" si="18"/>
        <v>0</v>
      </c>
      <c r="K117" s="290">
        <f t="shared" ref="K117:K123" si="29">G117/$C$15</f>
        <v>0</v>
      </c>
      <c r="L117" s="290">
        <v>1000</v>
      </c>
      <c r="M117" s="291">
        <f t="shared" si="28"/>
        <v>0</v>
      </c>
      <c r="N117" s="293" t="s">
        <v>245</v>
      </c>
      <c r="O117" s="294" t="s">
        <v>507</v>
      </c>
      <c r="P117" s="294" t="s">
        <v>504</v>
      </c>
      <c r="Q117" s="295"/>
      <c r="R117" s="296">
        <v>1000</v>
      </c>
      <c r="S117" s="297"/>
    </row>
    <row r="118" spans="1:19" s="15" customFormat="1" ht="27.75" customHeight="1" x14ac:dyDescent="0.25">
      <c r="A118" s="17">
        <v>13</v>
      </c>
      <c r="B118" s="25" t="s">
        <v>284</v>
      </c>
      <c r="C118" s="19" t="s">
        <v>211</v>
      </c>
      <c r="D118" s="20">
        <f t="shared" si="17"/>
        <v>103.04659498207884</v>
      </c>
      <c r="E118" s="20">
        <f t="shared" si="20"/>
        <v>463.70967741935482</v>
      </c>
      <c r="F118" s="20">
        <f t="shared" si="21"/>
        <v>575</v>
      </c>
      <c r="G118" s="20">
        <v>500</v>
      </c>
      <c r="H118" s="28">
        <f t="shared" si="24"/>
        <v>1.0782608695652174</v>
      </c>
      <c r="I118" s="29">
        <f t="shared" ref="I118:I131" si="30">E118/D118</f>
        <v>4.5</v>
      </c>
      <c r="J118" s="20">
        <f t="shared" si="18"/>
        <v>89.605734767025098</v>
      </c>
      <c r="K118" s="20">
        <f t="shared" si="29"/>
        <v>403.22580645161293</v>
      </c>
      <c r="L118" s="20">
        <v>100</v>
      </c>
      <c r="M118" s="28">
        <f t="shared" si="28"/>
        <v>60.483870967741893</v>
      </c>
      <c r="N118" s="21" t="str">
        <f>IF(D118&lt;=10000,"Cumpărare directă", IF( D118&lt;=75000, "Cerere de Oferte", "Licitaţie deschisă"))</f>
        <v>Cumpărare directă</v>
      </c>
      <c r="O118" s="22" t="s">
        <v>514</v>
      </c>
      <c r="P118" s="22" t="s">
        <v>515</v>
      </c>
      <c r="Q118" s="21" t="s">
        <v>438</v>
      </c>
      <c r="R118" s="139">
        <v>100</v>
      </c>
      <c r="S118" s="167"/>
    </row>
    <row r="119" spans="1:19" s="15" customFormat="1" ht="39.75" customHeight="1" x14ac:dyDescent="0.25">
      <c r="A119" s="17">
        <v>14</v>
      </c>
      <c r="B119" s="25" t="s">
        <v>509</v>
      </c>
      <c r="C119" s="26" t="s">
        <v>508</v>
      </c>
      <c r="D119" s="20">
        <f t="shared" si="17"/>
        <v>27863.79928315412</v>
      </c>
      <c r="E119" s="20">
        <f t="shared" si="20"/>
        <v>125387.09677419355</v>
      </c>
      <c r="F119" s="20">
        <f t="shared" si="21"/>
        <v>155480</v>
      </c>
      <c r="G119" s="20">
        <v>135200</v>
      </c>
      <c r="H119" s="28">
        <f t="shared" si="24"/>
        <v>1.0782608695652174</v>
      </c>
      <c r="I119" s="29"/>
      <c r="J119" s="20">
        <f t="shared" si="18"/>
        <v>24229.390681003584</v>
      </c>
      <c r="K119" s="20">
        <f t="shared" si="29"/>
        <v>109032.25806451614</v>
      </c>
      <c r="L119" s="20">
        <v>100</v>
      </c>
      <c r="M119" s="28">
        <f t="shared" si="28"/>
        <v>16354.838709677409</v>
      </c>
      <c r="N119" s="21" t="s">
        <v>363</v>
      </c>
      <c r="O119" s="22" t="s">
        <v>514</v>
      </c>
      <c r="P119" s="22" t="s">
        <v>515</v>
      </c>
      <c r="Q119" s="21" t="s">
        <v>425</v>
      </c>
      <c r="R119" s="139">
        <v>100</v>
      </c>
      <c r="S119" s="167"/>
    </row>
    <row r="120" spans="1:19" s="15" customFormat="1" ht="63" customHeight="1" x14ac:dyDescent="0.25">
      <c r="A120" s="17">
        <v>15</v>
      </c>
      <c r="B120" s="25" t="s">
        <v>471</v>
      </c>
      <c r="C120" s="19" t="s">
        <v>11</v>
      </c>
      <c r="D120" s="20">
        <v>300</v>
      </c>
      <c r="E120" s="20">
        <v>1350</v>
      </c>
      <c r="F120" s="20">
        <v>1674</v>
      </c>
      <c r="G120" s="20">
        <v>500</v>
      </c>
      <c r="H120" s="28">
        <f t="shared" si="24"/>
        <v>0.37037037037037035</v>
      </c>
      <c r="I120" s="29"/>
      <c r="J120" s="20">
        <f t="shared" si="18"/>
        <v>89.605734767025098</v>
      </c>
      <c r="K120" s="20">
        <f t="shared" si="29"/>
        <v>403.22580645161293</v>
      </c>
      <c r="L120" s="20"/>
      <c r="M120" s="28">
        <f t="shared" si="28"/>
        <v>946.77419354838707</v>
      </c>
      <c r="N120" s="21" t="s">
        <v>355</v>
      </c>
      <c r="O120" s="22" t="s">
        <v>514</v>
      </c>
      <c r="P120" s="22" t="s">
        <v>515</v>
      </c>
      <c r="Q120" s="21" t="s">
        <v>438</v>
      </c>
      <c r="R120" s="139"/>
      <c r="S120" s="167"/>
    </row>
    <row r="121" spans="1:19" s="15" customFormat="1" ht="47.25" x14ac:dyDescent="0.25">
      <c r="A121" s="81"/>
      <c r="B121" s="82" t="s">
        <v>17</v>
      </c>
      <c r="C121" s="83"/>
      <c r="D121" s="84">
        <f t="shared" si="17"/>
        <v>139112.90322580643</v>
      </c>
      <c r="E121" s="84">
        <f t="shared" si="20"/>
        <v>626008.06451612897</v>
      </c>
      <c r="F121" s="84">
        <f>F122+F123</f>
        <v>776250</v>
      </c>
      <c r="G121" s="84">
        <f>G122+G123</f>
        <v>675000</v>
      </c>
      <c r="H121" s="109">
        <f t="shared" si="24"/>
        <v>1.0782608695652176</v>
      </c>
      <c r="I121" s="110">
        <f t="shared" si="30"/>
        <v>4.5</v>
      </c>
      <c r="J121" s="84">
        <f t="shared" si="18"/>
        <v>120967.74193548388</v>
      </c>
      <c r="K121" s="84">
        <f t="shared" si="29"/>
        <v>544354.83870967745</v>
      </c>
      <c r="L121" s="84">
        <f>SUM(L122:L123)</f>
        <v>488000</v>
      </c>
      <c r="M121" s="84">
        <f>SUM(M122:M123)</f>
        <v>81653.225806451577</v>
      </c>
      <c r="N121" s="84"/>
      <c r="O121" s="112"/>
      <c r="P121" s="112"/>
      <c r="Q121" s="84"/>
      <c r="R121" s="140">
        <f>SUM(R122:R123)</f>
        <v>628000</v>
      </c>
      <c r="S121" s="168"/>
    </row>
    <row r="122" spans="1:19" s="15" customFormat="1" ht="46.5" customHeight="1" x14ac:dyDescent="0.25">
      <c r="A122" s="17">
        <v>1</v>
      </c>
      <c r="B122" s="18" t="s">
        <v>18</v>
      </c>
      <c r="C122" s="19" t="s">
        <v>190</v>
      </c>
      <c r="D122" s="20">
        <f t="shared" si="17"/>
        <v>77284.946236559132</v>
      </c>
      <c r="E122" s="20">
        <f t="shared" si="20"/>
        <v>347782.25806451612</v>
      </c>
      <c r="F122" s="20">
        <f t="shared" si="21"/>
        <v>431249.99999999994</v>
      </c>
      <c r="G122" s="20">
        <v>375000</v>
      </c>
      <c r="H122" s="28">
        <f t="shared" si="24"/>
        <v>1.0782608695652174</v>
      </c>
      <c r="I122" s="29">
        <f t="shared" si="30"/>
        <v>4.5</v>
      </c>
      <c r="J122" s="20">
        <f t="shared" si="18"/>
        <v>67204.301075268828</v>
      </c>
      <c r="K122" s="20">
        <f>G122/$C$15</f>
        <v>302419.3548387097</v>
      </c>
      <c r="L122" s="20">
        <v>300000</v>
      </c>
      <c r="M122" s="28">
        <f t="shared" si="28"/>
        <v>45362.903225806425</v>
      </c>
      <c r="N122" s="21" t="s">
        <v>305</v>
      </c>
      <c r="O122" s="22" t="s">
        <v>514</v>
      </c>
      <c r="P122" s="22" t="s">
        <v>515</v>
      </c>
      <c r="Q122" s="21" t="s">
        <v>505</v>
      </c>
      <c r="R122" s="139">
        <v>450000</v>
      </c>
      <c r="S122" s="167"/>
    </row>
    <row r="123" spans="1:19" s="15" customFormat="1" ht="52.5" customHeight="1" x14ac:dyDescent="0.25">
      <c r="A123" s="17">
        <v>2</v>
      </c>
      <c r="B123" s="18" t="s">
        <v>19</v>
      </c>
      <c r="C123" s="19" t="s">
        <v>191</v>
      </c>
      <c r="D123" s="20">
        <f t="shared" si="17"/>
        <v>61827.956989247316</v>
      </c>
      <c r="E123" s="20">
        <f t="shared" si="20"/>
        <v>278225.80645161291</v>
      </c>
      <c r="F123" s="20">
        <f t="shared" si="21"/>
        <v>345000</v>
      </c>
      <c r="G123" s="20">
        <v>300000</v>
      </c>
      <c r="H123" s="28">
        <f t="shared" si="24"/>
        <v>1.0782608695652174</v>
      </c>
      <c r="I123" s="29">
        <f t="shared" si="30"/>
        <v>4.5</v>
      </c>
      <c r="J123" s="20">
        <f t="shared" si="18"/>
        <v>53763.440860215058</v>
      </c>
      <c r="K123" s="20">
        <f t="shared" si="29"/>
        <v>241935.48387096776</v>
      </c>
      <c r="L123" s="20">
        <v>188000</v>
      </c>
      <c r="M123" s="28">
        <f>E123-K123</f>
        <v>36290.322580645152</v>
      </c>
      <c r="N123" s="21" t="s">
        <v>305</v>
      </c>
      <c r="O123" s="22" t="s">
        <v>514</v>
      </c>
      <c r="P123" s="22" t="s">
        <v>515</v>
      </c>
      <c r="Q123" s="21" t="s">
        <v>505</v>
      </c>
      <c r="R123" s="139">
        <v>178000</v>
      </c>
      <c r="S123" s="167"/>
    </row>
    <row r="124" spans="1:19" s="15" customFormat="1" ht="31.5" x14ac:dyDescent="0.25">
      <c r="A124" s="81"/>
      <c r="B124" s="82" t="s">
        <v>23</v>
      </c>
      <c r="C124" s="83"/>
      <c r="D124" s="84">
        <f t="shared" si="17"/>
        <v>14426.52329749104</v>
      </c>
      <c r="E124" s="84">
        <f t="shared" si="20"/>
        <v>64919.354838709674</v>
      </c>
      <c r="F124" s="84">
        <f>F125+F126</f>
        <v>80500</v>
      </c>
      <c r="G124" s="84">
        <f>G125+G126</f>
        <v>70000</v>
      </c>
      <c r="H124" s="109">
        <f t="shared" si="24"/>
        <v>1.0782608695652174</v>
      </c>
      <c r="I124" s="110">
        <f t="shared" si="30"/>
        <v>4.5</v>
      </c>
      <c r="J124" s="84">
        <f t="shared" si="18"/>
        <v>12544.802867383514</v>
      </c>
      <c r="K124" s="84">
        <f>G124/$C$15</f>
        <v>56451.61290322581</v>
      </c>
      <c r="L124" s="84">
        <f>SUM(L125:L126)</f>
        <v>46000</v>
      </c>
      <c r="M124" s="84">
        <f>SUM(M125:M126)</f>
        <v>8467.7419354838676</v>
      </c>
      <c r="N124" s="84"/>
      <c r="O124" s="112"/>
      <c r="P124" s="112"/>
      <c r="Q124" s="84"/>
      <c r="R124" s="140">
        <f>SUM(R125:R126)</f>
        <v>59000</v>
      </c>
      <c r="S124" s="168"/>
    </row>
    <row r="125" spans="1:19" s="15" customFormat="1" ht="33" customHeight="1" x14ac:dyDescent="0.25">
      <c r="A125" s="16">
        <v>1</v>
      </c>
      <c r="B125" s="27" t="s">
        <v>162</v>
      </c>
      <c r="C125" s="26" t="s">
        <v>142</v>
      </c>
      <c r="D125" s="20">
        <f t="shared" si="17"/>
        <v>8243.7275985663073</v>
      </c>
      <c r="E125" s="20">
        <f t="shared" si="20"/>
        <v>37096.774193548386</v>
      </c>
      <c r="F125" s="20">
        <f t="shared" si="21"/>
        <v>46000</v>
      </c>
      <c r="G125" s="20">
        <v>40000</v>
      </c>
      <c r="H125" s="28">
        <f t="shared" si="24"/>
        <v>1.0782608695652174</v>
      </c>
      <c r="I125" s="29">
        <f t="shared" si="30"/>
        <v>4.5</v>
      </c>
      <c r="J125" s="20">
        <f t="shared" si="18"/>
        <v>7168.4587813620074</v>
      </c>
      <c r="K125" s="20">
        <f t="shared" ref="K125:K136" si="31">G125/$C$15</f>
        <v>32258.064516129034</v>
      </c>
      <c r="L125" s="20">
        <v>30000</v>
      </c>
      <c r="M125" s="28">
        <f>E125-K125</f>
        <v>4838.7096774193524</v>
      </c>
      <c r="N125" s="24" t="s">
        <v>385</v>
      </c>
      <c r="O125" s="22" t="s">
        <v>514</v>
      </c>
      <c r="P125" s="22" t="s">
        <v>515</v>
      </c>
      <c r="Q125" s="24" t="s">
        <v>505</v>
      </c>
      <c r="R125" s="139">
        <v>40000</v>
      </c>
      <c r="S125" s="167"/>
    </row>
    <row r="126" spans="1:19" s="15" customFormat="1" ht="31.5" x14ac:dyDescent="0.25">
      <c r="A126" s="16">
        <v>2</v>
      </c>
      <c r="B126" s="18" t="s">
        <v>163</v>
      </c>
      <c r="C126" s="26" t="s">
        <v>224</v>
      </c>
      <c r="D126" s="20">
        <f t="shared" si="17"/>
        <v>6182.7956989247305</v>
      </c>
      <c r="E126" s="20">
        <f t="shared" si="20"/>
        <v>27822.580645161288</v>
      </c>
      <c r="F126" s="20">
        <f t="shared" si="21"/>
        <v>34500</v>
      </c>
      <c r="G126" s="20">
        <v>30000</v>
      </c>
      <c r="H126" s="28">
        <f t="shared" si="24"/>
        <v>1.0782608695652174</v>
      </c>
      <c r="I126" s="29">
        <f t="shared" si="30"/>
        <v>4.5</v>
      </c>
      <c r="J126" s="20">
        <f t="shared" si="18"/>
        <v>5376.3440860215051</v>
      </c>
      <c r="K126" s="20">
        <f t="shared" si="31"/>
        <v>24193.548387096773</v>
      </c>
      <c r="L126" s="20">
        <v>16000</v>
      </c>
      <c r="M126" s="28">
        <f>E126-K126</f>
        <v>3629.0322580645152</v>
      </c>
      <c r="N126" s="21" t="str">
        <f>IF(D126&lt;=10000,"Cumparare directa", IF( D126&lt;=75000, "Cerere de Oferte", "Licitatie deschisa"))</f>
        <v>Cumparare directa</v>
      </c>
      <c r="O126" s="22" t="s">
        <v>514</v>
      </c>
      <c r="P126" s="22" t="s">
        <v>515</v>
      </c>
      <c r="Q126" s="24" t="s">
        <v>505</v>
      </c>
      <c r="R126" s="139">
        <v>19000</v>
      </c>
      <c r="S126" s="167"/>
    </row>
    <row r="127" spans="1:19" s="15" customFormat="1" ht="31.5" x14ac:dyDescent="0.25">
      <c r="A127" s="81"/>
      <c r="B127" s="82" t="s">
        <v>24</v>
      </c>
      <c r="C127" s="83"/>
      <c r="D127" s="84">
        <f>D128+D129</f>
        <v>82437.275985663073</v>
      </c>
      <c r="E127" s="84">
        <f t="shared" si="20"/>
        <v>370967.74193548382</v>
      </c>
      <c r="F127" s="84">
        <f>F128+F129</f>
        <v>460000</v>
      </c>
      <c r="G127" s="84">
        <f>G128+G129</f>
        <v>400000</v>
      </c>
      <c r="H127" s="109">
        <f t="shared" si="24"/>
        <v>1.0782608695652176</v>
      </c>
      <c r="I127" s="110">
        <f t="shared" si="30"/>
        <v>4.5</v>
      </c>
      <c r="J127" s="84">
        <f t="shared" si="18"/>
        <v>71684.587813620063</v>
      </c>
      <c r="K127" s="84">
        <f t="shared" si="31"/>
        <v>322580.6451612903</v>
      </c>
      <c r="L127" s="84">
        <f>SUM(L128:L129)</f>
        <v>416000</v>
      </c>
      <c r="M127" s="84">
        <f>SUM(M128:M129)</f>
        <v>48387.096774193516</v>
      </c>
      <c r="N127" s="84"/>
      <c r="O127" s="112"/>
      <c r="P127" s="112"/>
      <c r="Q127" s="84"/>
      <c r="R127" s="140">
        <f>SUM(R128:R129)</f>
        <v>396000</v>
      </c>
      <c r="S127" s="168"/>
    </row>
    <row r="128" spans="1:19" s="15" customFormat="1" ht="34.5" customHeight="1" x14ac:dyDescent="0.25">
      <c r="A128" s="17">
        <v>1</v>
      </c>
      <c r="B128" s="18" t="s">
        <v>25</v>
      </c>
      <c r="C128" s="19" t="s">
        <v>26</v>
      </c>
      <c r="D128" s="20">
        <f t="shared" si="17"/>
        <v>30913.978494623658</v>
      </c>
      <c r="E128" s="20">
        <f t="shared" si="20"/>
        <v>139112.90322580645</v>
      </c>
      <c r="F128" s="20">
        <f t="shared" si="21"/>
        <v>172500</v>
      </c>
      <c r="G128" s="20">
        <v>150000</v>
      </c>
      <c r="H128" s="28">
        <f t="shared" si="24"/>
        <v>1.0782608695652174</v>
      </c>
      <c r="I128" s="29">
        <f t="shared" si="30"/>
        <v>4.5</v>
      </c>
      <c r="J128" s="20">
        <f t="shared" si="18"/>
        <v>26881.720430107529</v>
      </c>
      <c r="K128" s="20">
        <f t="shared" si="31"/>
        <v>120967.74193548388</v>
      </c>
      <c r="L128" s="20">
        <v>100000</v>
      </c>
      <c r="M128" s="28">
        <f>E128-K128</f>
        <v>18145.161290322576</v>
      </c>
      <c r="N128" s="499" t="s">
        <v>502</v>
      </c>
      <c r="O128" s="22" t="s">
        <v>503</v>
      </c>
      <c r="P128" s="22" t="s">
        <v>515</v>
      </c>
      <c r="Q128" s="21" t="s">
        <v>505</v>
      </c>
      <c r="R128" s="139">
        <v>96000</v>
      </c>
      <c r="S128" s="167"/>
    </row>
    <row r="129" spans="1:19" s="15" customFormat="1" ht="34.5" customHeight="1" x14ac:dyDescent="0.25">
      <c r="A129" s="17">
        <v>2</v>
      </c>
      <c r="B129" s="18" t="s">
        <v>27</v>
      </c>
      <c r="C129" s="19" t="s">
        <v>28</v>
      </c>
      <c r="D129" s="20">
        <f t="shared" si="17"/>
        <v>51523.297491039419</v>
      </c>
      <c r="E129" s="20">
        <f t="shared" si="20"/>
        <v>231854.83870967739</v>
      </c>
      <c r="F129" s="20">
        <f t="shared" si="21"/>
        <v>287500</v>
      </c>
      <c r="G129" s="20">
        <v>250000</v>
      </c>
      <c r="H129" s="28">
        <f t="shared" ref="H129:H154" si="32">G129/E129</f>
        <v>1.0782608695652176</v>
      </c>
      <c r="I129" s="29">
        <f t="shared" si="30"/>
        <v>4.5</v>
      </c>
      <c r="J129" s="20">
        <f t="shared" si="18"/>
        <v>44802.867383512545</v>
      </c>
      <c r="K129" s="20">
        <f>G129/$C$15</f>
        <v>201612.90322580645</v>
      </c>
      <c r="L129" s="20">
        <v>316000</v>
      </c>
      <c r="M129" s="28">
        <f>E129-K129</f>
        <v>30241.935483870941</v>
      </c>
      <c r="N129" s="500"/>
      <c r="O129" s="22" t="s">
        <v>503</v>
      </c>
      <c r="P129" s="22" t="s">
        <v>515</v>
      </c>
      <c r="Q129" s="21" t="s">
        <v>505</v>
      </c>
      <c r="R129" s="139">
        <v>300000</v>
      </c>
      <c r="S129" s="167"/>
    </row>
    <row r="130" spans="1:19" s="15" customFormat="1" ht="31.5" x14ac:dyDescent="0.25">
      <c r="A130" s="81"/>
      <c r="B130" s="82" t="s">
        <v>29</v>
      </c>
      <c r="C130" s="83"/>
      <c r="D130" s="84">
        <f t="shared" si="17"/>
        <v>20609.318996415768</v>
      </c>
      <c r="E130" s="84">
        <f t="shared" si="20"/>
        <v>92741.935483870955</v>
      </c>
      <c r="F130" s="84">
        <f>F131+F133</f>
        <v>114999.99999999999</v>
      </c>
      <c r="G130" s="84">
        <f>G131+G133</f>
        <v>100000</v>
      </c>
      <c r="H130" s="109">
        <f t="shared" si="32"/>
        <v>1.0782608695652176</v>
      </c>
      <c r="I130" s="110">
        <f t="shared" si="30"/>
        <v>4.5</v>
      </c>
      <c r="J130" s="84">
        <f t="shared" si="18"/>
        <v>17921.146953405016</v>
      </c>
      <c r="K130" s="84">
        <f t="shared" si="31"/>
        <v>80645.161290322576</v>
      </c>
      <c r="L130" s="84">
        <f>L131+L133</f>
        <v>50000</v>
      </c>
      <c r="M130" s="84">
        <f>M131+M133</f>
        <v>12096.774193548375</v>
      </c>
      <c r="N130" s="84"/>
      <c r="O130" s="112"/>
      <c r="P130" s="112"/>
      <c r="Q130" s="84"/>
      <c r="R130" s="140">
        <f>R131+R133</f>
        <v>50000</v>
      </c>
      <c r="S130" s="168"/>
    </row>
    <row r="131" spans="1:19" s="15" customFormat="1" ht="15.75" hidden="1" x14ac:dyDescent="0.25">
      <c r="A131" s="264"/>
      <c r="B131" s="265"/>
      <c r="C131" s="266"/>
      <c r="D131" s="186">
        <f t="shared" si="17"/>
        <v>3091.3978494623652</v>
      </c>
      <c r="E131" s="20">
        <f t="shared" si="20"/>
        <v>13911.290322580644</v>
      </c>
      <c r="F131" s="20">
        <f t="shared" si="21"/>
        <v>17250</v>
      </c>
      <c r="G131" s="189">
        <f>G132</f>
        <v>15000</v>
      </c>
      <c r="H131" s="187">
        <f t="shared" si="32"/>
        <v>1.0782608695652174</v>
      </c>
      <c r="I131" s="188">
        <f t="shared" si="30"/>
        <v>4.5</v>
      </c>
      <c r="J131" s="189">
        <f t="shared" si="18"/>
        <v>2688.1720430107525</v>
      </c>
      <c r="K131" s="189">
        <f t="shared" si="31"/>
        <v>12096.774193548386</v>
      </c>
      <c r="L131" s="189">
        <f>SUM(L132:L132)</f>
        <v>2000</v>
      </c>
      <c r="M131" s="189">
        <f>SUM(M132:M132)</f>
        <v>1814.5161290322576</v>
      </c>
      <c r="N131" s="189"/>
      <c r="O131" s="192"/>
      <c r="P131" s="192"/>
      <c r="Q131" s="189"/>
      <c r="R131" s="141">
        <v>2000</v>
      </c>
      <c r="S131" s="169"/>
    </row>
    <row r="132" spans="1:19" s="15" customFormat="1" ht="59.25" customHeight="1" x14ac:dyDescent="0.25">
      <c r="A132" s="17">
        <v>1</v>
      </c>
      <c r="B132" s="19" t="s">
        <v>275</v>
      </c>
      <c r="C132" s="19" t="s">
        <v>276</v>
      </c>
      <c r="D132" s="20">
        <f t="shared" si="17"/>
        <v>3091.3978494623652</v>
      </c>
      <c r="E132" s="20">
        <f t="shared" si="20"/>
        <v>13911.290322580644</v>
      </c>
      <c r="F132" s="20">
        <f t="shared" si="21"/>
        <v>17250</v>
      </c>
      <c r="G132" s="20">
        <v>15000</v>
      </c>
      <c r="H132" s="28"/>
      <c r="I132" s="29"/>
      <c r="J132" s="20">
        <f t="shared" si="18"/>
        <v>2688.1720430107525</v>
      </c>
      <c r="K132" s="20">
        <f t="shared" si="31"/>
        <v>12096.774193548386</v>
      </c>
      <c r="L132" s="20">
        <v>2000</v>
      </c>
      <c r="M132" s="28">
        <f>E132-K132</f>
        <v>1814.5161290322576</v>
      </c>
      <c r="N132" s="24" t="s">
        <v>245</v>
      </c>
      <c r="O132" s="22" t="s">
        <v>514</v>
      </c>
      <c r="P132" s="22" t="s">
        <v>515</v>
      </c>
      <c r="Q132" s="21" t="s">
        <v>505</v>
      </c>
      <c r="R132" s="139">
        <v>2000</v>
      </c>
      <c r="S132" s="167"/>
    </row>
    <row r="133" spans="1:19" s="15" customFormat="1" ht="15.75" hidden="1" x14ac:dyDescent="0.25">
      <c r="A133" s="264"/>
      <c r="B133" s="265"/>
      <c r="C133" s="266"/>
      <c r="D133" s="189">
        <f t="shared" si="17"/>
        <v>17517.921146953406</v>
      </c>
      <c r="E133" s="20">
        <f t="shared" si="20"/>
        <v>78830.645161290318</v>
      </c>
      <c r="F133" s="20">
        <f t="shared" si="21"/>
        <v>97749.999999999985</v>
      </c>
      <c r="G133" s="189">
        <f>G134+G135+G136+G137+G138</f>
        <v>85000</v>
      </c>
      <c r="H133" s="187">
        <f t="shared" si="32"/>
        <v>1.0782608695652174</v>
      </c>
      <c r="I133" s="188">
        <f>E133/D133</f>
        <v>4.5</v>
      </c>
      <c r="J133" s="189">
        <f t="shared" si="18"/>
        <v>15232.974910394267</v>
      </c>
      <c r="K133" s="189">
        <f t="shared" si="31"/>
        <v>68548.387096774197</v>
      </c>
      <c r="L133" s="189">
        <f>SUM(L134:L138)</f>
        <v>48000</v>
      </c>
      <c r="M133" s="189">
        <f>SUM(M134:M138)</f>
        <v>10282.258064516118</v>
      </c>
      <c r="N133" s="189"/>
      <c r="O133" s="192"/>
      <c r="P133" s="192"/>
      <c r="Q133" s="189"/>
      <c r="R133" s="141">
        <v>48000</v>
      </c>
      <c r="S133" s="169"/>
    </row>
    <row r="134" spans="1:19" s="15" customFormat="1" ht="48.75" customHeight="1" x14ac:dyDescent="0.25">
      <c r="A134" s="17">
        <v>1</v>
      </c>
      <c r="B134" s="18" t="s">
        <v>20</v>
      </c>
      <c r="C134" s="19" t="s">
        <v>208</v>
      </c>
      <c r="D134" s="20">
        <f t="shared" si="17"/>
        <v>412.18637992831538</v>
      </c>
      <c r="E134" s="20">
        <f t="shared" si="20"/>
        <v>1854.8387096774193</v>
      </c>
      <c r="F134" s="20">
        <f t="shared" si="21"/>
        <v>2300</v>
      </c>
      <c r="G134" s="20">
        <v>2000</v>
      </c>
      <c r="H134" s="28">
        <f t="shared" si="32"/>
        <v>1.0782608695652174</v>
      </c>
      <c r="I134" s="29">
        <f>E134/D134</f>
        <v>4.5</v>
      </c>
      <c r="J134" s="20">
        <f t="shared" si="18"/>
        <v>358.42293906810039</v>
      </c>
      <c r="K134" s="20">
        <f>G134/$C$15</f>
        <v>1612.9032258064517</v>
      </c>
      <c r="L134" s="20">
        <v>1000</v>
      </c>
      <c r="M134" s="28">
        <f t="shared" ref="M134:M140" si="33">E134-K134</f>
        <v>241.93548387096757</v>
      </c>
      <c r="N134" s="21" t="str">
        <f>IF(D134&lt;=10000,"Cumpărare directă", IF( D134&lt;=75000, "Cerere de Oferte", "Licitaţie deschisă"))</f>
        <v>Cumpărare directă</v>
      </c>
      <c r="O134" s="22" t="s">
        <v>514</v>
      </c>
      <c r="P134" s="22" t="s">
        <v>515</v>
      </c>
      <c r="Q134" s="21" t="s">
        <v>505</v>
      </c>
      <c r="R134" s="139">
        <v>1000</v>
      </c>
      <c r="S134" s="167"/>
    </row>
    <row r="135" spans="1:19" s="15" customFormat="1" ht="48.75" customHeight="1" x14ac:dyDescent="0.25">
      <c r="A135" s="17">
        <v>2</v>
      </c>
      <c r="B135" s="18" t="s">
        <v>30</v>
      </c>
      <c r="C135" s="19" t="s">
        <v>197</v>
      </c>
      <c r="D135" s="20">
        <f t="shared" si="17"/>
        <v>618.27956989247309</v>
      </c>
      <c r="E135" s="20">
        <f t="shared" si="20"/>
        <v>2782.2580645161288</v>
      </c>
      <c r="F135" s="20">
        <f t="shared" si="21"/>
        <v>3449.9999999999995</v>
      </c>
      <c r="G135" s="20">
        <v>3000</v>
      </c>
      <c r="H135" s="28">
        <f t="shared" si="32"/>
        <v>1.0782608695652174</v>
      </c>
      <c r="I135" s="29">
        <f>E135/D135</f>
        <v>4.5</v>
      </c>
      <c r="J135" s="20">
        <f t="shared" si="18"/>
        <v>537.63440860215053</v>
      </c>
      <c r="K135" s="20">
        <f t="shared" si="31"/>
        <v>2419.3548387096776</v>
      </c>
      <c r="L135" s="20">
        <v>1000</v>
      </c>
      <c r="M135" s="28">
        <f t="shared" si="33"/>
        <v>362.90322580645125</v>
      </c>
      <c r="N135" s="21" t="str">
        <f>IF(D135&lt;=10000,"Cumpărare directă", IF( D135&lt;=75000, "Cerere de Oferte", "Licitaţie deschisă"))</f>
        <v>Cumpărare directă</v>
      </c>
      <c r="O135" s="22" t="s">
        <v>514</v>
      </c>
      <c r="P135" s="22" t="s">
        <v>515</v>
      </c>
      <c r="Q135" s="21" t="s">
        <v>505</v>
      </c>
      <c r="R135" s="139">
        <v>1000</v>
      </c>
      <c r="S135" s="167"/>
    </row>
    <row r="136" spans="1:19" s="15" customFormat="1" ht="67.5" customHeight="1" x14ac:dyDescent="0.25">
      <c r="A136" s="17">
        <v>3</v>
      </c>
      <c r="B136" s="18" t="s">
        <v>362</v>
      </c>
      <c r="C136" s="19" t="s">
        <v>417</v>
      </c>
      <c r="D136" s="20">
        <f t="shared" si="17"/>
        <v>14220.430107526881</v>
      </c>
      <c r="E136" s="20">
        <f t="shared" si="20"/>
        <v>63991.935483870962</v>
      </c>
      <c r="F136" s="20">
        <f t="shared" si="21"/>
        <v>79350</v>
      </c>
      <c r="G136" s="20">
        <v>69000</v>
      </c>
      <c r="H136" s="28">
        <f t="shared" si="32"/>
        <v>1.0782608695652174</v>
      </c>
      <c r="I136" s="29"/>
      <c r="J136" s="20">
        <f t="shared" si="18"/>
        <v>12365.591397849463</v>
      </c>
      <c r="K136" s="20">
        <f t="shared" si="31"/>
        <v>55645.161290322583</v>
      </c>
      <c r="L136" s="20">
        <v>40000</v>
      </c>
      <c r="M136" s="28">
        <f t="shared" si="33"/>
        <v>8346.7741935483791</v>
      </c>
      <c r="N136" s="21" t="s">
        <v>355</v>
      </c>
      <c r="O136" s="22" t="s">
        <v>514</v>
      </c>
      <c r="P136" s="22" t="s">
        <v>515</v>
      </c>
      <c r="Q136" s="21" t="s">
        <v>505</v>
      </c>
      <c r="R136" s="139">
        <v>40000</v>
      </c>
      <c r="S136" s="167"/>
    </row>
    <row r="137" spans="1:19" s="15" customFormat="1" ht="31.5" x14ac:dyDescent="0.25">
      <c r="A137" s="17">
        <v>4</v>
      </c>
      <c r="B137" s="18" t="s">
        <v>31</v>
      </c>
      <c r="C137" s="19" t="s">
        <v>197</v>
      </c>
      <c r="D137" s="20">
        <f t="shared" si="17"/>
        <v>206.09318996415769</v>
      </c>
      <c r="E137" s="20">
        <f t="shared" si="20"/>
        <v>927.41935483870964</v>
      </c>
      <c r="F137" s="20">
        <f t="shared" si="21"/>
        <v>1150</v>
      </c>
      <c r="G137" s="20">
        <v>1000</v>
      </c>
      <c r="H137" s="28">
        <f t="shared" si="32"/>
        <v>1.0782608695652174</v>
      </c>
      <c r="I137" s="29">
        <f t="shared" ref="I137:I156" si="34">E137/D137</f>
        <v>4.5</v>
      </c>
      <c r="J137" s="20">
        <f t="shared" si="18"/>
        <v>179.2114695340502</v>
      </c>
      <c r="K137" s="20">
        <f>G137/$C$15</f>
        <v>806.45161290322585</v>
      </c>
      <c r="L137" s="20">
        <v>1000</v>
      </c>
      <c r="M137" s="28">
        <f t="shared" si="33"/>
        <v>120.96774193548379</v>
      </c>
      <c r="N137" s="21" t="str">
        <f>IF(D137&lt;=10000,"Cumpărare directă", IF( D137&lt;=75000, "Cerere de Oferte", "Licitaţie deschisă"))</f>
        <v>Cumpărare directă</v>
      </c>
      <c r="O137" s="22" t="s">
        <v>514</v>
      </c>
      <c r="P137" s="22" t="s">
        <v>515</v>
      </c>
      <c r="Q137" s="21" t="s">
        <v>505</v>
      </c>
      <c r="R137" s="139">
        <v>1000</v>
      </c>
      <c r="S137" s="167"/>
    </row>
    <row r="138" spans="1:19" s="15" customFormat="1" ht="36.75" customHeight="1" x14ac:dyDescent="0.25">
      <c r="A138" s="17">
        <v>5</v>
      </c>
      <c r="B138" s="18" t="s">
        <v>32</v>
      </c>
      <c r="C138" s="19" t="s">
        <v>194</v>
      </c>
      <c r="D138" s="20">
        <f t="shared" si="17"/>
        <v>2060.9318996415768</v>
      </c>
      <c r="E138" s="20">
        <f t="shared" si="20"/>
        <v>9274.1935483870966</v>
      </c>
      <c r="F138" s="20">
        <f t="shared" si="21"/>
        <v>11500</v>
      </c>
      <c r="G138" s="20">
        <v>10000</v>
      </c>
      <c r="H138" s="28">
        <f t="shared" si="32"/>
        <v>1.0782608695652174</v>
      </c>
      <c r="I138" s="29">
        <f t="shared" si="34"/>
        <v>4.5</v>
      </c>
      <c r="J138" s="20">
        <f t="shared" si="18"/>
        <v>1792.1146953405018</v>
      </c>
      <c r="K138" s="20">
        <f t="shared" ref="K138:K146" si="35">G138/$C$15</f>
        <v>8064.5161290322585</v>
      </c>
      <c r="L138" s="20">
        <v>5000</v>
      </c>
      <c r="M138" s="28">
        <f>E138-K138</f>
        <v>1209.6774193548381</v>
      </c>
      <c r="N138" s="21" t="str">
        <f>IF(D138&lt;=10000,"Cumpărare directă", IF( D138&lt;=75000, "Cerere de Oferte", "Licitaţie deschisă"))</f>
        <v>Cumpărare directă</v>
      </c>
      <c r="O138" s="22" t="s">
        <v>514</v>
      </c>
      <c r="P138" s="22" t="s">
        <v>515</v>
      </c>
      <c r="Q138" s="21" t="s">
        <v>505</v>
      </c>
      <c r="R138" s="139">
        <v>5000</v>
      </c>
      <c r="S138" s="167"/>
    </row>
    <row r="139" spans="1:19" s="15" customFormat="1" ht="47.25" x14ac:dyDescent="0.25">
      <c r="A139" s="81"/>
      <c r="B139" s="82" t="s">
        <v>33</v>
      </c>
      <c r="C139" s="83"/>
      <c r="D139" s="84">
        <f t="shared" si="17"/>
        <v>146532.25806451612</v>
      </c>
      <c r="E139" s="84">
        <f t="shared" si="20"/>
        <v>659395.16129032255</v>
      </c>
      <c r="F139" s="84">
        <f>F140+F141+F142+F143+F144</f>
        <v>817650</v>
      </c>
      <c r="G139" s="84">
        <f>G140+G141+G142+G143+G144</f>
        <v>711000</v>
      </c>
      <c r="H139" s="159">
        <f t="shared" si="32"/>
        <v>1.0782608695652174</v>
      </c>
      <c r="I139" s="160">
        <f t="shared" si="34"/>
        <v>4.5</v>
      </c>
      <c r="J139" s="84">
        <f t="shared" si="18"/>
        <v>127419.35483870968</v>
      </c>
      <c r="K139" s="84">
        <f t="shared" si="35"/>
        <v>573387.09677419357</v>
      </c>
      <c r="L139" s="84">
        <f>SUM(L140:L144)</f>
        <v>508000</v>
      </c>
      <c r="M139" s="84">
        <f>SUM(M140:M144)</f>
        <v>86008.064516129001</v>
      </c>
      <c r="N139" s="84"/>
      <c r="O139" s="130"/>
      <c r="P139" s="130"/>
      <c r="Q139" s="84"/>
      <c r="R139" s="140">
        <f>SUM(R140:R144)</f>
        <v>558000</v>
      </c>
      <c r="S139" s="168"/>
    </row>
    <row r="140" spans="1:19" s="15" customFormat="1" ht="30.75" customHeight="1" x14ac:dyDescent="0.25">
      <c r="A140" s="17">
        <v>1</v>
      </c>
      <c r="B140" s="18" t="s">
        <v>34</v>
      </c>
      <c r="C140" s="19" t="s">
        <v>222</v>
      </c>
      <c r="D140" s="20">
        <f t="shared" si="17"/>
        <v>4121.8637992831536</v>
      </c>
      <c r="E140" s="20">
        <f t="shared" si="20"/>
        <v>18548.387096774193</v>
      </c>
      <c r="F140" s="20">
        <f t="shared" si="21"/>
        <v>23000</v>
      </c>
      <c r="G140" s="20">
        <v>20000</v>
      </c>
      <c r="H140" s="28">
        <f t="shared" si="32"/>
        <v>1.0782608695652174</v>
      </c>
      <c r="I140" s="29">
        <f t="shared" si="34"/>
        <v>4.5</v>
      </c>
      <c r="J140" s="20">
        <f t="shared" si="18"/>
        <v>3584.2293906810037</v>
      </c>
      <c r="K140" s="20">
        <f t="shared" si="35"/>
        <v>16129.032258064517</v>
      </c>
      <c r="L140" s="20">
        <v>10000</v>
      </c>
      <c r="M140" s="28">
        <f t="shared" si="33"/>
        <v>2419.3548387096762</v>
      </c>
      <c r="N140" s="21" t="s">
        <v>355</v>
      </c>
      <c r="O140" s="22" t="s">
        <v>514</v>
      </c>
      <c r="P140" s="22" t="s">
        <v>515</v>
      </c>
      <c r="Q140" s="21" t="s">
        <v>465</v>
      </c>
      <c r="R140" s="139">
        <v>7500</v>
      </c>
      <c r="S140" s="167"/>
    </row>
    <row r="141" spans="1:19" s="15" customFormat="1" ht="31.5" customHeight="1" x14ac:dyDescent="0.25">
      <c r="A141" s="17">
        <v>2</v>
      </c>
      <c r="B141" s="18" t="s">
        <v>36</v>
      </c>
      <c r="C141" s="19" t="s">
        <v>169</v>
      </c>
      <c r="D141" s="20">
        <f t="shared" si="17"/>
        <v>16487.455197132615</v>
      </c>
      <c r="E141" s="20">
        <f t="shared" si="20"/>
        <v>74193.548387096773</v>
      </c>
      <c r="F141" s="20">
        <f t="shared" si="21"/>
        <v>92000</v>
      </c>
      <c r="G141" s="20">
        <v>80000</v>
      </c>
      <c r="H141" s="28">
        <f t="shared" si="32"/>
        <v>1.0782608695652174</v>
      </c>
      <c r="I141" s="29">
        <f t="shared" si="34"/>
        <v>4.5</v>
      </c>
      <c r="J141" s="20">
        <f t="shared" si="18"/>
        <v>14336.917562724015</v>
      </c>
      <c r="K141" s="20">
        <f t="shared" si="35"/>
        <v>64516.129032258068</v>
      </c>
      <c r="L141" s="20">
        <f>30000-10000</f>
        <v>20000</v>
      </c>
      <c r="M141" s="28">
        <f>E141-K141</f>
        <v>9677.4193548387047</v>
      </c>
      <c r="N141" s="21" t="s">
        <v>363</v>
      </c>
      <c r="O141" s="22" t="s">
        <v>514</v>
      </c>
      <c r="P141" s="22" t="s">
        <v>515</v>
      </c>
      <c r="Q141" s="21" t="s">
        <v>465</v>
      </c>
      <c r="R141" s="139">
        <v>7500</v>
      </c>
      <c r="S141" s="167"/>
    </row>
    <row r="142" spans="1:19" s="15" customFormat="1" ht="33" customHeight="1" x14ac:dyDescent="0.25">
      <c r="A142" s="17">
        <v>3</v>
      </c>
      <c r="B142" s="18" t="s">
        <v>37</v>
      </c>
      <c r="C142" s="19" t="s">
        <v>223</v>
      </c>
      <c r="D142" s="20">
        <f t="shared" si="17"/>
        <v>61827.956989247316</v>
      </c>
      <c r="E142" s="20">
        <f t="shared" si="20"/>
        <v>278225.80645161291</v>
      </c>
      <c r="F142" s="20">
        <f t="shared" si="21"/>
        <v>345000</v>
      </c>
      <c r="G142" s="20">
        <v>300000</v>
      </c>
      <c r="H142" s="28">
        <f t="shared" si="32"/>
        <v>1.0782608695652174</v>
      </c>
      <c r="I142" s="29">
        <f t="shared" si="34"/>
        <v>4.5</v>
      </c>
      <c r="J142" s="20">
        <f t="shared" si="18"/>
        <v>53763.440860215058</v>
      </c>
      <c r="K142" s="20">
        <f>G142/$C$15</f>
        <v>241935.48387096776</v>
      </c>
      <c r="L142" s="20">
        <v>125000</v>
      </c>
      <c r="M142" s="28">
        <f t="shared" ref="M142:M154" si="36">E142-K142</f>
        <v>36290.322580645152</v>
      </c>
      <c r="N142" s="21" t="s">
        <v>502</v>
      </c>
      <c r="O142" s="22" t="s">
        <v>514</v>
      </c>
      <c r="P142" s="22" t="s">
        <v>515</v>
      </c>
      <c r="Q142" s="21" t="s">
        <v>465</v>
      </c>
      <c r="R142" s="139">
        <v>190000</v>
      </c>
      <c r="S142" s="167"/>
    </row>
    <row r="143" spans="1:19" s="15" customFormat="1" ht="40.5" customHeight="1" x14ac:dyDescent="0.25">
      <c r="A143" s="17">
        <v>4</v>
      </c>
      <c r="B143" s="18" t="s">
        <v>38</v>
      </c>
      <c r="C143" s="19" t="s">
        <v>218</v>
      </c>
      <c r="D143" s="20">
        <f t="shared" si="17"/>
        <v>61827.956989247316</v>
      </c>
      <c r="E143" s="20">
        <f t="shared" si="20"/>
        <v>278225.80645161291</v>
      </c>
      <c r="F143" s="20">
        <f t="shared" si="21"/>
        <v>345000</v>
      </c>
      <c r="G143" s="20">
        <v>300000</v>
      </c>
      <c r="H143" s="28">
        <f t="shared" si="32"/>
        <v>1.0782608695652174</v>
      </c>
      <c r="I143" s="29">
        <f t="shared" si="34"/>
        <v>4.5</v>
      </c>
      <c r="J143" s="20">
        <f t="shared" si="18"/>
        <v>53763.440860215058</v>
      </c>
      <c r="K143" s="20">
        <f t="shared" si="35"/>
        <v>241935.48387096776</v>
      </c>
      <c r="L143" s="20">
        <v>350000</v>
      </c>
      <c r="M143" s="28">
        <f t="shared" si="36"/>
        <v>36290.322580645152</v>
      </c>
      <c r="N143" s="21" t="s">
        <v>502</v>
      </c>
      <c r="O143" s="22" t="s">
        <v>514</v>
      </c>
      <c r="P143" s="22" t="s">
        <v>515</v>
      </c>
      <c r="Q143" s="21" t="s">
        <v>465</v>
      </c>
      <c r="R143" s="139">
        <v>350000</v>
      </c>
      <c r="S143" s="167"/>
    </row>
    <row r="144" spans="1:19" s="15" customFormat="1" ht="36" customHeight="1" x14ac:dyDescent="0.25">
      <c r="A144" s="17">
        <v>5</v>
      </c>
      <c r="B144" s="18" t="s">
        <v>39</v>
      </c>
      <c r="C144" s="19" t="s">
        <v>35</v>
      </c>
      <c r="D144" s="20">
        <f t="shared" ref="D144:D211" si="37">E144/$B$16</f>
        <v>2267.025089605735</v>
      </c>
      <c r="E144" s="20">
        <f t="shared" si="20"/>
        <v>10201.612903225807</v>
      </c>
      <c r="F144" s="20">
        <f t="shared" si="21"/>
        <v>12649.999999999998</v>
      </c>
      <c r="G144" s="20">
        <v>11000</v>
      </c>
      <c r="H144" s="28">
        <f t="shared" si="32"/>
        <v>1.0782608695652174</v>
      </c>
      <c r="I144" s="29">
        <f t="shared" si="34"/>
        <v>4.5</v>
      </c>
      <c r="J144" s="20">
        <f t="shared" ref="J144:J212" si="38">K144/$B$16</f>
        <v>1971.3261648745522</v>
      </c>
      <c r="K144" s="20">
        <f t="shared" si="35"/>
        <v>8870.9677419354848</v>
      </c>
      <c r="L144" s="20">
        <v>3000</v>
      </c>
      <c r="M144" s="28">
        <f t="shared" si="36"/>
        <v>1330.645161290322</v>
      </c>
      <c r="N144" s="21" t="s">
        <v>456</v>
      </c>
      <c r="O144" s="22" t="s">
        <v>514</v>
      </c>
      <c r="P144" s="22" t="s">
        <v>515</v>
      </c>
      <c r="Q144" s="21" t="s">
        <v>505</v>
      </c>
      <c r="R144" s="139">
        <v>3000</v>
      </c>
      <c r="S144" s="167"/>
    </row>
    <row r="145" spans="1:21" s="15" customFormat="1" ht="52.5" customHeight="1" x14ac:dyDescent="0.25">
      <c r="A145" s="81"/>
      <c r="B145" s="82" t="s">
        <v>40</v>
      </c>
      <c r="C145" s="83"/>
      <c r="D145" s="84">
        <f t="shared" si="37"/>
        <v>121801.07526881721</v>
      </c>
      <c r="E145" s="84">
        <f t="shared" si="20"/>
        <v>548104.83870967745</v>
      </c>
      <c r="F145" s="84">
        <f>F146+F155</f>
        <v>679649.99999999988</v>
      </c>
      <c r="G145" s="84">
        <f>G146+G155</f>
        <v>591000</v>
      </c>
      <c r="H145" s="109">
        <f t="shared" si="32"/>
        <v>1.0782608695652174</v>
      </c>
      <c r="I145" s="110">
        <f t="shared" si="34"/>
        <v>4.5</v>
      </c>
      <c r="J145" s="84">
        <f t="shared" si="38"/>
        <v>105913.97849462366</v>
      </c>
      <c r="K145" s="84">
        <f t="shared" si="35"/>
        <v>476612.90322580648</v>
      </c>
      <c r="L145" s="84">
        <f>L148+L146+L150+L155</f>
        <v>537000</v>
      </c>
      <c r="M145" s="84">
        <f>M148+M146+M150+M155</f>
        <v>70261.290322580608</v>
      </c>
      <c r="N145" s="84"/>
      <c r="O145" s="112"/>
      <c r="P145" s="112"/>
      <c r="Q145" s="84"/>
      <c r="R145" s="140">
        <f>R148+R146+R150+R155</f>
        <v>537000</v>
      </c>
      <c r="S145" s="168"/>
    </row>
    <row r="146" spans="1:21" s="15" customFormat="1" ht="43.5" hidden="1" customHeight="1" x14ac:dyDescent="0.25">
      <c r="A146" s="89"/>
      <c r="B146" s="90"/>
      <c r="C146" s="91"/>
      <c r="D146" s="88">
        <f t="shared" si="37"/>
        <v>83467.741935483849</v>
      </c>
      <c r="E146" s="20">
        <f t="shared" ref="E146:E210" si="39">G146/$C$15*$F$17</f>
        <v>375604.83870967734</v>
      </c>
      <c r="F146" s="20">
        <f t="shared" ref="F146:F211" si="40">G146*$F$17</f>
        <v>465749.99999999994</v>
      </c>
      <c r="G146" s="88">
        <f>G147+G149+G151+G152+G153+G154</f>
        <v>405000</v>
      </c>
      <c r="H146" s="116">
        <f t="shared" si="32"/>
        <v>1.0782608695652176</v>
      </c>
      <c r="I146" s="117">
        <f t="shared" si="34"/>
        <v>4.5</v>
      </c>
      <c r="J146" s="88">
        <f t="shared" si="38"/>
        <v>72580.645161290318</v>
      </c>
      <c r="K146" s="88">
        <f t="shared" si="35"/>
        <v>326612.90322580643</v>
      </c>
      <c r="L146" s="88">
        <f>SUM(L147:L147)</f>
        <v>19400</v>
      </c>
      <c r="M146" s="88">
        <f>SUM(M147:M147)</f>
        <v>0</v>
      </c>
      <c r="N146" s="88"/>
      <c r="O146" s="126"/>
      <c r="P146" s="126"/>
      <c r="Q146" s="88"/>
      <c r="R146" s="141">
        <v>19400</v>
      </c>
      <c r="S146" s="169"/>
    </row>
    <row r="147" spans="1:21" s="15" customFormat="1" ht="43.5" hidden="1" customHeight="1" x14ac:dyDescent="0.25">
      <c r="A147" s="17">
        <v>1</v>
      </c>
      <c r="B147" s="18" t="s">
        <v>41</v>
      </c>
      <c r="C147" s="19" t="s">
        <v>221</v>
      </c>
      <c r="D147" s="20">
        <f t="shared" si="37"/>
        <v>0</v>
      </c>
      <c r="E147" s="20">
        <f t="shared" si="39"/>
        <v>0</v>
      </c>
      <c r="F147" s="20">
        <f t="shared" si="40"/>
        <v>0</v>
      </c>
      <c r="G147" s="20">
        <v>0</v>
      </c>
      <c r="H147" s="28" t="e">
        <f t="shared" si="32"/>
        <v>#DIV/0!</v>
      </c>
      <c r="I147" s="29" t="e">
        <f t="shared" si="34"/>
        <v>#DIV/0!</v>
      </c>
      <c r="J147" s="20">
        <f t="shared" si="38"/>
        <v>0</v>
      </c>
      <c r="K147" s="20">
        <f>G147/$C$15</f>
        <v>0</v>
      </c>
      <c r="L147" s="20">
        <v>19400</v>
      </c>
      <c r="M147" s="28">
        <f>E147-K147</f>
        <v>0</v>
      </c>
      <c r="N147" s="21" t="s">
        <v>355</v>
      </c>
      <c r="O147" s="22" t="s">
        <v>452</v>
      </c>
      <c r="P147" s="22" t="s">
        <v>453</v>
      </c>
      <c r="Q147" s="21"/>
      <c r="R147" s="139">
        <v>19400</v>
      </c>
      <c r="S147" s="183" t="s">
        <v>474</v>
      </c>
    </row>
    <row r="148" spans="1:21" s="15" customFormat="1" ht="15.75" hidden="1" x14ac:dyDescent="0.25">
      <c r="A148" s="89"/>
      <c r="B148" s="90"/>
      <c r="C148" s="91"/>
      <c r="D148" s="92"/>
      <c r="E148" s="20">
        <f t="shared" si="39"/>
        <v>0</v>
      </c>
      <c r="F148" s="20">
        <f t="shared" si="40"/>
        <v>0</v>
      </c>
      <c r="G148" s="88"/>
      <c r="H148" s="116" t="e">
        <f t="shared" si="32"/>
        <v>#DIV/0!</v>
      </c>
      <c r="I148" s="117" t="e">
        <f t="shared" si="34"/>
        <v>#DIV/0!</v>
      </c>
      <c r="J148" s="92"/>
      <c r="K148" s="92"/>
      <c r="L148" s="88"/>
      <c r="M148" s="116">
        <f t="shared" si="36"/>
        <v>0</v>
      </c>
      <c r="N148" s="93"/>
      <c r="O148" s="126"/>
      <c r="P148" s="126"/>
      <c r="Q148" s="93"/>
      <c r="R148" s="142"/>
      <c r="S148" s="170"/>
    </row>
    <row r="149" spans="1:21" s="15" customFormat="1" ht="36" customHeight="1" x14ac:dyDescent="0.25">
      <c r="A149" s="17">
        <v>1</v>
      </c>
      <c r="B149" s="18" t="s">
        <v>42</v>
      </c>
      <c r="C149" s="19" t="s">
        <v>161</v>
      </c>
      <c r="D149" s="20">
        <f t="shared" si="37"/>
        <v>2060.9318996415768</v>
      </c>
      <c r="E149" s="20">
        <f t="shared" si="39"/>
        <v>9274.1935483870966</v>
      </c>
      <c r="F149" s="20">
        <f t="shared" si="40"/>
        <v>11500</v>
      </c>
      <c r="G149" s="20">
        <v>10000</v>
      </c>
      <c r="H149" s="28">
        <f t="shared" si="32"/>
        <v>1.0782608695652174</v>
      </c>
      <c r="I149" s="29">
        <f t="shared" si="34"/>
        <v>4.5</v>
      </c>
      <c r="J149" s="20">
        <f t="shared" si="38"/>
        <v>1792.1146953405018</v>
      </c>
      <c r="K149" s="20">
        <f>G149/$C$15</f>
        <v>8064.5161290322585</v>
      </c>
      <c r="L149" s="20">
        <v>0</v>
      </c>
      <c r="M149" s="28">
        <f t="shared" si="36"/>
        <v>1209.6774193548381</v>
      </c>
      <c r="N149" s="21" t="s">
        <v>355</v>
      </c>
      <c r="O149" s="22" t="s">
        <v>514</v>
      </c>
      <c r="P149" s="22" t="s">
        <v>515</v>
      </c>
      <c r="Q149" s="21" t="s">
        <v>454</v>
      </c>
      <c r="R149" s="139">
        <v>0</v>
      </c>
      <c r="S149" s="167"/>
    </row>
    <row r="150" spans="1:21" s="15" customFormat="1" ht="15.75" hidden="1" x14ac:dyDescent="0.25">
      <c r="A150" s="89"/>
      <c r="B150" s="90"/>
      <c r="C150" s="91"/>
      <c r="D150" s="92"/>
      <c r="E150" s="20">
        <f t="shared" si="39"/>
        <v>0</v>
      </c>
      <c r="F150" s="20">
        <f t="shared" si="40"/>
        <v>0</v>
      </c>
      <c r="G150" s="88"/>
      <c r="H150" s="116" t="e">
        <f t="shared" si="32"/>
        <v>#DIV/0!</v>
      </c>
      <c r="I150" s="117" t="e">
        <f t="shared" si="34"/>
        <v>#DIV/0!</v>
      </c>
      <c r="J150" s="88">
        <f t="shared" si="38"/>
        <v>0</v>
      </c>
      <c r="K150" s="88">
        <f t="shared" ref="K150:K160" si="41">G150/$C$15</f>
        <v>0</v>
      </c>
      <c r="L150" s="88">
        <f>SUM(L151:L154)</f>
        <v>258000</v>
      </c>
      <c r="M150" s="88">
        <f>SUM(M151:M154)</f>
        <v>47782.2580645161</v>
      </c>
      <c r="N150" s="88"/>
      <c r="O150" s="22" t="s">
        <v>503</v>
      </c>
      <c r="P150" s="126"/>
      <c r="Q150" s="88"/>
      <c r="R150" s="141">
        <f>SUM(R151:R154)</f>
        <v>258000</v>
      </c>
      <c r="S150" s="169"/>
    </row>
    <row r="151" spans="1:21" s="15" customFormat="1" ht="31.5" x14ac:dyDescent="0.25">
      <c r="A151" s="17">
        <v>2</v>
      </c>
      <c r="B151" s="25" t="s">
        <v>43</v>
      </c>
      <c r="C151" s="19" t="s">
        <v>225</v>
      </c>
      <c r="D151" s="20">
        <f t="shared" si="37"/>
        <v>24731.182795698922</v>
      </c>
      <c r="E151" s="20">
        <f t="shared" si="39"/>
        <v>111290.32258064515</v>
      </c>
      <c r="F151" s="20">
        <f t="shared" si="40"/>
        <v>138000</v>
      </c>
      <c r="G151" s="20">
        <v>120000</v>
      </c>
      <c r="H151" s="28">
        <f t="shared" si="32"/>
        <v>1.0782608695652174</v>
      </c>
      <c r="I151" s="29">
        <f t="shared" si="34"/>
        <v>4.5</v>
      </c>
      <c r="J151" s="20">
        <f t="shared" si="38"/>
        <v>21505.37634408602</v>
      </c>
      <c r="K151" s="20">
        <f t="shared" si="41"/>
        <v>96774.193548387091</v>
      </c>
      <c r="L151" s="20">
        <v>100000</v>
      </c>
      <c r="M151" s="28">
        <f t="shared" si="36"/>
        <v>14516.129032258061</v>
      </c>
      <c r="N151" s="21" t="s">
        <v>363</v>
      </c>
      <c r="O151" s="22" t="s">
        <v>514</v>
      </c>
      <c r="P151" s="22" t="s">
        <v>515</v>
      </c>
      <c r="Q151" s="21" t="s">
        <v>438</v>
      </c>
      <c r="R151" s="139">
        <v>100000</v>
      </c>
      <c r="S151" s="167"/>
    </row>
    <row r="152" spans="1:21" s="15" customFormat="1" ht="47.25" x14ac:dyDescent="0.25">
      <c r="A152" s="17">
        <v>3</v>
      </c>
      <c r="B152" s="25" t="s">
        <v>44</v>
      </c>
      <c r="C152" s="19" t="s">
        <v>225</v>
      </c>
      <c r="D152" s="20">
        <f t="shared" si="37"/>
        <v>20609.318996415768</v>
      </c>
      <c r="E152" s="20">
        <f t="shared" si="39"/>
        <v>92741.935483870955</v>
      </c>
      <c r="F152" s="20">
        <f t="shared" si="40"/>
        <v>114999.99999999999</v>
      </c>
      <c r="G152" s="54">
        <v>100000</v>
      </c>
      <c r="H152" s="28">
        <f t="shared" si="32"/>
        <v>1.0782608695652176</v>
      </c>
      <c r="I152" s="29">
        <f t="shared" si="34"/>
        <v>4.5</v>
      </c>
      <c r="J152" s="20">
        <f t="shared" si="38"/>
        <v>17921.146953405016</v>
      </c>
      <c r="K152" s="20">
        <f t="shared" si="41"/>
        <v>80645.161290322576</v>
      </c>
      <c r="L152" s="54">
        <v>78350</v>
      </c>
      <c r="M152" s="28">
        <f t="shared" si="36"/>
        <v>12096.774193548379</v>
      </c>
      <c r="N152" s="21" t="s">
        <v>304</v>
      </c>
      <c r="O152" s="22" t="s">
        <v>514</v>
      </c>
      <c r="P152" s="22" t="s">
        <v>515</v>
      </c>
      <c r="Q152" s="21" t="s">
        <v>438</v>
      </c>
      <c r="R152" s="139">
        <v>78350</v>
      </c>
      <c r="S152" s="167"/>
    </row>
    <row r="153" spans="1:21" s="15" customFormat="1" ht="48" customHeight="1" x14ac:dyDescent="0.25">
      <c r="A153" s="17">
        <v>4</v>
      </c>
      <c r="B153" s="25" t="s">
        <v>428</v>
      </c>
      <c r="C153" s="19" t="s">
        <v>429</v>
      </c>
      <c r="D153" s="20">
        <f t="shared" si="37"/>
        <v>19578.853046594981</v>
      </c>
      <c r="E153" s="20">
        <f t="shared" si="39"/>
        <v>88104.838709677409</v>
      </c>
      <c r="F153" s="20">
        <f t="shared" si="40"/>
        <v>109249.99999999999</v>
      </c>
      <c r="G153" s="54">
        <v>95000</v>
      </c>
      <c r="H153" s="28"/>
      <c r="I153" s="29"/>
      <c r="J153" s="20">
        <f t="shared" si="38"/>
        <v>17025.089605734767</v>
      </c>
      <c r="K153" s="20">
        <f t="shared" si="41"/>
        <v>76612.903225806454</v>
      </c>
      <c r="L153" s="54">
        <v>41650</v>
      </c>
      <c r="M153" s="28">
        <f t="shared" si="36"/>
        <v>11491.935483870955</v>
      </c>
      <c r="N153" s="21" t="s">
        <v>304</v>
      </c>
      <c r="O153" s="22" t="s">
        <v>514</v>
      </c>
      <c r="P153" s="22" t="s">
        <v>515</v>
      </c>
      <c r="Q153" s="21" t="s">
        <v>438</v>
      </c>
      <c r="R153" s="139">
        <v>41650</v>
      </c>
      <c r="S153" s="167"/>
    </row>
    <row r="154" spans="1:21" s="15" customFormat="1" ht="44.25" customHeight="1" x14ac:dyDescent="0.25">
      <c r="A154" s="17">
        <v>5</v>
      </c>
      <c r="B154" s="25" t="s">
        <v>45</v>
      </c>
      <c r="C154" s="57" t="s">
        <v>271</v>
      </c>
      <c r="D154" s="20">
        <f t="shared" si="37"/>
        <v>16487.455197132615</v>
      </c>
      <c r="E154" s="20">
        <f t="shared" si="39"/>
        <v>74193.548387096773</v>
      </c>
      <c r="F154" s="20">
        <f t="shared" si="40"/>
        <v>92000</v>
      </c>
      <c r="G154" s="20">
        <v>80000</v>
      </c>
      <c r="H154" s="28">
        <f t="shared" si="32"/>
        <v>1.0782608695652174</v>
      </c>
      <c r="I154" s="29">
        <f t="shared" si="34"/>
        <v>4.5</v>
      </c>
      <c r="J154" s="20">
        <f t="shared" si="38"/>
        <v>14336.917562724015</v>
      </c>
      <c r="K154" s="20">
        <f>G154/$C$15</f>
        <v>64516.129032258068</v>
      </c>
      <c r="L154" s="20">
        <v>38000</v>
      </c>
      <c r="M154" s="28">
        <f t="shared" si="36"/>
        <v>9677.4193548387047</v>
      </c>
      <c r="N154" s="21" t="s">
        <v>363</v>
      </c>
      <c r="O154" s="22" t="s">
        <v>514</v>
      </c>
      <c r="P154" s="22" t="s">
        <v>515</v>
      </c>
      <c r="Q154" s="21" t="s">
        <v>438</v>
      </c>
      <c r="R154" s="139">
        <v>38000</v>
      </c>
      <c r="S154" s="167"/>
    </row>
    <row r="155" spans="1:21" s="15" customFormat="1" ht="15.75" hidden="1" x14ac:dyDescent="0.25">
      <c r="A155" s="85"/>
      <c r="B155" s="86"/>
      <c r="C155" s="87"/>
      <c r="D155" s="88">
        <f t="shared" si="37"/>
        <v>38333.333333333336</v>
      </c>
      <c r="E155" s="20">
        <f t="shared" si="39"/>
        <v>172500</v>
      </c>
      <c r="F155" s="20">
        <f t="shared" si="40"/>
        <v>213899.99999999997</v>
      </c>
      <c r="G155" s="88">
        <f>G156+G157+G158+G159+G160</f>
        <v>186000</v>
      </c>
      <c r="H155" s="116">
        <f>G155/E155</f>
        <v>1.0782608695652174</v>
      </c>
      <c r="I155" s="117">
        <f t="shared" si="34"/>
        <v>4.5</v>
      </c>
      <c r="J155" s="88">
        <f t="shared" si="38"/>
        <v>33333.333333333336</v>
      </c>
      <c r="K155" s="88">
        <f t="shared" si="41"/>
        <v>150000</v>
      </c>
      <c r="L155" s="88">
        <f>SUM(L156:L160)</f>
        <v>259600</v>
      </c>
      <c r="M155" s="88">
        <f>SUM(M156:M160)</f>
        <v>22479.032258064508</v>
      </c>
      <c r="N155" s="88"/>
      <c r="O155" s="22" t="s">
        <v>503</v>
      </c>
      <c r="P155" s="126"/>
      <c r="Q155" s="88"/>
      <c r="R155" s="141">
        <f>SUM(R156:R160)</f>
        <v>259600</v>
      </c>
      <c r="S155" s="169"/>
    </row>
    <row r="156" spans="1:21" s="15" customFormat="1" ht="30" customHeight="1" x14ac:dyDescent="0.25">
      <c r="A156" s="17">
        <v>6</v>
      </c>
      <c r="B156" s="18" t="s">
        <v>46</v>
      </c>
      <c r="C156" s="19" t="s">
        <v>219</v>
      </c>
      <c r="D156" s="20">
        <f t="shared" si="37"/>
        <v>30913.978494623658</v>
      </c>
      <c r="E156" s="20">
        <f t="shared" si="39"/>
        <v>139112.90322580645</v>
      </c>
      <c r="F156" s="20">
        <f t="shared" si="40"/>
        <v>172500</v>
      </c>
      <c r="G156" s="20">
        <v>150000</v>
      </c>
      <c r="H156" s="28">
        <f>G156/E156</f>
        <v>1.0782608695652174</v>
      </c>
      <c r="I156" s="29">
        <f t="shared" si="34"/>
        <v>4.5</v>
      </c>
      <c r="J156" s="20">
        <f t="shared" si="38"/>
        <v>26881.720430107529</v>
      </c>
      <c r="K156" s="20">
        <f t="shared" si="41"/>
        <v>120967.74193548388</v>
      </c>
      <c r="L156" s="20">
        <v>250000</v>
      </c>
      <c r="M156" s="28">
        <f t="shared" ref="M156:M171" si="42">E156-K156</f>
        <v>18145.161290322576</v>
      </c>
      <c r="N156" s="21" t="s">
        <v>502</v>
      </c>
      <c r="O156" s="22" t="s">
        <v>514</v>
      </c>
      <c r="P156" s="22" t="s">
        <v>515</v>
      </c>
      <c r="Q156" s="21" t="s">
        <v>505</v>
      </c>
      <c r="R156" s="139">
        <v>250000</v>
      </c>
      <c r="S156" s="167"/>
    </row>
    <row r="157" spans="1:21" s="15" customFormat="1" ht="31.5" x14ac:dyDescent="0.25">
      <c r="A157" s="17">
        <v>7</v>
      </c>
      <c r="B157" s="18" t="s">
        <v>195</v>
      </c>
      <c r="C157" s="19" t="s">
        <v>405</v>
      </c>
      <c r="D157" s="20">
        <f t="shared" si="37"/>
        <v>4121.8637992831536</v>
      </c>
      <c r="E157" s="20">
        <f t="shared" si="39"/>
        <v>18548.387096774193</v>
      </c>
      <c r="F157" s="20">
        <f t="shared" si="40"/>
        <v>23000</v>
      </c>
      <c r="G157" s="20">
        <v>20000</v>
      </c>
      <c r="H157" s="28"/>
      <c r="I157" s="29"/>
      <c r="J157" s="20">
        <f t="shared" si="38"/>
        <v>3584.2293906810037</v>
      </c>
      <c r="K157" s="20">
        <f t="shared" si="41"/>
        <v>16129.032258064517</v>
      </c>
      <c r="L157" s="20">
        <v>2000</v>
      </c>
      <c r="M157" s="28">
        <f t="shared" si="42"/>
        <v>2419.3548387096762</v>
      </c>
      <c r="N157" s="21" t="str">
        <f>IF(D157&lt;=10000,"Cumpărare directă", IF( D157&lt;=75000, "Cerere de Oferte", "Licitație deschisă"))</f>
        <v>Cumpărare directă</v>
      </c>
      <c r="O157" s="22" t="s">
        <v>514</v>
      </c>
      <c r="P157" s="22" t="s">
        <v>515</v>
      </c>
      <c r="Q157" s="21" t="s">
        <v>505</v>
      </c>
      <c r="R157" s="143">
        <v>2000</v>
      </c>
      <c r="S157" s="171"/>
      <c r="T157" s="35"/>
      <c r="U157" s="35"/>
    </row>
    <row r="158" spans="1:21" s="15" customFormat="1" ht="47.25" x14ac:dyDescent="0.25">
      <c r="A158" s="17">
        <v>8</v>
      </c>
      <c r="B158" s="18" t="s">
        <v>131</v>
      </c>
      <c r="C158" s="18" t="s">
        <v>130</v>
      </c>
      <c r="D158" s="20">
        <f t="shared" si="37"/>
        <v>206.09318996415769</v>
      </c>
      <c r="E158" s="20">
        <f t="shared" si="39"/>
        <v>927.41935483870964</v>
      </c>
      <c r="F158" s="20">
        <f t="shared" si="40"/>
        <v>1150</v>
      </c>
      <c r="G158" s="20">
        <v>1000</v>
      </c>
      <c r="H158" s="28"/>
      <c r="I158" s="29"/>
      <c r="J158" s="20">
        <f t="shared" si="38"/>
        <v>179.2114695340502</v>
      </c>
      <c r="K158" s="20">
        <f t="shared" si="41"/>
        <v>806.45161290322585</v>
      </c>
      <c r="L158" s="20">
        <v>100</v>
      </c>
      <c r="M158" s="20">
        <v>100</v>
      </c>
      <c r="N158" s="127" t="s">
        <v>355</v>
      </c>
      <c r="O158" s="22" t="s">
        <v>514</v>
      </c>
      <c r="P158" s="22" t="s">
        <v>515</v>
      </c>
      <c r="Q158" s="127" t="s">
        <v>454</v>
      </c>
      <c r="R158" s="144">
        <v>100</v>
      </c>
      <c r="S158" s="172"/>
      <c r="T158" s="35"/>
      <c r="U158" s="35"/>
    </row>
    <row r="159" spans="1:21" s="15" customFormat="1" ht="30.75" customHeight="1" x14ac:dyDescent="0.25">
      <c r="A159" s="17">
        <v>9</v>
      </c>
      <c r="B159" s="18" t="s">
        <v>47</v>
      </c>
      <c r="C159" s="19" t="s">
        <v>48</v>
      </c>
      <c r="D159" s="20">
        <f t="shared" si="37"/>
        <v>1030.4659498207884</v>
      </c>
      <c r="E159" s="20">
        <f t="shared" si="39"/>
        <v>4637.0967741935483</v>
      </c>
      <c r="F159" s="20">
        <f t="shared" si="40"/>
        <v>5750</v>
      </c>
      <c r="G159" s="20">
        <v>5000</v>
      </c>
      <c r="H159" s="28"/>
      <c r="I159" s="29"/>
      <c r="J159" s="20">
        <f t="shared" si="38"/>
        <v>896.05734767025092</v>
      </c>
      <c r="K159" s="20">
        <f>G159/$C$15</f>
        <v>4032.2580645161293</v>
      </c>
      <c r="L159" s="20">
        <v>500</v>
      </c>
      <c r="M159" s="28">
        <f t="shared" si="42"/>
        <v>604.83870967741905</v>
      </c>
      <c r="N159" s="21" t="str">
        <f>IF(D159&lt;=10000,"Cumpărare directă", IF( D159&lt;=75000, "Cerere de Oferte", "Licitaţie deschisă"))</f>
        <v>Cumpărare directă</v>
      </c>
      <c r="O159" s="22" t="s">
        <v>514</v>
      </c>
      <c r="P159" s="22" t="s">
        <v>515</v>
      </c>
      <c r="Q159" s="21" t="s">
        <v>454</v>
      </c>
      <c r="R159" s="139">
        <v>500</v>
      </c>
      <c r="S159" s="167"/>
    </row>
    <row r="160" spans="1:21" s="15" customFormat="1" ht="31.5" x14ac:dyDescent="0.25">
      <c r="A160" s="17">
        <v>10</v>
      </c>
      <c r="B160" s="18" t="s">
        <v>396</v>
      </c>
      <c r="C160" s="19" t="s">
        <v>65</v>
      </c>
      <c r="D160" s="20">
        <f t="shared" si="37"/>
        <v>2060.9318996415768</v>
      </c>
      <c r="E160" s="20">
        <f t="shared" si="39"/>
        <v>9274.1935483870966</v>
      </c>
      <c r="F160" s="20">
        <f t="shared" si="40"/>
        <v>11500</v>
      </c>
      <c r="G160" s="20">
        <v>10000</v>
      </c>
      <c r="H160" s="28"/>
      <c r="I160" s="29"/>
      <c r="J160" s="20">
        <f t="shared" si="38"/>
        <v>1792.1146953405018</v>
      </c>
      <c r="K160" s="20">
        <f t="shared" si="41"/>
        <v>8064.5161290322585</v>
      </c>
      <c r="L160" s="20">
        <v>7000</v>
      </c>
      <c r="M160" s="28">
        <f t="shared" si="42"/>
        <v>1209.6774193548381</v>
      </c>
      <c r="N160" s="21" t="s">
        <v>355</v>
      </c>
      <c r="O160" s="22" t="s">
        <v>514</v>
      </c>
      <c r="P160" s="22" t="s">
        <v>515</v>
      </c>
      <c r="Q160" s="21" t="s">
        <v>505</v>
      </c>
      <c r="R160" s="139">
        <v>7000</v>
      </c>
      <c r="S160" s="167"/>
    </row>
    <row r="161" spans="1:19" s="15" customFormat="1" ht="66.75" customHeight="1" x14ac:dyDescent="0.25">
      <c r="A161" s="81"/>
      <c r="B161" s="82" t="s">
        <v>49</v>
      </c>
      <c r="C161" s="83"/>
      <c r="D161" s="84">
        <f>SUM(D163:D197)</f>
        <v>580842.47311827959</v>
      </c>
      <c r="E161" s="84">
        <f>SUM(E163:E197)</f>
        <v>2613791.1290322579</v>
      </c>
      <c r="F161" s="84">
        <f>SUM(F163:F197)</f>
        <v>3241101</v>
      </c>
      <c r="G161" s="84" t="e">
        <f>G162+G190</f>
        <v>#REF!</v>
      </c>
      <c r="H161" s="109" t="e">
        <f>G161/E161</f>
        <v>#REF!</v>
      </c>
      <c r="I161" s="110">
        <f>E161/D161</f>
        <v>4.5</v>
      </c>
      <c r="J161" s="84" t="e">
        <f t="shared" si="38"/>
        <v>#REF!</v>
      </c>
      <c r="K161" s="84" t="e">
        <f>G161/$C$15</f>
        <v>#REF!</v>
      </c>
      <c r="L161" s="84">
        <f>L162+L190</f>
        <v>569900</v>
      </c>
      <c r="M161" s="84">
        <f>M162+M190</f>
        <v>338628.22580645158</v>
      </c>
      <c r="N161" s="84"/>
      <c r="O161" s="112"/>
      <c r="P161" s="112"/>
      <c r="Q161" s="84"/>
      <c r="R161" s="140">
        <f>R162+R190</f>
        <v>669900</v>
      </c>
      <c r="S161" s="168"/>
    </row>
    <row r="162" spans="1:19" s="269" customFormat="1" ht="15.75" hidden="1" x14ac:dyDescent="0.25">
      <c r="A162" s="264"/>
      <c r="B162" s="265"/>
      <c r="C162" s="266"/>
      <c r="D162" s="189" t="e">
        <f t="shared" si="37"/>
        <v>#REF!</v>
      </c>
      <c r="E162" s="20" t="e">
        <f t="shared" si="39"/>
        <v>#REF!</v>
      </c>
      <c r="F162" s="20" t="e">
        <f t="shared" si="40"/>
        <v>#REF!</v>
      </c>
      <c r="G162" s="189" t="e">
        <f>G163+G164+G165+G166+G167+G168+G169+G170+G171+G172+G173+G174+G175+G176+G177+G178+G179+G180+G181+G182+G184+G185+#REF!+G186+G187+G188+G189</f>
        <v>#REF!</v>
      </c>
      <c r="H162" s="187" t="e">
        <f>G162/E162</f>
        <v>#REF!</v>
      </c>
      <c r="I162" s="188" t="e">
        <f>E162/D162</f>
        <v>#REF!</v>
      </c>
      <c r="J162" s="189" t="e">
        <f t="shared" si="38"/>
        <v>#REF!</v>
      </c>
      <c r="K162" s="189" t="e">
        <f t="shared" ref="K162:K175" si="43">G162/$C$15</f>
        <v>#REF!</v>
      </c>
      <c r="L162" s="189">
        <f>SUM(L163:L188)</f>
        <v>561650</v>
      </c>
      <c r="M162" s="189">
        <f>SUM(M163:M188)</f>
        <v>280668.54838709673</v>
      </c>
      <c r="N162" s="189"/>
      <c r="O162" s="192"/>
      <c r="P162" s="192"/>
      <c r="Q162" s="189"/>
      <c r="R162" s="267">
        <f>SUM(R163:R188)</f>
        <v>661650</v>
      </c>
      <c r="S162" s="268"/>
    </row>
    <row r="163" spans="1:19" s="15" customFormat="1" ht="31.5" x14ac:dyDescent="0.25">
      <c r="A163" s="17">
        <v>1</v>
      </c>
      <c r="B163" s="78" t="s">
        <v>50</v>
      </c>
      <c r="C163" s="57" t="s">
        <v>288</v>
      </c>
      <c r="D163" s="20">
        <f t="shared" si="37"/>
        <v>2060.9318996415768</v>
      </c>
      <c r="E163" s="20">
        <f t="shared" si="39"/>
        <v>9274.1935483870966</v>
      </c>
      <c r="F163" s="20">
        <f t="shared" si="40"/>
        <v>11500</v>
      </c>
      <c r="G163" s="20">
        <v>10000</v>
      </c>
      <c r="H163" s="28">
        <f>G163/E163</f>
        <v>1.0782608695652174</v>
      </c>
      <c r="I163" s="29">
        <f>E163/D163</f>
        <v>4.5</v>
      </c>
      <c r="J163" s="20">
        <f t="shared" si="38"/>
        <v>1792.1146953405018</v>
      </c>
      <c r="K163" s="20">
        <f t="shared" si="43"/>
        <v>8064.5161290322585</v>
      </c>
      <c r="L163" s="20">
        <v>8000</v>
      </c>
      <c r="M163" s="28">
        <f t="shared" si="42"/>
        <v>1209.6774193548381</v>
      </c>
      <c r="N163" s="21" t="str">
        <f>IF(D163&lt;=10000,"Cumpărare directă", IF( D163&lt;=75000, "Cerere de Oferte", "Licitaţie deschisă"))</f>
        <v>Cumpărare directă</v>
      </c>
      <c r="O163" s="22" t="s">
        <v>514</v>
      </c>
      <c r="P163" s="22" t="s">
        <v>515</v>
      </c>
      <c r="Q163" s="21" t="s">
        <v>465</v>
      </c>
      <c r="R163" s="139">
        <v>8000</v>
      </c>
      <c r="S163" s="167"/>
    </row>
    <row r="164" spans="1:19" s="15" customFormat="1" ht="36" customHeight="1" x14ac:dyDescent="0.25">
      <c r="A164" s="17">
        <v>2</v>
      </c>
      <c r="B164" s="78" t="s">
        <v>51</v>
      </c>
      <c r="C164" s="57" t="s">
        <v>52</v>
      </c>
      <c r="D164" s="20">
        <f t="shared" si="37"/>
        <v>1834.2293906810035</v>
      </c>
      <c r="E164" s="20">
        <f t="shared" si="39"/>
        <v>8254.0322580645152</v>
      </c>
      <c r="F164" s="20">
        <f t="shared" si="40"/>
        <v>10235</v>
      </c>
      <c r="G164" s="20">
        <v>8900</v>
      </c>
      <c r="H164" s="28"/>
      <c r="I164" s="29"/>
      <c r="J164" s="20">
        <f t="shared" si="38"/>
        <v>1594.9820788530465</v>
      </c>
      <c r="K164" s="20">
        <f t="shared" si="43"/>
        <v>7177.4193548387093</v>
      </c>
      <c r="L164" s="20">
        <v>5000</v>
      </c>
      <c r="M164" s="28">
        <f t="shared" si="42"/>
        <v>1076.6129032258059</v>
      </c>
      <c r="N164" s="21" t="s">
        <v>355</v>
      </c>
      <c r="O164" s="22" t="s">
        <v>514</v>
      </c>
      <c r="P164" s="22" t="s">
        <v>515</v>
      </c>
      <c r="Q164" s="21" t="s">
        <v>505</v>
      </c>
      <c r="R164" s="139">
        <v>5000</v>
      </c>
      <c r="S164" s="167"/>
    </row>
    <row r="165" spans="1:19" s="15" customFormat="1" ht="31.5" x14ac:dyDescent="0.25">
      <c r="A165" s="17">
        <v>3</v>
      </c>
      <c r="B165" s="18" t="s">
        <v>541</v>
      </c>
      <c r="C165" s="19" t="s">
        <v>53</v>
      </c>
      <c r="D165" s="20">
        <v>14900</v>
      </c>
      <c r="E165" s="20">
        <v>67050</v>
      </c>
      <c r="F165" s="20">
        <v>83142</v>
      </c>
      <c r="G165" s="20">
        <v>10000</v>
      </c>
      <c r="H165" s="28">
        <f t="shared" ref="H165:H191" si="44">G165/E165</f>
        <v>0.14914243102162567</v>
      </c>
      <c r="I165" s="29">
        <f t="shared" ref="I165:I175" si="45">E165/D165</f>
        <v>4.5</v>
      </c>
      <c r="J165" s="20">
        <f t="shared" si="38"/>
        <v>1792.1146953405018</v>
      </c>
      <c r="K165" s="20">
        <f t="shared" si="43"/>
        <v>8064.5161290322585</v>
      </c>
      <c r="L165" s="20">
        <v>10000</v>
      </c>
      <c r="M165" s="28">
        <f t="shared" si="42"/>
        <v>58985.483870967742</v>
      </c>
      <c r="N165" s="21" t="str">
        <f>IF(D165&lt;=10000,"Cumpărare directă", IF( D165&lt;=75000, "Cerere de Oferte", "Licitaţie deschisă"))</f>
        <v>Cerere de Oferte</v>
      </c>
      <c r="O165" s="22" t="s">
        <v>514</v>
      </c>
      <c r="P165" s="22" t="s">
        <v>515</v>
      </c>
      <c r="Q165" s="21" t="s">
        <v>505</v>
      </c>
      <c r="R165" s="139">
        <v>10000</v>
      </c>
      <c r="S165" s="167"/>
    </row>
    <row r="166" spans="1:19" s="15" customFormat="1" ht="48.75" customHeight="1" x14ac:dyDescent="0.25">
      <c r="A166" s="17">
        <v>4</v>
      </c>
      <c r="B166" s="18" t="s">
        <v>54</v>
      </c>
      <c r="C166" s="19" t="s">
        <v>55</v>
      </c>
      <c r="D166" s="20">
        <f t="shared" si="37"/>
        <v>51523.297491039419</v>
      </c>
      <c r="E166" s="20">
        <f t="shared" si="39"/>
        <v>231854.83870967739</v>
      </c>
      <c r="F166" s="20">
        <f t="shared" si="40"/>
        <v>287500</v>
      </c>
      <c r="G166" s="20">
        <v>250000</v>
      </c>
      <c r="H166" s="28">
        <f t="shared" si="44"/>
        <v>1.0782608695652176</v>
      </c>
      <c r="I166" s="29">
        <f t="shared" si="45"/>
        <v>4.5</v>
      </c>
      <c r="J166" s="20">
        <f t="shared" si="38"/>
        <v>44802.867383512545</v>
      </c>
      <c r="K166" s="20">
        <f>G166/$C$15</f>
        <v>201612.90322580645</v>
      </c>
      <c r="L166" s="20">
        <v>85280</v>
      </c>
      <c r="M166" s="28">
        <f t="shared" si="42"/>
        <v>30241.935483870941</v>
      </c>
      <c r="N166" s="21" t="s">
        <v>444</v>
      </c>
      <c r="O166" s="22" t="s">
        <v>514</v>
      </c>
      <c r="P166" s="22" t="s">
        <v>515</v>
      </c>
      <c r="Q166" s="21" t="s">
        <v>505</v>
      </c>
      <c r="R166" s="139">
        <v>134030</v>
      </c>
      <c r="S166" s="167"/>
    </row>
    <row r="167" spans="1:19" s="15" customFormat="1" ht="49.5" customHeight="1" x14ac:dyDescent="0.25">
      <c r="A167" s="17">
        <v>5</v>
      </c>
      <c r="B167" s="18" t="s">
        <v>56</v>
      </c>
      <c r="C167" s="19" t="s">
        <v>57</v>
      </c>
      <c r="D167" s="20">
        <f t="shared" si="37"/>
        <v>4121.8637992831536</v>
      </c>
      <c r="E167" s="20">
        <f t="shared" si="39"/>
        <v>18548.387096774193</v>
      </c>
      <c r="F167" s="20">
        <f t="shared" si="40"/>
        <v>23000</v>
      </c>
      <c r="G167" s="20">
        <v>20000</v>
      </c>
      <c r="H167" s="28">
        <f t="shared" si="44"/>
        <v>1.0782608695652174</v>
      </c>
      <c r="I167" s="29">
        <f t="shared" si="45"/>
        <v>4.5</v>
      </c>
      <c r="J167" s="20">
        <f t="shared" si="38"/>
        <v>3584.2293906810037</v>
      </c>
      <c r="K167" s="20">
        <f t="shared" si="43"/>
        <v>16129.032258064517</v>
      </c>
      <c r="L167" s="20">
        <v>12500</v>
      </c>
      <c r="M167" s="28">
        <f t="shared" si="42"/>
        <v>2419.3548387096762</v>
      </c>
      <c r="N167" s="21" t="s">
        <v>355</v>
      </c>
      <c r="O167" s="22" t="s">
        <v>514</v>
      </c>
      <c r="P167" s="22" t="s">
        <v>515</v>
      </c>
      <c r="Q167" s="21" t="s">
        <v>505</v>
      </c>
      <c r="R167" s="139">
        <v>12500</v>
      </c>
      <c r="S167" s="167"/>
    </row>
    <row r="168" spans="1:19" s="15" customFormat="1" ht="45.75" customHeight="1" x14ac:dyDescent="0.25">
      <c r="A168" s="17">
        <v>6</v>
      </c>
      <c r="B168" s="18" t="s">
        <v>58</v>
      </c>
      <c r="C168" s="19" t="s">
        <v>59</v>
      </c>
      <c r="D168" s="20">
        <f t="shared" si="37"/>
        <v>6182.7956989247305</v>
      </c>
      <c r="E168" s="20">
        <f t="shared" si="39"/>
        <v>27822.580645161288</v>
      </c>
      <c r="F168" s="20">
        <f t="shared" si="40"/>
        <v>34500</v>
      </c>
      <c r="G168" s="20">
        <v>30000</v>
      </c>
      <c r="H168" s="28">
        <f t="shared" si="44"/>
        <v>1.0782608695652174</v>
      </c>
      <c r="I168" s="29">
        <f t="shared" si="45"/>
        <v>4.5</v>
      </c>
      <c r="J168" s="20">
        <f t="shared" si="38"/>
        <v>5376.3440860215051</v>
      </c>
      <c r="K168" s="20">
        <f t="shared" si="43"/>
        <v>24193.548387096773</v>
      </c>
      <c r="L168" s="20">
        <v>20000</v>
      </c>
      <c r="M168" s="28">
        <f t="shared" si="42"/>
        <v>3629.0322580645152</v>
      </c>
      <c r="N168" s="21" t="s">
        <v>355</v>
      </c>
      <c r="O168" s="22" t="s">
        <v>514</v>
      </c>
      <c r="P168" s="22" t="s">
        <v>515</v>
      </c>
      <c r="Q168" s="21" t="s">
        <v>455</v>
      </c>
      <c r="R168" s="139">
        <v>20000</v>
      </c>
      <c r="S168" s="167"/>
    </row>
    <row r="169" spans="1:19" s="15" customFormat="1" ht="40.5" customHeight="1" x14ac:dyDescent="0.25">
      <c r="A169" s="17">
        <v>7</v>
      </c>
      <c r="B169" s="18" t="s">
        <v>60</v>
      </c>
      <c r="C169" s="19" t="s">
        <v>217</v>
      </c>
      <c r="D169" s="20">
        <f t="shared" si="37"/>
        <v>5152.329749103942</v>
      </c>
      <c r="E169" s="20">
        <f t="shared" si="39"/>
        <v>23185.483870967739</v>
      </c>
      <c r="F169" s="20">
        <f t="shared" si="40"/>
        <v>28749.999999999996</v>
      </c>
      <c r="G169" s="20">
        <v>25000</v>
      </c>
      <c r="H169" s="28">
        <f t="shared" si="44"/>
        <v>1.0782608695652176</v>
      </c>
      <c r="I169" s="29">
        <f t="shared" si="45"/>
        <v>4.5</v>
      </c>
      <c r="J169" s="20">
        <f t="shared" si="38"/>
        <v>4480.2867383512539</v>
      </c>
      <c r="K169" s="20">
        <f t="shared" si="43"/>
        <v>20161.290322580644</v>
      </c>
      <c r="L169" s="20">
        <v>10000</v>
      </c>
      <c r="M169" s="28">
        <f t="shared" si="42"/>
        <v>3024.1935483870948</v>
      </c>
      <c r="N169" s="21" t="str">
        <f>IF(D169&lt;=10000,"Cumpărare directă", IF( D169&lt;=75000, "Cerere de Oferte", "Licitaţie deschisă"))</f>
        <v>Cumpărare directă</v>
      </c>
      <c r="O169" s="22" t="s">
        <v>514</v>
      </c>
      <c r="P169" s="22" t="s">
        <v>515</v>
      </c>
      <c r="Q169" s="21" t="s">
        <v>425</v>
      </c>
      <c r="R169" s="139">
        <v>10000</v>
      </c>
      <c r="S169" s="167"/>
    </row>
    <row r="170" spans="1:19" s="15" customFormat="1" ht="53.25" customHeight="1" x14ac:dyDescent="0.25">
      <c r="A170" s="17">
        <v>8</v>
      </c>
      <c r="B170" s="18" t="s">
        <v>61</v>
      </c>
      <c r="C170" s="19" t="s">
        <v>406</v>
      </c>
      <c r="D170" s="20">
        <f t="shared" si="37"/>
        <v>8243.7275985663073</v>
      </c>
      <c r="E170" s="20">
        <f t="shared" si="39"/>
        <v>37096.774193548386</v>
      </c>
      <c r="F170" s="20">
        <f t="shared" si="40"/>
        <v>46000</v>
      </c>
      <c r="G170" s="20">
        <v>40000</v>
      </c>
      <c r="H170" s="28">
        <f t="shared" si="44"/>
        <v>1.0782608695652174</v>
      </c>
      <c r="I170" s="29">
        <f t="shared" si="45"/>
        <v>4.5</v>
      </c>
      <c r="J170" s="20">
        <f t="shared" si="38"/>
        <v>7168.4587813620074</v>
      </c>
      <c r="K170" s="20">
        <f t="shared" si="43"/>
        <v>32258.064516129034</v>
      </c>
      <c r="L170" s="20">
        <v>20000</v>
      </c>
      <c r="M170" s="28">
        <f t="shared" si="42"/>
        <v>4838.7096774193524</v>
      </c>
      <c r="N170" s="21" t="s">
        <v>355</v>
      </c>
      <c r="O170" s="22" t="s">
        <v>514</v>
      </c>
      <c r="P170" s="22" t="s">
        <v>515</v>
      </c>
      <c r="Q170" s="21" t="s">
        <v>425</v>
      </c>
      <c r="R170" s="139">
        <v>20000</v>
      </c>
      <c r="S170" s="167"/>
    </row>
    <row r="171" spans="1:19" s="15" customFormat="1" ht="63.75" customHeight="1" x14ac:dyDescent="0.25">
      <c r="A171" s="17">
        <v>9</v>
      </c>
      <c r="B171" s="18" t="s">
        <v>62</v>
      </c>
      <c r="C171" s="19" t="s">
        <v>63</v>
      </c>
      <c r="D171" s="20">
        <f t="shared" si="37"/>
        <v>7625.4480286738353</v>
      </c>
      <c r="E171" s="20">
        <f t="shared" si="39"/>
        <v>34314.516129032258</v>
      </c>
      <c r="F171" s="20">
        <f t="shared" si="40"/>
        <v>42550</v>
      </c>
      <c r="G171" s="20">
        <v>37000</v>
      </c>
      <c r="H171" s="28">
        <f t="shared" si="44"/>
        <v>1.0782608695652174</v>
      </c>
      <c r="I171" s="29">
        <f t="shared" si="45"/>
        <v>4.5</v>
      </c>
      <c r="J171" s="20">
        <f t="shared" si="38"/>
        <v>6630.8243727598565</v>
      </c>
      <c r="K171" s="20">
        <f>G171/$C$15</f>
        <v>29838.709677419356</v>
      </c>
      <c r="L171" s="20">
        <v>40000</v>
      </c>
      <c r="M171" s="28">
        <f t="shared" si="42"/>
        <v>4475.8064516129016</v>
      </c>
      <c r="N171" s="21" t="str">
        <f>IF(D171&lt;=10000,"Cumpărare directă", IF( D171&lt;=75000, "Cerere de Oferte", "Licitaţie deschisă"))</f>
        <v>Cumpărare directă</v>
      </c>
      <c r="O171" s="22" t="s">
        <v>514</v>
      </c>
      <c r="P171" s="22" t="s">
        <v>515</v>
      </c>
      <c r="Q171" s="21" t="s">
        <v>455</v>
      </c>
      <c r="R171" s="139">
        <v>40000</v>
      </c>
      <c r="S171" s="167"/>
    </row>
    <row r="172" spans="1:19" s="15" customFormat="1" ht="40.5" customHeight="1" x14ac:dyDescent="0.25">
      <c r="A172" s="17">
        <v>10</v>
      </c>
      <c r="B172" s="18" t="s">
        <v>64</v>
      </c>
      <c r="C172" s="19" t="s">
        <v>209</v>
      </c>
      <c r="D172" s="20">
        <f t="shared" si="37"/>
        <v>6182.7956989247305</v>
      </c>
      <c r="E172" s="20">
        <f t="shared" si="39"/>
        <v>27822.580645161288</v>
      </c>
      <c r="F172" s="20">
        <f t="shared" si="40"/>
        <v>34500</v>
      </c>
      <c r="G172" s="20">
        <v>30000</v>
      </c>
      <c r="H172" s="28">
        <f t="shared" si="44"/>
        <v>1.0782608695652174</v>
      </c>
      <c r="I172" s="29">
        <f t="shared" si="45"/>
        <v>4.5</v>
      </c>
      <c r="J172" s="20">
        <f t="shared" si="38"/>
        <v>5376.3440860215051</v>
      </c>
      <c r="K172" s="20">
        <f t="shared" si="43"/>
        <v>24193.548387096773</v>
      </c>
      <c r="L172" s="20">
        <v>9000</v>
      </c>
      <c r="M172" s="28">
        <f>E172-K172</f>
        <v>3629.0322580645152</v>
      </c>
      <c r="N172" s="21" t="str">
        <f>IF(D172&lt;=10000,"Cumpărare directă", IF( D172&lt;=75000, "Cerere de Oferte", "Licitaţie deschisă"))</f>
        <v>Cumpărare directă</v>
      </c>
      <c r="O172" s="22" t="s">
        <v>514</v>
      </c>
      <c r="P172" s="22" t="s">
        <v>515</v>
      </c>
      <c r="Q172" s="21" t="s">
        <v>505</v>
      </c>
      <c r="R172" s="139">
        <v>9000</v>
      </c>
      <c r="S172" s="167"/>
    </row>
    <row r="173" spans="1:19" s="15" customFormat="1" ht="46.5" customHeight="1" x14ac:dyDescent="0.25">
      <c r="A173" s="17">
        <v>11</v>
      </c>
      <c r="B173" s="18" t="s">
        <v>368</v>
      </c>
      <c r="C173" s="19" t="s">
        <v>209</v>
      </c>
      <c r="D173" s="20">
        <f t="shared" si="37"/>
        <v>1030.4659498207884</v>
      </c>
      <c r="E173" s="20">
        <f t="shared" si="39"/>
        <v>4637.0967741935483</v>
      </c>
      <c r="F173" s="20">
        <f t="shared" si="40"/>
        <v>5750</v>
      </c>
      <c r="G173" s="20">
        <v>5000</v>
      </c>
      <c r="H173" s="28">
        <f t="shared" si="44"/>
        <v>1.0782608695652174</v>
      </c>
      <c r="I173" s="29">
        <f t="shared" si="45"/>
        <v>4.5</v>
      </c>
      <c r="J173" s="20">
        <f t="shared" si="38"/>
        <v>896.05734767025092</v>
      </c>
      <c r="K173" s="20">
        <f t="shared" si="43"/>
        <v>4032.2580645161293</v>
      </c>
      <c r="L173" s="20">
        <v>2100</v>
      </c>
      <c r="M173" s="28">
        <f t="shared" ref="M173:M186" si="46">E173-K173</f>
        <v>604.83870967741905</v>
      </c>
      <c r="N173" s="21" t="s">
        <v>355</v>
      </c>
      <c r="O173" s="22" t="s">
        <v>514</v>
      </c>
      <c r="P173" s="22" t="s">
        <v>515</v>
      </c>
      <c r="Q173" s="21" t="s">
        <v>505</v>
      </c>
      <c r="R173" s="139">
        <v>4000</v>
      </c>
      <c r="S173" s="167"/>
    </row>
    <row r="174" spans="1:19" s="15" customFormat="1" ht="33.75" customHeight="1" x14ac:dyDescent="0.25">
      <c r="A174" s="17">
        <v>12</v>
      </c>
      <c r="B174" s="27" t="s">
        <v>459</v>
      </c>
      <c r="C174" s="26" t="s">
        <v>400</v>
      </c>
      <c r="D174" s="20">
        <f t="shared" si="37"/>
        <v>1030.4659498207884</v>
      </c>
      <c r="E174" s="20">
        <f t="shared" si="39"/>
        <v>4637.0967741935483</v>
      </c>
      <c r="F174" s="20">
        <f t="shared" si="40"/>
        <v>5750</v>
      </c>
      <c r="G174" s="20">
        <v>5000</v>
      </c>
      <c r="H174" s="28">
        <f t="shared" si="44"/>
        <v>1.0782608695652174</v>
      </c>
      <c r="I174" s="29">
        <f t="shared" si="45"/>
        <v>4.5</v>
      </c>
      <c r="J174" s="20">
        <f t="shared" si="38"/>
        <v>896.05734767025092</v>
      </c>
      <c r="K174" s="20">
        <f t="shared" si="43"/>
        <v>4032.2580645161293</v>
      </c>
      <c r="L174" s="20">
        <v>2520</v>
      </c>
      <c r="M174" s="28">
        <f t="shared" si="46"/>
        <v>604.83870967741905</v>
      </c>
      <c r="N174" s="24" t="s">
        <v>355</v>
      </c>
      <c r="O174" s="22" t="s">
        <v>514</v>
      </c>
      <c r="P174" s="22" t="s">
        <v>515</v>
      </c>
      <c r="Q174" s="24" t="s">
        <v>505</v>
      </c>
      <c r="R174" s="139">
        <v>2520</v>
      </c>
      <c r="S174" s="167"/>
    </row>
    <row r="175" spans="1:19" s="15" customFormat="1" ht="48.75" customHeight="1" x14ac:dyDescent="0.25">
      <c r="A175" s="17">
        <v>13</v>
      </c>
      <c r="B175" s="18" t="s">
        <v>540</v>
      </c>
      <c r="C175" s="26"/>
      <c r="D175" s="20">
        <v>14900</v>
      </c>
      <c r="E175" s="20">
        <v>67050</v>
      </c>
      <c r="F175" s="20">
        <v>83142</v>
      </c>
      <c r="G175" s="20">
        <v>5000</v>
      </c>
      <c r="H175" s="28">
        <f t="shared" si="44"/>
        <v>7.4571215510812833E-2</v>
      </c>
      <c r="I175" s="29">
        <f t="shared" si="45"/>
        <v>4.5</v>
      </c>
      <c r="J175" s="20">
        <f t="shared" si="38"/>
        <v>896.05734767025092</v>
      </c>
      <c r="K175" s="20">
        <f t="shared" si="43"/>
        <v>4032.2580645161293</v>
      </c>
      <c r="L175" s="20">
        <v>1000</v>
      </c>
      <c r="M175" s="28">
        <f t="shared" si="46"/>
        <v>63017.741935483871</v>
      </c>
      <c r="N175" s="21" t="str">
        <f>IF(D175&lt;=10000,"Cumpărare directă", IF( D175&lt;=75000, "Cerere de Oferte", "Licitaţie deschisă"))</f>
        <v>Cerere de Oferte</v>
      </c>
      <c r="O175" s="22" t="s">
        <v>514</v>
      </c>
      <c r="P175" s="22" t="s">
        <v>515</v>
      </c>
      <c r="Q175" s="21" t="s">
        <v>505</v>
      </c>
      <c r="R175" s="139">
        <v>1000</v>
      </c>
      <c r="S175" s="167"/>
    </row>
    <row r="176" spans="1:19" s="15" customFormat="1" ht="31.5" x14ac:dyDescent="0.25">
      <c r="A176" s="17">
        <v>14</v>
      </c>
      <c r="B176" s="27" t="s">
        <v>247</v>
      </c>
      <c r="C176" s="26" t="s">
        <v>248</v>
      </c>
      <c r="D176" s="20">
        <v>2000</v>
      </c>
      <c r="E176" s="20">
        <v>9000</v>
      </c>
      <c r="F176" s="20">
        <v>11160</v>
      </c>
      <c r="G176" s="20">
        <v>1000</v>
      </c>
      <c r="H176" s="28">
        <f t="shared" si="44"/>
        <v>0.1111111111111111</v>
      </c>
      <c r="I176" s="29"/>
      <c r="J176" s="20">
        <f t="shared" si="38"/>
        <v>179.2114695340502</v>
      </c>
      <c r="K176" s="20">
        <f>G176/$C$15</f>
        <v>806.45161290322585</v>
      </c>
      <c r="L176" s="20">
        <v>400</v>
      </c>
      <c r="M176" s="28">
        <f t="shared" si="46"/>
        <v>8193.5483870967746</v>
      </c>
      <c r="N176" s="21" t="str">
        <f>IF(D176&lt;=10000,"Cumpărare directă", IF( D176&lt;=75000, "Cerere de Oferte", "Licitaţie deschisă"))</f>
        <v>Cumpărare directă</v>
      </c>
      <c r="O176" s="22" t="s">
        <v>514</v>
      </c>
      <c r="P176" s="22" t="s">
        <v>515</v>
      </c>
      <c r="Q176" s="21" t="s">
        <v>505</v>
      </c>
      <c r="R176" s="139">
        <v>400</v>
      </c>
      <c r="S176" s="167"/>
    </row>
    <row r="177" spans="1:19" s="15" customFormat="1" ht="34.5" customHeight="1" x14ac:dyDescent="0.25">
      <c r="A177" s="17">
        <v>15</v>
      </c>
      <c r="B177" s="18" t="s">
        <v>523</v>
      </c>
      <c r="C177" s="19" t="s">
        <v>522</v>
      </c>
      <c r="D177" s="20">
        <v>120000</v>
      </c>
      <c r="E177" s="20">
        <v>540000</v>
      </c>
      <c r="F177" s="20">
        <v>669600</v>
      </c>
      <c r="G177" s="20">
        <v>600000</v>
      </c>
      <c r="H177" s="28">
        <f t="shared" si="44"/>
        <v>1.1111111111111112</v>
      </c>
      <c r="I177" s="29">
        <f t="shared" ref="I177:I187" si="47">E177/D177</f>
        <v>4.5</v>
      </c>
      <c r="J177" s="20">
        <f t="shared" si="38"/>
        <v>107526.88172043012</v>
      </c>
      <c r="K177" s="20">
        <f t="shared" ref="K177:K204" si="48">G177/$C$15</f>
        <v>483870.96774193551</v>
      </c>
      <c r="L177" s="20">
        <v>80000</v>
      </c>
      <c r="M177" s="28">
        <f t="shared" si="46"/>
        <v>56129.032258064486</v>
      </c>
      <c r="N177" s="21" t="s">
        <v>363</v>
      </c>
      <c r="O177" s="22" t="s">
        <v>514</v>
      </c>
      <c r="P177" s="22" t="s">
        <v>515</v>
      </c>
      <c r="Q177" s="21" t="s">
        <v>455</v>
      </c>
      <c r="R177" s="139">
        <v>80000</v>
      </c>
      <c r="S177" s="167"/>
    </row>
    <row r="178" spans="1:19" s="15" customFormat="1" ht="39.75" customHeight="1" x14ac:dyDescent="0.25">
      <c r="A178" s="17">
        <v>16</v>
      </c>
      <c r="B178" s="18" t="s">
        <v>299</v>
      </c>
      <c r="C178" s="19" t="s">
        <v>67</v>
      </c>
      <c r="D178" s="20">
        <f t="shared" si="37"/>
        <v>618.27956989247309</v>
      </c>
      <c r="E178" s="20">
        <f t="shared" si="39"/>
        <v>2782.2580645161288</v>
      </c>
      <c r="F178" s="20">
        <f t="shared" si="40"/>
        <v>3449.9999999999995</v>
      </c>
      <c r="G178" s="20">
        <v>3000</v>
      </c>
      <c r="H178" s="28">
        <f t="shared" si="44"/>
        <v>1.0782608695652174</v>
      </c>
      <c r="I178" s="29">
        <f t="shared" si="47"/>
        <v>4.5</v>
      </c>
      <c r="J178" s="20">
        <f t="shared" si="38"/>
        <v>537.63440860215053</v>
      </c>
      <c r="K178" s="20">
        <f t="shared" si="48"/>
        <v>2419.3548387096776</v>
      </c>
      <c r="L178" s="20">
        <v>3000</v>
      </c>
      <c r="M178" s="28">
        <f>E178-K178</f>
        <v>362.90322580645125</v>
      </c>
      <c r="N178" s="21" t="str">
        <f>IF(D178&lt;=10000,"Cumpărare directă", IF( D178&lt;=75000, "Cerere de Oferte", "Licitaţie deschisă"))</f>
        <v>Cumpărare directă</v>
      </c>
      <c r="O178" s="22" t="s">
        <v>514</v>
      </c>
      <c r="P178" s="22" t="s">
        <v>515</v>
      </c>
      <c r="Q178" s="21" t="s">
        <v>505</v>
      </c>
      <c r="R178" s="139">
        <v>3000</v>
      </c>
      <c r="S178" s="167"/>
    </row>
    <row r="179" spans="1:19" s="15" customFormat="1" ht="52.5" customHeight="1" x14ac:dyDescent="0.25">
      <c r="A179" s="17">
        <v>17</v>
      </c>
      <c r="B179" s="18" t="s">
        <v>365</v>
      </c>
      <c r="C179" s="19" t="s">
        <v>407</v>
      </c>
      <c r="D179" s="20">
        <f t="shared" si="37"/>
        <v>30913.978494623658</v>
      </c>
      <c r="E179" s="20">
        <f t="shared" si="39"/>
        <v>139112.90322580645</v>
      </c>
      <c r="F179" s="20">
        <f t="shared" si="40"/>
        <v>172500</v>
      </c>
      <c r="G179" s="20">
        <v>150000</v>
      </c>
      <c r="H179" s="28">
        <f t="shared" si="44"/>
        <v>1.0782608695652174</v>
      </c>
      <c r="I179" s="29">
        <f t="shared" si="47"/>
        <v>4.5</v>
      </c>
      <c r="J179" s="20">
        <f t="shared" si="38"/>
        <v>26881.720430107529</v>
      </c>
      <c r="K179" s="20">
        <f t="shared" si="48"/>
        <v>120967.74193548388</v>
      </c>
      <c r="L179" s="20">
        <v>81650</v>
      </c>
      <c r="M179" s="28">
        <f t="shared" si="46"/>
        <v>18145.161290322576</v>
      </c>
      <c r="N179" s="21" t="s">
        <v>363</v>
      </c>
      <c r="O179" s="22" t="s">
        <v>514</v>
      </c>
      <c r="P179" s="22" t="s">
        <v>515</v>
      </c>
      <c r="Q179" s="21" t="s">
        <v>505</v>
      </c>
      <c r="R179" s="139">
        <v>130000</v>
      </c>
      <c r="S179" s="167"/>
    </row>
    <row r="180" spans="1:19" s="15" customFormat="1" ht="37.5" customHeight="1" x14ac:dyDescent="0.25">
      <c r="A180" s="17">
        <v>18</v>
      </c>
      <c r="B180" s="18" t="s">
        <v>68</v>
      </c>
      <c r="C180" s="19" t="s">
        <v>215</v>
      </c>
      <c r="D180" s="20">
        <f t="shared" si="37"/>
        <v>4121.8637992831536</v>
      </c>
      <c r="E180" s="20">
        <f t="shared" si="39"/>
        <v>18548.387096774193</v>
      </c>
      <c r="F180" s="20">
        <f t="shared" si="40"/>
        <v>23000</v>
      </c>
      <c r="G180" s="20">
        <v>20000</v>
      </c>
      <c r="H180" s="28">
        <f t="shared" si="44"/>
        <v>1.0782608695652174</v>
      </c>
      <c r="I180" s="29">
        <f t="shared" si="47"/>
        <v>4.5</v>
      </c>
      <c r="J180" s="20">
        <f t="shared" si="38"/>
        <v>3584.2293906810037</v>
      </c>
      <c r="K180" s="20">
        <f t="shared" si="48"/>
        <v>16129.032258064517</v>
      </c>
      <c r="L180" s="20">
        <v>20000</v>
      </c>
      <c r="M180" s="28">
        <f t="shared" si="46"/>
        <v>2419.3548387096762</v>
      </c>
      <c r="N180" s="21" t="s">
        <v>355</v>
      </c>
      <c r="O180" s="22" t="s">
        <v>514</v>
      </c>
      <c r="P180" s="22" t="s">
        <v>515</v>
      </c>
      <c r="Q180" s="21" t="s">
        <v>455</v>
      </c>
      <c r="R180" s="139">
        <v>20000</v>
      </c>
      <c r="S180" s="167"/>
    </row>
    <row r="181" spans="1:19" s="15" customFormat="1" ht="36" customHeight="1" x14ac:dyDescent="0.25">
      <c r="A181" s="17">
        <v>19</v>
      </c>
      <c r="B181" s="26" t="s">
        <v>270</v>
      </c>
      <c r="C181" s="26" t="s">
        <v>408</v>
      </c>
      <c r="D181" s="20">
        <f t="shared" si="37"/>
        <v>10304.659498207884</v>
      </c>
      <c r="E181" s="20">
        <f t="shared" si="39"/>
        <v>46370.967741935478</v>
      </c>
      <c r="F181" s="20">
        <f t="shared" si="40"/>
        <v>57499.999999999993</v>
      </c>
      <c r="G181" s="20">
        <v>50000</v>
      </c>
      <c r="H181" s="28">
        <f t="shared" si="44"/>
        <v>1.0782608695652176</v>
      </c>
      <c r="I181" s="29">
        <f t="shared" si="47"/>
        <v>4.5</v>
      </c>
      <c r="J181" s="20">
        <f t="shared" si="38"/>
        <v>8960.5734767025078</v>
      </c>
      <c r="K181" s="20">
        <f>G181/$C$15</f>
        <v>40322.580645161288</v>
      </c>
      <c r="L181" s="20">
        <v>40000</v>
      </c>
      <c r="M181" s="28">
        <f t="shared" si="46"/>
        <v>6048.3870967741896</v>
      </c>
      <c r="N181" s="21" t="s">
        <v>355</v>
      </c>
      <c r="O181" s="22" t="s">
        <v>514</v>
      </c>
      <c r="P181" s="22" t="s">
        <v>515</v>
      </c>
      <c r="Q181" s="24" t="s">
        <v>465</v>
      </c>
      <c r="R181" s="139">
        <v>40000</v>
      </c>
      <c r="S181" s="167"/>
    </row>
    <row r="182" spans="1:19" s="15" customFormat="1" ht="43.5" hidden="1" customHeight="1" x14ac:dyDescent="0.25">
      <c r="A182" s="17">
        <v>20</v>
      </c>
      <c r="B182" s="26" t="s">
        <v>397</v>
      </c>
      <c r="C182" s="26" t="s">
        <v>398</v>
      </c>
      <c r="D182" s="20">
        <f t="shared" si="37"/>
        <v>0</v>
      </c>
      <c r="E182" s="20">
        <f t="shared" si="39"/>
        <v>0</v>
      </c>
      <c r="F182" s="20">
        <f t="shared" si="40"/>
        <v>0</v>
      </c>
      <c r="G182" s="20">
        <v>0</v>
      </c>
      <c r="H182" s="28" t="e">
        <f t="shared" si="44"/>
        <v>#DIV/0!</v>
      </c>
      <c r="I182" s="29" t="e">
        <f t="shared" si="47"/>
        <v>#DIV/0!</v>
      </c>
      <c r="J182" s="20">
        <f t="shared" si="38"/>
        <v>0</v>
      </c>
      <c r="K182" s="20">
        <f t="shared" si="48"/>
        <v>0</v>
      </c>
      <c r="L182" s="20">
        <v>20000</v>
      </c>
      <c r="M182" s="28">
        <f t="shared" si="46"/>
        <v>0</v>
      </c>
      <c r="N182" s="21" t="s">
        <v>355</v>
      </c>
      <c r="O182" s="22" t="s">
        <v>536</v>
      </c>
      <c r="P182" s="22" t="s">
        <v>537</v>
      </c>
      <c r="Q182" s="24"/>
      <c r="R182" s="139">
        <v>20000</v>
      </c>
      <c r="S182" s="167"/>
    </row>
    <row r="183" spans="1:19" s="15" customFormat="1" ht="43.5" customHeight="1" x14ac:dyDescent="0.25">
      <c r="A183" s="17"/>
      <c r="B183" s="26" t="s">
        <v>542</v>
      </c>
      <c r="C183" s="26" t="s">
        <v>398</v>
      </c>
      <c r="D183" s="20">
        <v>100000</v>
      </c>
      <c r="E183" s="20">
        <v>450000</v>
      </c>
      <c r="F183" s="20">
        <v>558000</v>
      </c>
      <c r="G183" s="20"/>
      <c r="H183" s="28"/>
      <c r="I183" s="29"/>
      <c r="J183" s="20"/>
      <c r="K183" s="20"/>
      <c r="L183" s="20"/>
      <c r="M183" s="28"/>
      <c r="N183" s="21" t="s">
        <v>302</v>
      </c>
      <c r="O183" s="22" t="s">
        <v>538</v>
      </c>
      <c r="P183" s="22" t="s">
        <v>539</v>
      </c>
      <c r="Q183" s="24" t="s">
        <v>505</v>
      </c>
      <c r="R183" s="139"/>
      <c r="S183" s="167"/>
    </row>
    <row r="184" spans="1:19" s="15" customFormat="1" ht="33" customHeight="1" x14ac:dyDescent="0.25">
      <c r="A184" s="17">
        <v>20</v>
      </c>
      <c r="B184" s="26" t="s">
        <v>401</v>
      </c>
      <c r="C184" s="26" t="s">
        <v>409</v>
      </c>
      <c r="D184" s="20">
        <f t="shared" si="37"/>
        <v>1236.5591397849462</v>
      </c>
      <c r="E184" s="20">
        <f t="shared" si="39"/>
        <v>5564.5161290322576</v>
      </c>
      <c r="F184" s="20">
        <f t="shared" si="40"/>
        <v>6899.9999999999991</v>
      </c>
      <c r="G184" s="20">
        <v>6000</v>
      </c>
      <c r="H184" s="28">
        <f t="shared" si="44"/>
        <v>1.0782608695652174</v>
      </c>
      <c r="I184" s="29">
        <f t="shared" si="47"/>
        <v>4.5</v>
      </c>
      <c r="J184" s="20">
        <f t="shared" si="38"/>
        <v>1075.2688172043011</v>
      </c>
      <c r="K184" s="20">
        <f t="shared" si="48"/>
        <v>4838.7096774193551</v>
      </c>
      <c r="L184" s="20">
        <v>5000</v>
      </c>
      <c r="M184" s="28">
        <f t="shared" si="46"/>
        <v>725.80645161290249</v>
      </c>
      <c r="N184" s="21" t="s">
        <v>355</v>
      </c>
      <c r="O184" s="22" t="s">
        <v>514</v>
      </c>
      <c r="P184" s="22" t="s">
        <v>515</v>
      </c>
      <c r="Q184" s="24" t="s">
        <v>505</v>
      </c>
      <c r="R184" s="139">
        <v>6000</v>
      </c>
      <c r="S184" s="167"/>
    </row>
    <row r="185" spans="1:19" s="15" customFormat="1" ht="33.75" customHeight="1" x14ac:dyDescent="0.25">
      <c r="A185" s="17">
        <v>21</v>
      </c>
      <c r="B185" s="18" t="s">
        <v>141</v>
      </c>
      <c r="C185" s="19" t="s">
        <v>140</v>
      </c>
      <c r="D185" s="20">
        <f t="shared" si="37"/>
        <v>412.18637992831538</v>
      </c>
      <c r="E185" s="20">
        <f t="shared" si="39"/>
        <v>1854.8387096774193</v>
      </c>
      <c r="F185" s="20">
        <f t="shared" si="40"/>
        <v>2300</v>
      </c>
      <c r="G185" s="20">
        <v>2000</v>
      </c>
      <c r="H185" s="28">
        <f t="shared" si="44"/>
        <v>1.0782608695652174</v>
      </c>
      <c r="I185" s="29">
        <f t="shared" si="47"/>
        <v>4.5</v>
      </c>
      <c r="J185" s="20">
        <f t="shared" si="38"/>
        <v>358.42293906810039</v>
      </c>
      <c r="K185" s="20">
        <f t="shared" si="48"/>
        <v>1612.9032258064517</v>
      </c>
      <c r="L185" s="20">
        <v>2000</v>
      </c>
      <c r="M185" s="28">
        <f t="shared" si="46"/>
        <v>241.93548387096757</v>
      </c>
      <c r="N185" s="21" t="s">
        <v>355</v>
      </c>
      <c r="O185" s="22" t="s">
        <v>514</v>
      </c>
      <c r="P185" s="22" t="s">
        <v>515</v>
      </c>
      <c r="Q185" s="24" t="s">
        <v>505</v>
      </c>
      <c r="R185" s="139">
        <v>2000</v>
      </c>
      <c r="S185" s="167"/>
    </row>
    <row r="186" spans="1:19" s="15" customFormat="1" ht="45" customHeight="1" x14ac:dyDescent="0.25">
      <c r="A186" s="17">
        <v>23</v>
      </c>
      <c r="B186" s="19" t="s">
        <v>410</v>
      </c>
      <c r="C186" s="19" t="s">
        <v>150</v>
      </c>
      <c r="D186" s="20">
        <f t="shared" si="37"/>
        <v>9274.1935483870966</v>
      </c>
      <c r="E186" s="20">
        <f t="shared" si="39"/>
        <v>41733.870967741932</v>
      </c>
      <c r="F186" s="20">
        <f t="shared" si="40"/>
        <v>51749.999999999993</v>
      </c>
      <c r="G186" s="20">
        <v>45000</v>
      </c>
      <c r="H186" s="28">
        <f t="shared" si="44"/>
        <v>1.0782608695652174</v>
      </c>
      <c r="I186" s="29">
        <f t="shared" si="47"/>
        <v>4.5</v>
      </c>
      <c r="J186" s="20">
        <f t="shared" si="38"/>
        <v>8064.5161290322576</v>
      </c>
      <c r="K186" s="20">
        <f>G186/$C$15</f>
        <v>36290.322580645159</v>
      </c>
      <c r="L186" s="20">
        <v>37600</v>
      </c>
      <c r="M186" s="28">
        <f t="shared" si="46"/>
        <v>5443.5483870967728</v>
      </c>
      <c r="N186" s="21" t="s">
        <v>355</v>
      </c>
      <c r="O186" s="22" t="s">
        <v>514</v>
      </c>
      <c r="P186" s="22" t="s">
        <v>515</v>
      </c>
      <c r="Q186" s="24" t="s">
        <v>425</v>
      </c>
      <c r="R186" s="139">
        <v>37600</v>
      </c>
      <c r="S186" s="167"/>
    </row>
    <row r="187" spans="1:19" s="15" customFormat="1" ht="48" customHeight="1" x14ac:dyDescent="0.25">
      <c r="A187" s="17">
        <v>24</v>
      </c>
      <c r="B187" s="19" t="s">
        <v>472</v>
      </c>
      <c r="C187" s="19" t="s">
        <v>448</v>
      </c>
      <c r="D187" s="20">
        <f t="shared" si="37"/>
        <v>8243.7275985663073</v>
      </c>
      <c r="E187" s="20">
        <f t="shared" si="39"/>
        <v>37096.774193548386</v>
      </c>
      <c r="F187" s="20">
        <f t="shared" si="40"/>
        <v>46000</v>
      </c>
      <c r="G187" s="20">
        <v>40000</v>
      </c>
      <c r="H187" s="28">
        <f t="shared" si="44"/>
        <v>1.0782608695652174</v>
      </c>
      <c r="I187" s="29">
        <f t="shared" si="47"/>
        <v>4.5</v>
      </c>
      <c r="J187" s="20">
        <f t="shared" si="38"/>
        <v>7168.4587813620074</v>
      </c>
      <c r="K187" s="20">
        <f t="shared" si="48"/>
        <v>32258.064516129034</v>
      </c>
      <c r="L187" s="20">
        <v>45000</v>
      </c>
      <c r="M187" s="28">
        <f>E187-K187</f>
        <v>4838.7096774193524</v>
      </c>
      <c r="N187" s="21" t="s">
        <v>355</v>
      </c>
      <c r="O187" s="22" t="s">
        <v>514</v>
      </c>
      <c r="P187" s="22" t="s">
        <v>515</v>
      </c>
      <c r="Q187" s="24" t="s">
        <v>455</v>
      </c>
      <c r="R187" s="139">
        <v>45000</v>
      </c>
      <c r="S187" s="167"/>
    </row>
    <row r="188" spans="1:19" s="15" customFormat="1" ht="33" customHeight="1" x14ac:dyDescent="0.25">
      <c r="A188" s="17">
        <v>25</v>
      </c>
      <c r="B188" s="18" t="s">
        <v>69</v>
      </c>
      <c r="C188" s="57" t="s">
        <v>289</v>
      </c>
      <c r="D188" s="20">
        <f t="shared" si="37"/>
        <v>618.27956989247309</v>
      </c>
      <c r="E188" s="20">
        <f t="shared" si="39"/>
        <v>2782.2580645161288</v>
      </c>
      <c r="F188" s="20">
        <f t="shared" si="40"/>
        <v>3449.9999999999995</v>
      </c>
      <c r="G188" s="20">
        <v>3000</v>
      </c>
      <c r="H188" s="28">
        <f t="shared" si="44"/>
        <v>1.0782608695652174</v>
      </c>
      <c r="I188" s="29">
        <f t="shared" ref="I188:I208" si="49">E188/D188</f>
        <v>4.5</v>
      </c>
      <c r="J188" s="20">
        <f t="shared" si="38"/>
        <v>537.63440860215053</v>
      </c>
      <c r="K188" s="20">
        <f t="shared" si="48"/>
        <v>2419.3548387096776</v>
      </c>
      <c r="L188" s="20">
        <f>1000+600</f>
        <v>1600</v>
      </c>
      <c r="M188" s="28">
        <f t="shared" ref="M188:M200" si="50">E188-K188</f>
        <v>362.90322580645125</v>
      </c>
      <c r="N188" s="21" t="str">
        <f>IF(D188&lt;=10000,"Cumpărare directă", IF( D188&lt;=75000, "Cerere de Oferte", "Licitaţie deschisă"))</f>
        <v>Cumpărare directă</v>
      </c>
      <c r="O188" s="22" t="s">
        <v>514</v>
      </c>
      <c r="P188" s="22" t="s">
        <v>515</v>
      </c>
      <c r="Q188" s="21" t="s">
        <v>505</v>
      </c>
      <c r="R188" s="139">
        <v>1600</v>
      </c>
      <c r="S188" s="167"/>
    </row>
    <row r="189" spans="1:19" s="15" customFormat="1" ht="33" customHeight="1" x14ac:dyDescent="0.25">
      <c r="A189" s="17">
        <v>26</v>
      </c>
      <c r="B189" s="18" t="s">
        <v>457</v>
      </c>
      <c r="C189" s="57" t="s">
        <v>458</v>
      </c>
      <c r="D189" s="20">
        <f t="shared" si="37"/>
        <v>4121.8637992831536</v>
      </c>
      <c r="E189" s="20">
        <f t="shared" si="39"/>
        <v>18548.387096774193</v>
      </c>
      <c r="F189" s="20">
        <f t="shared" si="40"/>
        <v>23000</v>
      </c>
      <c r="G189" s="20">
        <v>20000</v>
      </c>
      <c r="H189" s="28"/>
      <c r="I189" s="29"/>
      <c r="J189" s="20"/>
      <c r="K189" s="20"/>
      <c r="L189" s="20"/>
      <c r="M189" s="28"/>
      <c r="N189" s="21" t="s">
        <v>355</v>
      </c>
      <c r="O189" s="22" t="s">
        <v>514</v>
      </c>
      <c r="P189" s="22" t="s">
        <v>515</v>
      </c>
      <c r="Q189" s="21" t="s">
        <v>505</v>
      </c>
      <c r="R189" s="139"/>
      <c r="S189" s="167"/>
    </row>
    <row r="190" spans="1:19" s="15" customFormat="1" ht="15.75" hidden="1" x14ac:dyDescent="0.25">
      <c r="A190" s="85"/>
      <c r="B190" s="86"/>
      <c r="C190" s="87"/>
      <c r="D190" s="88">
        <f t="shared" si="37"/>
        <v>7213.2616487455198</v>
      </c>
      <c r="E190" s="20">
        <f t="shared" si="39"/>
        <v>32459.677419354837</v>
      </c>
      <c r="F190" s="20">
        <f t="shared" si="40"/>
        <v>40250</v>
      </c>
      <c r="G190" s="88">
        <f>G191+G192+G193+G194</f>
        <v>35000</v>
      </c>
      <c r="H190" s="116">
        <f t="shared" si="44"/>
        <v>1.0782608695652174</v>
      </c>
      <c r="I190" s="117">
        <f t="shared" si="49"/>
        <v>4.5</v>
      </c>
      <c r="J190" s="88">
        <f t="shared" si="38"/>
        <v>6272.4014336917571</v>
      </c>
      <c r="K190" s="88">
        <f t="shared" si="48"/>
        <v>28225.806451612905</v>
      </c>
      <c r="L190" s="88">
        <f>SUM(L191:L194)</f>
        <v>8250</v>
      </c>
      <c r="M190" s="88">
        <f>SUM(M191:M194)</f>
        <v>57959.677419354841</v>
      </c>
      <c r="N190" s="88"/>
      <c r="O190" s="22" t="s">
        <v>503</v>
      </c>
      <c r="P190" s="22" t="s">
        <v>504</v>
      </c>
      <c r="Q190" s="88"/>
      <c r="R190" s="141">
        <f>SUM(R191:R194)</f>
        <v>8250</v>
      </c>
      <c r="S190" s="169"/>
    </row>
    <row r="191" spans="1:19" s="15" customFormat="1" ht="15.75" x14ac:dyDescent="0.25">
      <c r="A191" s="17">
        <v>27</v>
      </c>
      <c r="B191" s="19" t="s">
        <v>462</v>
      </c>
      <c r="C191" s="19" t="s">
        <v>463</v>
      </c>
      <c r="D191" s="20">
        <f t="shared" si="37"/>
        <v>1030.4659498207884</v>
      </c>
      <c r="E191" s="20">
        <f t="shared" si="39"/>
        <v>4637.0967741935483</v>
      </c>
      <c r="F191" s="20">
        <f t="shared" si="40"/>
        <v>5750</v>
      </c>
      <c r="G191" s="20">
        <v>5000</v>
      </c>
      <c r="H191" s="28">
        <f t="shared" si="44"/>
        <v>1.0782608695652174</v>
      </c>
      <c r="I191" s="29">
        <f t="shared" si="49"/>
        <v>4.5</v>
      </c>
      <c r="J191" s="20">
        <f t="shared" si="38"/>
        <v>896.05734767025092</v>
      </c>
      <c r="K191" s="20">
        <f t="shared" si="48"/>
        <v>4032.2580645161293</v>
      </c>
      <c r="L191" s="20">
        <v>50</v>
      </c>
      <c r="M191" s="28">
        <f t="shared" si="50"/>
        <v>604.83870967741905</v>
      </c>
      <c r="N191" s="21" t="str">
        <f>IF(D191&lt;=10000,"Cumpărare directă", IF( D191&lt;=75000, "Cerere de Oferte", "Licitaţie deschisă"))</f>
        <v>Cumpărare directă</v>
      </c>
      <c r="O191" s="22" t="s">
        <v>514</v>
      </c>
      <c r="P191" s="22" t="s">
        <v>515</v>
      </c>
      <c r="Q191" s="21" t="s">
        <v>491</v>
      </c>
      <c r="R191" s="139">
        <v>50</v>
      </c>
      <c r="S191" s="167"/>
    </row>
    <row r="192" spans="1:19" s="15" customFormat="1" ht="32.25" customHeight="1" x14ac:dyDescent="0.25">
      <c r="A192" s="17">
        <v>28</v>
      </c>
      <c r="B192" s="19" t="s">
        <v>293</v>
      </c>
      <c r="C192" s="19" t="s">
        <v>294</v>
      </c>
      <c r="D192" s="20">
        <f t="shared" si="37"/>
        <v>2060.9318996415768</v>
      </c>
      <c r="E192" s="20">
        <f t="shared" si="39"/>
        <v>9274.1935483870966</v>
      </c>
      <c r="F192" s="20">
        <f t="shared" si="40"/>
        <v>11500</v>
      </c>
      <c r="G192" s="20">
        <v>10000</v>
      </c>
      <c r="H192" s="28">
        <f>G192/E192</f>
        <v>1.0782608695652174</v>
      </c>
      <c r="I192" s="29">
        <f t="shared" si="49"/>
        <v>4.5</v>
      </c>
      <c r="J192" s="20">
        <f t="shared" si="38"/>
        <v>1792.1146953405018</v>
      </c>
      <c r="K192" s="20">
        <f>G192/$C$15</f>
        <v>8064.5161290322585</v>
      </c>
      <c r="L192" s="20">
        <v>100</v>
      </c>
      <c r="M192" s="28">
        <f t="shared" si="50"/>
        <v>1209.6774193548381</v>
      </c>
      <c r="N192" s="24" t="s">
        <v>245</v>
      </c>
      <c r="O192" s="22" t="s">
        <v>514</v>
      </c>
      <c r="P192" s="22" t="s">
        <v>515</v>
      </c>
      <c r="Q192" s="21" t="s">
        <v>491</v>
      </c>
      <c r="R192" s="139">
        <v>100</v>
      </c>
      <c r="S192" s="167"/>
    </row>
    <row r="193" spans="1:19" s="15" customFormat="1" ht="31.5" x14ac:dyDescent="0.25">
      <c r="A193" s="17">
        <v>29</v>
      </c>
      <c r="B193" s="19" t="s">
        <v>70</v>
      </c>
      <c r="C193" s="19" t="s">
        <v>71</v>
      </c>
      <c r="D193" s="20">
        <f t="shared" si="37"/>
        <v>2060.9318996415768</v>
      </c>
      <c r="E193" s="20">
        <f t="shared" si="39"/>
        <v>9274.1935483870966</v>
      </c>
      <c r="F193" s="20">
        <f t="shared" si="40"/>
        <v>11500</v>
      </c>
      <c r="G193" s="20">
        <v>10000</v>
      </c>
      <c r="H193" s="28">
        <f>G193/E193</f>
        <v>1.0782608695652174</v>
      </c>
      <c r="I193" s="29">
        <f t="shared" si="49"/>
        <v>4.5</v>
      </c>
      <c r="J193" s="20">
        <f t="shared" si="38"/>
        <v>1792.1146953405018</v>
      </c>
      <c r="K193" s="20">
        <f t="shared" si="48"/>
        <v>8064.5161290322585</v>
      </c>
      <c r="L193" s="20">
        <v>100</v>
      </c>
      <c r="M193" s="28">
        <f t="shared" si="50"/>
        <v>1209.6774193548381</v>
      </c>
      <c r="N193" s="24" t="s">
        <v>245</v>
      </c>
      <c r="O193" s="22" t="s">
        <v>514</v>
      </c>
      <c r="P193" s="22" t="s">
        <v>515</v>
      </c>
      <c r="Q193" s="21" t="s">
        <v>491</v>
      </c>
      <c r="R193" s="139">
        <v>100</v>
      </c>
      <c r="S193" s="167"/>
    </row>
    <row r="194" spans="1:19" s="15" customFormat="1" ht="33.75" customHeight="1" x14ac:dyDescent="0.25">
      <c r="A194" s="17">
        <v>30</v>
      </c>
      <c r="B194" s="27" t="s">
        <v>460</v>
      </c>
      <c r="C194" s="26" t="s">
        <v>461</v>
      </c>
      <c r="D194" s="20">
        <v>14000</v>
      </c>
      <c r="E194" s="20">
        <v>63000</v>
      </c>
      <c r="F194" s="20">
        <v>78120</v>
      </c>
      <c r="G194" s="20">
        <v>10000</v>
      </c>
      <c r="H194" s="28">
        <f t="shared" ref="H194:H208" si="51">G194/E194</f>
        <v>0.15873015873015872</v>
      </c>
      <c r="I194" s="29">
        <f t="shared" si="49"/>
        <v>4.5</v>
      </c>
      <c r="J194" s="20">
        <f t="shared" si="38"/>
        <v>1792.1146953405018</v>
      </c>
      <c r="K194" s="20">
        <f t="shared" si="48"/>
        <v>8064.5161290322585</v>
      </c>
      <c r="L194" s="20">
        <v>8000</v>
      </c>
      <c r="M194" s="28">
        <f>E194-K194</f>
        <v>54935.483870967742</v>
      </c>
      <c r="N194" s="21" t="s">
        <v>355</v>
      </c>
      <c r="O194" s="22" t="s">
        <v>514</v>
      </c>
      <c r="P194" s="22" t="s">
        <v>515</v>
      </c>
      <c r="Q194" s="24" t="s">
        <v>491</v>
      </c>
      <c r="R194" s="139">
        <v>8000</v>
      </c>
      <c r="S194" s="167"/>
    </row>
    <row r="195" spans="1:19" s="15" customFormat="1" ht="62.25" customHeight="1" x14ac:dyDescent="0.25">
      <c r="A195" s="17"/>
      <c r="B195" s="27" t="s">
        <v>543</v>
      </c>
      <c r="C195" s="26" t="s">
        <v>544</v>
      </c>
      <c r="D195" s="20">
        <v>14900</v>
      </c>
      <c r="E195" s="20">
        <v>67050</v>
      </c>
      <c r="F195" s="20">
        <v>83142</v>
      </c>
      <c r="G195" s="20"/>
      <c r="H195" s="28"/>
      <c r="I195" s="29">
        <f t="shared" si="49"/>
        <v>4.5</v>
      </c>
      <c r="J195" s="20"/>
      <c r="K195" s="20"/>
      <c r="L195" s="20"/>
      <c r="M195" s="28"/>
      <c r="N195" s="21" t="s">
        <v>355</v>
      </c>
      <c r="O195" s="22" t="s">
        <v>536</v>
      </c>
      <c r="P195" s="22" t="s">
        <v>537</v>
      </c>
      <c r="Q195" s="24" t="s">
        <v>505</v>
      </c>
      <c r="R195" s="139"/>
      <c r="S195" s="167"/>
    </row>
    <row r="196" spans="1:19" s="15" customFormat="1" ht="62.25" customHeight="1" x14ac:dyDescent="0.25">
      <c r="A196" s="17">
        <v>31</v>
      </c>
      <c r="B196" s="27" t="s">
        <v>479</v>
      </c>
      <c r="C196" s="26" t="s">
        <v>480</v>
      </c>
      <c r="D196" s="20">
        <f t="shared" si="37"/>
        <v>10922.939068100359</v>
      </c>
      <c r="E196" s="20">
        <f t="shared" si="39"/>
        <v>49153.225806451614</v>
      </c>
      <c r="F196" s="20">
        <f t="shared" si="40"/>
        <v>60949.999999999993</v>
      </c>
      <c r="G196" s="20">
        <v>53000</v>
      </c>
      <c r="H196" s="28">
        <f t="shared" si="51"/>
        <v>1.0782608695652174</v>
      </c>
      <c r="I196" s="29">
        <f t="shared" si="49"/>
        <v>4.5</v>
      </c>
      <c r="J196" s="20">
        <f t="shared" si="38"/>
        <v>9498.2078853046605</v>
      </c>
      <c r="K196" s="20">
        <f t="shared" si="48"/>
        <v>42741.93548387097</v>
      </c>
      <c r="L196" s="20"/>
      <c r="M196" s="28">
        <f>E196-K196</f>
        <v>6411.290322580644</v>
      </c>
      <c r="N196" s="21" t="s">
        <v>355</v>
      </c>
      <c r="O196" s="22" t="s">
        <v>514</v>
      </c>
      <c r="P196" s="22" t="s">
        <v>515</v>
      </c>
      <c r="Q196" s="21" t="s">
        <v>455</v>
      </c>
      <c r="R196" s="139"/>
      <c r="S196" s="167"/>
    </row>
    <row r="197" spans="1:19" s="15" customFormat="1" ht="51" customHeight="1" x14ac:dyDescent="0.25">
      <c r="A197" s="17">
        <v>32</v>
      </c>
      <c r="B197" s="27" t="s">
        <v>526</v>
      </c>
      <c r="C197" s="26" t="s">
        <v>528</v>
      </c>
      <c r="D197" s="20">
        <v>112000</v>
      </c>
      <c r="E197" s="20">
        <v>504000</v>
      </c>
      <c r="F197" s="20">
        <v>624960</v>
      </c>
      <c r="G197" s="20"/>
      <c r="H197" s="28"/>
      <c r="I197" s="29"/>
      <c r="J197" s="20"/>
      <c r="K197" s="20"/>
      <c r="L197" s="20"/>
      <c r="M197" s="28"/>
      <c r="N197" s="21" t="s">
        <v>524</v>
      </c>
      <c r="O197" s="22" t="s">
        <v>514</v>
      </c>
      <c r="P197" s="22" t="s">
        <v>515</v>
      </c>
      <c r="Q197" s="21" t="s">
        <v>505</v>
      </c>
      <c r="R197" s="139"/>
      <c r="S197" s="167"/>
    </row>
    <row r="198" spans="1:19" s="15" customFormat="1" ht="31.5" x14ac:dyDescent="0.25">
      <c r="A198" s="94"/>
      <c r="B198" s="80" t="s">
        <v>73</v>
      </c>
      <c r="C198" s="95"/>
      <c r="D198" s="96">
        <f>D199+D200</f>
        <v>43279.569892473111</v>
      </c>
      <c r="E198" s="96">
        <f t="shared" si="39"/>
        <v>194758.06451612903</v>
      </c>
      <c r="F198" s="96">
        <f>F199+F200</f>
        <v>241499.99999999997</v>
      </c>
      <c r="G198" s="96">
        <f>G199+G200</f>
        <v>210000</v>
      </c>
      <c r="H198" s="106">
        <f t="shared" si="51"/>
        <v>1.0782608695652174</v>
      </c>
      <c r="I198" s="107">
        <f t="shared" si="49"/>
        <v>4.5000000000000009</v>
      </c>
      <c r="J198" s="96">
        <f t="shared" si="38"/>
        <v>37634.408602150535</v>
      </c>
      <c r="K198" s="96">
        <f t="shared" si="48"/>
        <v>169354.83870967742</v>
      </c>
      <c r="L198" s="96">
        <f>SUM(L199:L200)</f>
        <v>230000</v>
      </c>
      <c r="M198" s="96">
        <f>SUM(M199:M200)</f>
        <v>25403.225806451592</v>
      </c>
      <c r="N198" s="96"/>
      <c r="O198" s="128"/>
      <c r="P198" s="128"/>
      <c r="Q198" s="96"/>
      <c r="R198" s="145">
        <f>SUM(R199:R200)</f>
        <v>146000</v>
      </c>
      <c r="S198" s="173"/>
    </row>
    <row r="199" spans="1:19" s="15" customFormat="1" ht="47.25" customHeight="1" x14ac:dyDescent="0.25">
      <c r="A199" s="17">
        <v>1</v>
      </c>
      <c r="B199" s="18" t="s">
        <v>466</v>
      </c>
      <c r="C199" s="19" t="s">
        <v>212</v>
      </c>
      <c r="D199" s="20">
        <f t="shared" si="37"/>
        <v>20609.318996415768</v>
      </c>
      <c r="E199" s="20">
        <f t="shared" si="39"/>
        <v>92741.935483870955</v>
      </c>
      <c r="F199" s="20">
        <f t="shared" si="40"/>
        <v>114999.99999999999</v>
      </c>
      <c r="G199" s="20">
        <v>100000</v>
      </c>
      <c r="H199" s="28">
        <f t="shared" si="51"/>
        <v>1.0782608695652176</v>
      </c>
      <c r="I199" s="29">
        <f t="shared" si="49"/>
        <v>4.5</v>
      </c>
      <c r="J199" s="20">
        <f t="shared" si="38"/>
        <v>17921.146953405016</v>
      </c>
      <c r="K199" s="20">
        <f>G199/$C$15</f>
        <v>80645.161290322576</v>
      </c>
      <c r="L199" s="20">
        <v>190000</v>
      </c>
      <c r="M199" s="28">
        <f t="shared" si="50"/>
        <v>12096.774193548379</v>
      </c>
      <c r="N199" s="21" t="str">
        <f>IF(D199&lt;=10000,"Cumpărare directă", IF( D199&lt;=75000, "Cerere de Oferte", "Licitaţie deschisă"))</f>
        <v>Cerere de Oferte</v>
      </c>
      <c r="O199" s="22" t="s">
        <v>514</v>
      </c>
      <c r="P199" s="22" t="s">
        <v>515</v>
      </c>
      <c r="Q199" s="21" t="s">
        <v>438</v>
      </c>
      <c r="R199" s="139">
        <v>106000</v>
      </c>
      <c r="S199" s="167"/>
    </row>
    <row r="200" spans="1:19" s="15" customFormat="1" ht="27.75" customHeight="1" x14ac:dyDescent="0.25">
      <c r="A200" s="17">
        <v>2</v>
      </c>
      <c r="B200" s="18" t="s">
        <v>467</v>
      </c>
      <c r="C200" s="19" t="s">
        <v>427</v>
      </c>
      <c r="D200" s="20">
        <f t="shared" si="37"/>
        <v>22670.250896057343</v>
      </c>
      <c r="E200" s="20">
        <f t="shared" si="39"/>
        <v>102016.12903225805</v>
      </c>
      <c r="F200" s="20">
        <f t="shared" si="40"/>
        <v>126499.99999999999</v>
      </c>
      <c r="G200" s="20">
        <v>110000</v>
      </c>
      <c r="H200" s="28">
        <f t="shared" si="51"/>
        <v>1.0782608695652176</v>
      </c>
      <c r="I200" s="29">
        <f t="shared" si="49"/>
        <v>4.5</v>
      </c>
      <c r="J200" s="20">
        <f t="shared" si="38"/>
        <v>19713.26164874552</v>
      </c>
      <c r="K200" s="20">
        <f t="shared" si="48"/>
        <v>88709.677419354834</v>
      </c>
      <c r="L200" s="20">
        <v>40000</v>
      </c>
      <c r="M200" s="28">
        <f t="shared" si="50"/>
        <v>13306.451612903213</v>
      </c>
      <c r="N200" s="21" t="s">
        <v>416</v>
      </c>
      <c r="O200" s="22" t="s">
        <v>514</v>
      </c>
      <c r="P200" s="22" t="s">
        <v>515</v>
      </c>
      <c r="Q200" s="24" t="s">
        <v>438</v>
      </c>
      <c r="R200" s="139">
        <v>40000</v>
      </c>
      <c r="S200" s="167"/>
    </row>
    <row r="201" spans="1:19" s="15" customFormat="1" ht="54.75" customHeight="1" x14ac:dyDescent="0.25">
      <c r="A201" s="94"/>
      <c r="B201" s="80" t="s">
        <v>144</v>
      </c>
      <c r="C201" s="95"/>
      <c r="D201" s="96">
        <f t="shared" si="37"/>
        <v>4740.1433691756274</v>
      </c>
      <c r="E201" s="96">
        <f t="shared" si="39"/>
        <v>21330.645161290322</v>
      </c>
      <c r="F201" s="96">
        <f>F202</f>
        <v>26449.999999999996</v>
      </c>
      <c r="G201" s="96">
        <f>G202</f>
        <v>23000</v>
      </c>
      <c r="H201" s="106">
        <f t="shared" si="51"/>
        <v>1.0782608695652174</v>
      </c>
      <c r="I201" s="107">
        <f t="shared" si="49"/>
        <v>4.5</v>
      </c>
      <c r="J201" s="96">
        <f t="shared" si="38"/>
        <v>4121.8637992831536</v>
      </c>
      <c r="K201" s="96">
        <f t="shared" si="48"/>
        <v>18548.387096774193</v>
      </c>
      <c r="L201" s="96">
        <f>L202</f>
        <v>64000</v>
      </c>
      <c r="M201" s="96">
        <f>M202</f>
        <v>2782.2580645161261</v>
      </c>
      <c r="N201" s="96"/>
      <c r="O201" s="128"/>
      <c r="P201" s="128"/>
      <c r="Q201" s="96"/>
      <c r="R201" s="145">
        <f>R202</f>
        <v>23000</v>
      </c>
      <c r="S201" s="173"/>
    </row>
    <row r="202" spans="1:19" s="15" customFormat="1" ht="31.5" x14ac:dyDescent="0.25">
      <c r="A202" s="81"/>
      <c r="B202" s="82" t="s">
        <v>74</v>
      </c>
      <c r="C202" s="83"/>
      <c r="D202" s="84">
        <f t="shared" si="37"/>
        <v>4740.1433691756274</v>
      </c>
      <c r="E202" s="84">
        <f t="shared" si="39"/>
        <v>21330.645161290322</v>
      </c>
      <c r="F202" s="84">
        <f t="shared" si="40"/>
        <v>26449.999999999996</v>
      </c>
      <c r="G202" s="84">
        <f>G209+G210+G216+G217</f>
        <v>23000</v>
      </c>
      <c r="H202" s="109">
        <f t="shared" si="51"/>
        <v>1.0782608695652174</v>
      </c>
      <c r="I202" s="110">
        <f t="shared" si="49"/>
        <v>4.5</v>
      </c>
      <c r="J202" s="84">
        <f t="shared" si="38"/>
        <v>4121.8637992831536</v>
      </c>
      <c r="K202" s="84">
        <f t="shared" si="48"/>
        <v>18548.387096774193</v>
      </c>
      <c r="L202" s="84">
        <f t="shared" ref="L202:R202" si="52">L204</f>
        <v>64000</v>
      </c>
      <c r="M202" s="84">
        <f t="shared" si="52"/>
        <v>2782.2580645161261</v>
      </c>
      <c r="N202" s="84"/>
      <c r="O202" s="112"/>
      <c r="P202" s="112"/>
      <c r="Q202" s="84"/>
      <c r="R202" s="140">
        <f t="shared" si="52"/>
        <v>23000</v>
      </c>
      <c r="S202" s="168"/>
    </row>
    <row r="203" spans="1:19" s="15" customFormat="1" ht="43.5" hidden="1" customHeight="1" x14ac:dyDescent="0.25">
      <c r="A203" s="85"/>
      <c r="B203" s="79"/>
      <c r="C203" s="87"/>
      <c r="D203" s="88">
        <f t="shared" si="37"/>
        <v>206.09318996415769</v>
      </c>
      <c r="E203" s="20">
        <f t="shared" si="39"/>
        <v>927.41935483870964</v>
      </c>
      <c r="F203" s="20">
        <f t="shared" si="40"/>
        <v>1150</v>
      </c>
      <c r="G203" s="88">
        <v>1000</v>
      </c>
      <c r="H203" s="116"/>
      <c r="I203" s="117"/>
      <c r="J203" s="88">
        <v>0</v>
      </c>
      <c r="K203" s="88">
        <v>0</v>
      </c>
      <c r="L203" s="88">
        <v>0</v>
      </c>
      <c r="M203" s="88"/>
      <c r="N203" s="88"/>
      <c r="O203" s="126"/>
      <c r="P203" s="126"/>
      <c r="Q203" s="88"/>
      <c r="R203" s="141">
        <v>0</v>
      </c>
      <c r="S203" s="169"/>
    </row>
    <row r="204" spans="1:19" s="15" customFormat="1" ht="15.75" hidden="1" x14ac:dyDescent="0.25">
      <c r="A204" s="85"/>
      <c r="B204" s="79"/>
      <c r="C204" s="125"/>
      <c r="D204" s="88">
        <f t="shared" si="37"/>
        <v>4740.1433691756274</v>
      </c>
      <c r="E204" s="20">
        <f t="shared" si="39"/>
        <v>21330.645161290322</v>
      </c>
      <c r="F204" s="20">
        <f t="shared" si="40"/>
        <v>26449.999999999996</v>
      </c>
      <c r="G204" s="88">
        <f>G209+G210+G216+G217</f>
        <v>23000</v>
      </c>
      <c r="H204" s="116">
        <f t="shared" si="51"/>
        <v>1.0782608695652174</v>
      </c>
      <c r="I204" s="117">
        <f t="shared" si="49"/>
        <v>4.5</v>
      </c>
      <c r="J204" s="88">
        <f t="shared" si="38"/>
        <v>4121.8637992831536</v>
      </c>
      <c r="K204" s="88">
        <f t="shared" si="48"/>
        <v>18548.387096774193</v>
      </c>
      <c r="L204" s="88">
        <f>SUM(L205:L220)</f>
        <v>64000</v>
      </c>
      <c r="M204" s="88">
        <f>SUM(M205:M220)</f>
        <v>2782.2580645161261</v>
      </c>
      <c r="N204" s="88"/>
      <c r="O204" s="126"/>
      <c r="P204" s="126"/>
      <c r="Q204" s="88"/>
      <c r="R204" s="141">
        <f>SUM(R205:R220)</f>
        <v>23000</v>
      </c>
      <c r="S204" s="169"/>
    </row>
    <row r="205" spans="1:19" s="15" customFormat="1" ht="15.75" hidden="1" x14ac:dyDescent="0.25">
      <c r="A205" s="17">
        <v>1</v>
      </c>
      <c r="B205" s="18" t="s">
        <v>292</v>
      </c>
      <c r="C205" s="19" t="s">
        <v>295</v>
      </c>
      <c r="D205" s="20">
        <f t="shared" si="37"/>
        <v>0</v>
      </c>
      <c r="E205" s="20">
        <f t="shared" si="39"/>
        <v>0</v>
      </c>
      <c r="F205" s="20">
        <f t="shared" si="40"/>
        <v>0</v>
      </c>
      <c r="G205" s="20"/>
      <c r="H205" s="28" t="e">
        <f t="shared" si="51"/>
        <v>#DIV/0!</v>
      </c>
      <c r="I205" s="29" t="e">
        <f t="shared" si="49"/>
        <v>#DIV/0!</v>
      </c>
      <c r="J205" s="20">
        <f t="shared" si="38"/>
        <v>0</v>
      </c>
      <c r="K205" s="20">
        <f>G205/$C$15</f>
        <v>0</v>
      </c>
      <c r="L205" s="20">
        <v>10000</v>
      </c>
      <c r="M205" s="28">
        <f t="shared" ref="M205:M219" si="53">E205-K205</f>
        <v>0</v>
      </c>
      <c r="N205" s="21" t="str">
        <f>IF(D205&lt;=10000,"Cumpărare directă", IF( D205&lt;=75000, "Cerere de Oferte", "Licitaţie deschisă"))</f>
        <v>Cumpărare directă</v>
      </c>
      <c r="O205" s="22"/>
      <c r="P205" s="22"/>
      <c r="Q205" s="21"/>
      <c r="R205" s="139">
        <v>0</v>
      </c>
      <c r="S205" s="167"/>
    </row>
    <row r="206" spans="1:19" s="15" customFormat="1" ht="31.5" hidden="1" x14ac:dyDescent="0.25">
      <c r="A206" s="17">
        <v>2</v>
      </c>
      <c r="B206" s="18" t="s">
        <v>291</v>
      </c>
      <c r="C206" s="19" t="s">
        <v>296</v>
      </c>
      <c r="D206" s="20">
        <f t="shared" si="37"/>
        <v>0</v>
      </c>
      <c r="E206" s="20">
        <f t="shared" si="39"/>
        <v>0</v>
      </c>
      <c r="F206" s="20">
        <f t="shared" si="40"/>
        <v>0</v>
      </c>
      <c r="G206" s="20"/>
      <c r="H206" s="28" t="e">
        <f t="shared" si="51"/>
        <v>#DIV/0!</v>
      </c>
      <c r="I206" s="29" t="e">
        <f t="shared" si="49"/>
        <v>#DIV/0!</v>
      </c>
      <c r="J206" s="20">
        <f t="shared" si="38"/>
        <v>0</v>
      </c>
      <c r="K206" s="20">
        <f>G206/$C$15</f>
        <v>0</v>
      </c>
      <c r="L206" s="20">
        <v>4000</v>
      </c>
      <c r="M206" s="28">
        <f t="shared" si="53"/>
        <v>0</v>
      </c>
      <c r="N206" s="21" t="str">
        <f>IF(D206&lt;=10000,"Cumpărare directă", IF( D206&lt;=75000, "Cerere de Oferte", "Licitaţie deschisă"))</f>
        <v>Cumpărare directă</v>
      </c>
      <c r="O206" s="22"/>
      <c r="P206" s="22"/>
      <c r="Q206" s="21"/>
      <c r="R206" s="139">
        <v>0</v>
      </c>
      <c r="S206" s="167"/>
    </row>
    <row r="207" spans="1:19" s="15" customFormat="1" ht="43.5" hidden="1" customHeight="1" x14ac:dyDescent="0.25">
      <c r="A207" s="17">
        <v>3</v>
      </c>
      <c r="B207" s="18" t="s">
        <v>300</v>
      </c>
      <c r="C207" s="19" t="s">
        <v>72</v>
      </c>
      <c r="D207" s="20">
        <f t="shared" si="37"/>
        <v>0</v>
      </c>
      <c r="E207" s="20">
        <f t="shared" si="39"/>
        <v>0</v>
      </c>
      <c r="F207" s="20">
        <f t="shared" si="40"/>
        <v>0</v>
      </c>
      <c r="G207" s="20"/>
      <c r="H207" s="28" t="e">
        <f t="shared" si="51"/>
        <v>#DIV/0!</v>
      </c>
      <c r="I207" s="29" t="e">
        <f t="shared" si="49"/>
        <v>#DIV/0!</v>
      </c>
      <c r="J207" s="20">
        <f t="shared" si="38"/>
        <v>0</v>
      </c>
      <c r="K207" s="20">
        <f t="shared" ref="K207:K220" si="54">G207/$C$15</f>
        <v>0</v>
      </c>
      <c r="L207" s="20">
        <v>100</v>
      </c>
      <c r="M207" s="28">
        <f t="shared" si="53"/>
        <v>0</v>
      </c>
      <c r="N207" s="21" t="s">
        <v>245</v>
      </c>
      <c r="O207" s="22"/>
      <c r="P207" s="22"/>
      <c r="Q207" s="21"/>
      <c r="R207" s="139">
        <v>0</v>
      </c>
      <c r="S207" s="167"/>
    </row>
    <row r="208" spans="1:19" s="15" customFormat="1" ht="43.5" hidden="1" customHeight="1" x14ac:dyDescent="0.25">
      <c r="A208" s="17">
        <v>4</v>
      </c>
      <c r="B208" s="18" t="s">
        <v>75</v>
      </c>
      <c r="C208" s="19" t="s">
        <v>207</v>
      </c>
      <c r="D208" s="20">
        <f t="shared" si="37"/>
        <v>0</v>
      </c>
      <c r="E208" s="20">
        <f t="shared" si="39"/>
        <v>0</v>
      </c>
      <c r="F208" s="20">
        <f t="shared" si="40"/>
        <v>0</v>
      </c>
      <c r="G208" s="20"/>
      <c r="H208" s="28" t="e">
        <f t="shared" si="51"/>
        <v>#DIV/0!</v>
      </c>
      <c r="I208" s="29" t="e">
        <f t="shared" si="49"/>
        <v>#DIV/0!</v>
      </c>
      <c r="J208" s="20">
        <f t="shared" si="38"/>
        <v>0</v>
      </c>
      <c r="K208" s="20">
        <f t="shared" si="54"/>
        <v>0</v>
      </c>
      <c r="L208" s="20">
        <v>1800</v>
      </c>
      <c r="M208" s="28">
        <f t="shared" si="53"/>
        <v>0</v>
      </c>
      <c r="N208" s="21" t="s">
        <v>245</v>
      </c>
      <c r="O208" s="22"/>
      <c r="P208" s="22"/>
      <c r="Q208" s="21"/>
      <c r="R208" s="139">
        <v>1800</v>
      </c>
      <c r="S208" s="167"/>
    </row>
    <row r="209" spans="1:19" s="15" customFormat="1" ht="37.5" customHeight="1" x14ac:dyDescent="0.25">
      <c r="A209" s="17">
        <v>1</v>
      </c>
      <c r="B209" s="18" t="s">
        <v>76</v>
      </c>
      <c r="C209" s="19" t="s">
        <v>77</v>
      </c>
      <c r="D209" s="20">
        <f t="shared" si="37"/>
        <v>4307.347670250896</v>
      </c>
      <c r="E209" s="20">
        <f t="shared" si="39"/>
        <v>19383.06451612903</v>
      </c>
      <c r="F209" s="20">
        <f t="shared" si="40"/>
        <v>24034.999999999996</v>
      </c>
      <c r="G209" s="20">
        <v>20900</v>
      </c>
      <c r="H209" s="28"/>
      <c r="I209" s="29"/>
      <c r="J209" s="20">
        <f t="shared" si="38"/>
        <v>3745.519713261649</v>
      </c>
      <c r="K209" s="20">
        <f t="shared" si="54"/>
        <v>16854.83870967742</v>
      </c>
      <c r="L209" s="20">
        <v>20000</v>
      </c>
      <c r="M209" s="28">
        <f t="shared" si="53"/>
        <v>2528.22580645161</v>
      </c>
      <c r="N209" s="21" t="s">
        <v>355</v>
      </c>
      <c r="O209" s="22" t="s">
        <v>514</v>
      </c>
      <c r="P209" s="22" t="s">
        <v>515</v>
      </c>
      <c r="Q209" s="21" t="s">
        <v>455</v>
      </c>
      <c r="R209" s="139">
        <v>12200</v>
      </c>
      <c r="S209" s="167"/>
    </row>
    <row r="210" spans="1:19" s="15" customFormat="1" ht="65.25" customHeight="1" x14ac:dyDescent="0.25">
      <c r="A210" s="17">
        <v>2</v>
      </c>
      <c r="B210" s="18" t="s">
        <v>78</v>
      </c>
      <c r="C210" s="19" t="s">
        <v>79</v>
      </c>
      <c r="D210" s="20">
        <f t="shared" si="37"/>
        <v>206.09318996415769</v>
      </c>
      <c r="E210" s="20">
        <f t="shared" si="39"/>
        <v>927.41935483870964</v>
      </c>
      <c r="F210" s="20">
        <f t="shared" si="40"/>
        <v>1150</v>
      </c>
      <c r="G210" s="20">
        <v>1000</v>
      </c>
      <c r="H210" s="28"/>
      <c r="I210" s="29"/>
      <c r="J210" s="20">
        <f t="shared" si="38"/>
        <v>179.2114695340502</v>
      </c>
      <c r="K210" s="20">
        <f t="shared" si="54"/>
        <v>806.45161290322585</v>
      </c>
      <c r="L210" s="20">
        <v>9000</v>
      </c>
      <c r="M210" s="28">
        <f>E210-K210</f>
        <v>120.96774193548379</v>
      </c>
      <c r="N210" s="21" t="str">
        <f>IF(D210&lt;=10000,"Cumpărare directă", IF( D210&lt;=75000, "Cerere de Oferte", "Licitaţie deschisă"))</f>
        <v>Cumpărare directă</v>
      </c>
      <c r="O210" s="22" t="s">
        <v>514</v>
      </c>
      <c r="P210" s="22" t="s">
        <v>515</v>
      </c>
      <c r="Q210" s="21" t="s">
        <v>455</v>
      </c>
      <c r="R210" s="139">
        <v>9000</v>
      </c>
      <c r="S210" s="167"/>
    </row>
    <row r="211" spans="1:19" s="15" customFormat="1" ht="15.75" hidden="1" x14ac:dyDescent="0.25">
      <c r="A211" s="17">
        <v>7</v>
      </c>
      <c r="B211" s="18" t="s">
        <v>151</v>
      </c>
      <c r="C211" s="19" t="s">
        <v>196</v>
      </c>
      <c r="D211" s="20">
        <f t="shared" si="37"/>
        <v>0</v>
      </c>
      <c r="E211" s="20">
        <f t="shared" ref="E211:E274" si="55">G211/$C$15*$F$17</f>
        <v>0</v>
      </c>
      <c r="F211" s="20">
        <f t="shared" si="40"/>
        <v>0</v>
      </c>
      <c r="G211" s="20"/>
      <c r="H211" s="28" t="e">
        <f t="shared" ref="H211:H231" si="56">G211/E211</f>
        <v>#DIV/0!</v>
      </c>
      <c r="I211" s="29" t="e">
        <f t="shared" ref="I211:I244" si="57">E211/D211</f>
        <v>#DIV/0!</v>
      </c>
      <c r="J211" s="20">
        <f t="shared" si="38"/>
        <v>0</v>
      </c>
      <c r="K211" s="20">
        <f>G211/$C$15</f>
        <v>0</v>
      </c>
      <c r="L211" s="20">
        <v>1500</v>
      </c>
      <c r="M211" s="28">
        <f t="shared" si="53"/>
        <v>0</v>
      </c>
      <c r="N211" s="21" t="str">
        <f>IF(D211&lt;=10000,"Cumpărare directă", IF( D211&lt;=75000, "Cerere de Oferte", "Licitaţie deschisă"))</f>
        <v>Cumpărare directă</v>
      </c>
      <c r="O211" s="22" t="s">
        <v>503</v>
      </c>
      <c r="P211" s="22" t="s">
        <v>504</v>
      </c>
      <c r="Q211" s="21"/>
      <c r="R211" s="139">
        <v>0</v>
      </c>
      <c r="S211" s="167"/>
    </row>
    <row r="212" spans="1:19" s="15" customFormat="1" ht="15.75" hidden="1" x14ac:dyDescent="0.25">
      <c r="A212" s="17">
        <v>8</v>
      </c>
      <c r="B212" s="18" t="s">
        <v>143</v>
      </c>
      <c r="C212" s="19" t="s">
        <v>198</v>
      </c>
      <c r="D212" s="20">
        <f t="shared" ref="D212:D269" si="58">E212/$B$16</f>
        <v>0</v>
      </c>
      <c r="E212" s="20">
        <f t="shared" si="55"/>
        <v>0</v>
      </c>
      <c r="F212" s="20">
        <f t="shared" ref="F212:F274" si="59">G212*$F$17</f>
        <v>0</v>
      </c>
      <c r="G212" s="20"/>
      <c r="H212" s="28" t="e">
        <f t="shared" si="56"/>
        <v>#DIV/0!</v>
      </c>
      <c r="I212" s="29" t="e">
        <f t="shared" si="57"/>
        <v>#DIV/0!</v>
      </c>
      <c r="J212" s="20">
        <f t="shared" si="38"/>
        <v>0</v>
      </c>
      <c r="K212" s="20">
        <f t="shared" si="54"/>
        <v>0</v>
      </c>
      <c r="L212" s="20">
        <v>5000</v>
      </c>
      <c r="M212" s="28">
        <f t="shared" si="53"/>
        <v>0</v>
      </c>
      <c r="N212" s="24" t="s">
        <v>366</v>
      </c>
      <c r="O212" s="22" t="s">
        <v>503</v>
      </c>
      <c r="P212" s="22" t="s">
        <v>504</v>
      </c>
      <c r="Q212" s="21"/>
      <c r="R212" s="139">
        <v>0</v>
      </c>
      <c r="S212" s="167"/>
    </row>
    <row r="213" spans="1:19" s="15" customFormat="1" ht="15.75" hidden="1" x14ac:dyDescent="0.25">
      <c r="A213" s="17">
        <v>9</v>
      </c>
      <c r="B213" s="18" t="s">
        <v>156</v>
      </c>
      <c r="C213" s="19" t="s">
        <v>199</v>
      </c>
      <c r="D213" s="20">
        <f t="shared" si="58"/>
        <v>0</v>
      </c>
      <c r="E213" s="20">
        <f t="shared" si="55"/>
        <v>0</v>
      </c>
      <c r="F213" s="20">
        <f t="shared" si="59"/>
        <v>0</v>
      </c>
      <c r="G213" s="20"/>
      <c r="H213" s="28" t="e">
        <f t="shared" si="56"/>
        <v>#DIV/0!</v>
      </c>
      <c r="I213" s="29" t="e">
        <f t="shared" si="57"/>
        <v>#DIV/0!</v>
      </c>
      <c r="J213" s="20">
        <f t="shared" ref="J213:J271" si="60">K213/$B$16</f>
        <v>0</v>
      </c>
      <c r="K213" s="20">
        <f t="shared" si="54"/>
        <v>0</v>
      </c>
      <c r="L213" s="20">
        <v>5000</v>
      </c>
      <c r="M213" s="28">
        <f t="shared" si="53"/>
        <v>0</v>
      </c>
      <c r="N213" s="24" t="s">
        <v>366</v>
      </c>
      <c r="O213" s="22" t="s">
        <v>503</v>
      </c>
      <c r="P213" s="22" t="s">
        <v>504</v>
      </c>
      <c r="Q213" s="21"/>
      <c r="R213" s="139">
        <v>0</v>
      </c>
      <c r="S213" s="167"/>
    </row>
    <row r="214" spans="1:19" s="15" customFormat="1" ht="15.75" hidden="1" x14ac:dyDescent="0.25">
      <c r="A214" s="17">
        <v>10</v>
      </c>
      <c r="B214" s="25" t="s">
        <v>297</v>
      </c>
      <c r="C214" s="19" t="s">
        <v>298</v>
      </c>
      <c r="D214" s="20">
        <f t="shared" si="58"/>
        <v>0</v>
      </c>
      <c r="E214" s="20">
        <f t="shared" si="55"/>
        <v>0</v>
      </c>
      <c r="F214" s="20">
        <f t="shared" si="59"/>
        <v>0</v>
      </c>
      <c r="G214" s="20"/>
      <c r="H214" s="28" t="e">
        <f t="shared" si="56"/>
        <v>#DIV/0!</v>
      </c>
      <c r="I214" s="29" t="e">
        <f t="shared" si="57"/>
        <v>#DIV/0!</v>
      </c>
      <c r="J214" s="20">
        <f t="shared" si="60"/>
        <v>0</v>
      </c>
      <c r="K214" s="20">
        <f t="shared" si="54"/>
        <v>0</v>
      </c>
      <c r="L214" s="20">
        <v>500</v>
      </c>
      <c r="M214" s="28">
        <f t="shared" si="53"/>
        <v>0</v>
      </c>
      <c r="N214" s="21" t="str">
        <f>IF(D214&lt;=10000,"Cumpărare directă", IF( D214&lt;=75000, "Cerere de Oferte", "Licitaţie deschisă"))</f>
        <v>Cumpărare directă</v>
      </c>
      <c r="O214" s="22" t="s">
        <v>503</v>
      </c>
      <c r="P214" s="22" t="s">
        <v>504</v>
      </c>
      <c r="Q214" s="21"/>
      <c r="R214" s="139">
        <v>0</v>
      </c>
      <c r="S214" s="167"/>
    </row>
    <row r="215" spans="1:19" s="15" customFormat="1" ht="31.5" hidden="1" x14ac:dyDescent="0.25">
      <c r="A215" s="17">
        <v>11</v>
      </c>
      <c r="B215" s="25" t="s">
        <v>80</v>
      </c>
      <c r="C215" s="19" t="s">
        <v>200</v>
      </c>
      <c r="D215" s="20">
        <f t="shared" si="58"/>
        <v>0</v>
      </c>
      <c r="E215" s="20">
        <f t="shared" si="55"/>
        <v>0</v>
      </c>
      <c r="F215" s="20">
        <f t="shared" si="59"/>
        <v>0</v>
      </c>
      <c r="G215" s="20"/>
      <c r="H215" s="28" t="e">
        <f t="shared" si="56"/>
        <v>#DIV/0!</v>
      </c>
      <c r="I215" s="29" t="e">
        <f t="shared" si="57"/>
        <v>#DIV/0!</v>
      </c>
      <c r="J215" s="20">
        <f t="shared" si="60"/>
        <v>0</v>
      </c>
      <c r="K215" s="20">
        <f t="shared" si="54"/>
        <v>0</v>
      </c>
      <c r="L215" s="20">
        <v>1000</v>
      </c>
      <c r="M215" s="28">
        <f t="shared" si="53"/>
        <v>0</v>
      </c>
      <c r="N215" s="21" t="str">
        <f>IF(D215&lt;=10000,"Cumpărare directă", IF( D215&lt;=75000, "Cerere de Oferte", "Licitaţie deschisă"))</f>
        <v>Cumpărare directă</v>
      </c>
      <c r="O215" s="22" t="s">
        <v>503</v>
      </c>
      <c r="P215" s="22" t="s">
        <v>504</v>
      </c>
      <c r="Q215" s="21"/>
      <c r="R215" s="139">
        <v>0</v>
      </c>
      <c r="S215" s="167"/>
    </row>
    <row r="216" spans="1:19" s="15" customFormat="1" ht="15.75" x14ac:dyDescent="0.25">
      <c r="A216" s="17">
        <v>3</v>
      </c>
      <c r="B216" s="27" t="s">
        <v>235</v>
      </c>
      <c r="C216" s="26" t="s">
        <v>420</v>
      </c>
      <c r="D216" s="20">
        <f t="shared" si="58"/>
        <v>20.609318996415769</v>
      </c>
      <c r="E216" s="20">
        <f t="shared" si="55"/>
        <v>92.741935483870961</v>
      </c>
      <c r="F216" s="20">
        <f t="shared" si="59"/>
        <v>114.99999999999999</v>
      </c>
      <c r="G216" s="20">
        <v>100</v>
      </c>
      <c r="H216" s="28">
        <f t="shared" si="56"/>
        <v>1.0782608695652174</v>
      </c>
      <c r="I216" s="29">
        <f t="shared" si="57"/>
        <v>4.5</v>
      </c>
      <c r="J216" s="20">
        <f t="shared" si="60"/>
        <v>17.921146953405017</v>
      </c>
      <c r="K216" s="20">
        <f>G216/$C$15</f>
        <v>80.645161290322577</v>
      </c>
      <c r="L216" s="20">
        <v>1200</v>
      </c>
      <c r="M216" s="28">
        <f t="shared" si="53"/>
        <v>12.096774193548384</v>
      </c>
      <c r="N216" s="21" t="str">
        <f>IF(D216&lt;=10000,"Cumpărare directă", IF( D216&lt;=75000, "Cerere de Oferte", "Licitaţie deschisă"))</f>
        <v>Cumpărare directă</v>
      </c>
      <c r="O216" s="22" t="s">
        <v>514</v>
      </c>
      <c r="P216" s="22" t="s">
        <v>515</v>
      </c>
      <c r="Q216" s="21" t="s">
        <v>505</v>
      </c>
      <c r="R216" s="139">
        <v>0</v>
      </c>
      <c r="S216" s="167"/>
    </row>
    <row r="217" spans="1:19" s="15" customFormat="1" ht="36.75" customHeight="1" x14ac:dyDescent="0.25">
      <c r="A217" s="17">
        <v>4</v>
      </c>
      <c r="B217" s="27" t="s">
        <v>239</v>
      </c>
      <c r="C217" s="26" t="s">
        <v>411</v>
      </c>
      <c r="D217" s="20">
        <f t="shared" si="58"/>
        <v>206.09318996415769</v>
      </c>
      <c r="E217" s="20">
        <f t="shared" si="55"/>
        <v>927.41935483870964</v>
      </c>
      <c r="F217" s="20">
        <f t="shared" si="59"/>
        <v>1150</v>
      </c>
      <c r="G217" s="20">
        <v>1000</v>
      </c>
      <c r="H217" s="28">
        <f t="shared" si="56"/>
        <v>1.0782608695652174</v>
      </c>
      <c r="I217" s="29">
        <f t="shared" si="57"/>
        <v>4.5</v>
      </c>
      <c r="J217" s="20">
        <f t="shared" si="60"/>
        <v>179.2114695340502</v>
      </c>
      <c r="K217" s="20">
        <f t="shared" si="54"/>
        <v>806.45161290322585</v>
      </c>
      <c r="L217" s="20">
        <v>3000</v>
      </c>
      <c r="M217" s="28">
        <f t="shared" si="53"/>
        <v>120.96774193548379</v>
      </c>
      <c r="N217" s="24" t="s">
        <v>245</v>
      </c>
      <c r="O217" s="22" t="s">
        <v>514</v>
      </c>
      <c r="P217" s="22" t="s">
        <v>515</v>
      </c>
      <c r="Q217" s="21" t="s">
        <v>505</v>
      </c>
      <c r="R217" s="139">
        <v>0</v>
      </c>
      <c r="S217" s="167"/>
    </row>
    <row r="218" spans="1:19" s="15" customFormat="1" ht="43.5" hidden="1" customHeight="1" x14ac:dyDescent="0.25">
      <c r="A218" s="17">
        <v>14</v>
      </c>
      <c r="B218" s="27" t="s">
        <v>240</v>
      </c>
      <c r="C218" s="26" t="s">
        <v>241</v>
      </c>
      <c r="D218" s="20">
        <f t="shared" si="58"/>
        <v>0</v>
      </c>
      <c r="E218" s="20">
        <f t="shared" si="55"/>
        <v>0</v>
      </c>
      <c r="F218" s="20">
        <f t="shared" si="59"/>
        <v>0</v>
      </c>
      <c r="G218" s="20"/>
      <c r="H218" s="28" t="e">
        <f t="shared" si="56"/>
        <v>#DIV/0!</v>
      </c>
      <c r="I218" s="29" t="e">
        <f t="shared" si="57"/>
        <v>#DIV/0!</v>
      </c>
      <c r="J218" s="20">
        <f t="shared" si="60"/>
        <v>0</v>
      </c>
      <c r="K218" s="20">
        <f t="shared" si="54"/>
        <v>0</v>
      </c>
      <c r="L218" s="20">
        <v>300</v>
      </c>
      <c r="M218" s="28">
        <f t="shared" si="53"/>
        <v>0</v>
      </c>
      <c r="N218" s="24" t="s">
        <v>245</v>
      </c>
      <c r="O218" s="22"/>
      <c r="P218" s="22"/>
      <c r="Q218" s="21"/>
      <c r="R218" s="139">
        <v>0</v>
      </c>
      <c r="S218" s="167"/>
    </row>
    <row r="219" spans="1:19" s="15" customFormat="1" ht="31.5" hidden="1" x14ac:dyDescent="0.25">
      <c r="A219" s="17">
        <v>15</v>
      </c>
      <c r="B219" s="27" t="s">
        <v>260</v>
      </c>
      <c r="C219" s="26" t="s">
        <v>261</v>
      </c>
      <c r="D219" s="20">
        <f t="shared" si="58"/>
        <v>0</v>
      </c>
      <c r="E219" s="20">
        <f t="shared" si="55"/>
        <v>0</v>
      </c>
      <c r="F219" s="20">
        <f t="shared" si="59"/>
        <v>0</v>
      </c>
      <c r="G219" s="20"/>
      <c r="H219" s="28" t="e">
        <f t="shared" si="56"/>
        <v>#DIV/0!</v>
      </c>
      <c r="I219" s="29" t="e">
        <f t="shared" si="57"/>
        <v>#DIV/0!</v>
      </c>
      <c r="J219" s="20">
        <f t="shared" si="60"/>
        <v>0</v>
      </c>
      <c r="K219" s="20">
        <f t="shared" si="54"/>
        <v>0</v>
      </c>
      <c r="L219" s="20">
        <v>600</v>
      </c>
      <c r="M219" s="28">
        <f t="shared" si="53"/>
        <v>0</v>
      </c>
      <c r="N219" s="24" t="s">
        <v>355</v>
      </c>
      <c r="O219" s="22"/>
      <c r="P219" s="22"/>
      <c r="Q219" s="21"/>
      <c r="R219" s="139">
        <v>0</v>
      </c>
      <c r="S219" s="167"/>
    </row>
    <row r="220" spans="1:19" s="15" customFormat="1" ht="43.5" hidden="1" customHeight="1" x14ac:dyDescent="0.25">
      <c r="A220" s="17">
        <v>16</v>
      </c>
      <c r="B220" s="18" t="s">
        <v>95</v>
      </c>
      <c r="C220" s="19" t="s">
        <v>96</v>
      </c>
      <c r="D220" s="20">
        <f t="shared" si="58"/>
        <v>0</v>
      </c>
      <c r="E220" s="20">
        <f t="shared" si="55"/>
        <v>0</v>
      </c>
      <c r="F220" s="20">
        <f t="shared" si="59"/>
        <v>0</v>
      </c>
      <c r="G220" s="20"/>
      <c r="H220" s="28" t="e">
        <f t="shared" si="56"/>
        <v>#DIV/0!</v>
      </c>
      <c r="I220" s="29" t="e">
        <f t="shared" si="57"/>
        <v>#DIV/0!</v>
      </c>
      <c r="J220" s="20">
        <f t="shared" si="60"/>
        <v>0</v>
      </c>
      <c r="K220" s="20">
        <f t="shared" si="54"/>
        <v>0</v>
      </c>
      <c r="L220" s="20">
        <v>1000</v>
      </c>
      <c r="M220" s="28">
        <f>E220-K220</f>
        <v>0</v>
      </c>
      <c r="N220" s="24" t="s">
        <v>245</v>
      </c>
      <c r="O220" s="22"/>
      <c r="P220" s="22"/>
      <c r="Q220" s="21"/>
      <c r="R220" s="139">
        <v>0</v>
      </c>
      <c r="S220" s="167"/>
    </row>
    <row r="221" spans="1:19" s="15" customFormat="1" ht="47.25" x14ac:dyDescent="0.25">
      <c r="A221" s="94"/>
      <c r="B221" s="80" t="s">
        <v>81</v>
      </c>
      <c r="C221" s="95"/>
      <c r="D221" s="96">
        <f>D222+D227</f>
        <v>788530.46594982059</v>
      </c>
      <c r="E221" s="96">
        <v>3548387.11</v>
      </c>
      <c r="F221" s="96">
        <f>F222+F227</f>
        <v>4400000</v>
      </c>
      <c r="G221" s="96">
        <f>G222+G227</f>
        <v>2750000</v>
      </c>
      <c r="H221" s="106">
        <f t="shared" si="56"/>
        <v>0.77499999711136369</v>
      </c>
      <c r="I221" s="107">
        <f t="shared" si="57"/>
        <v>4.5000000167727281</v>
      </c>
      <c r="J221" s="96">
        <f t="shared" si="60"/>
        <v>492831.54121863801</v>
      </c>
      <c r="K221" s="96">
        <f>G221/$C$15</f>
        <v>2217741.935483871</v>
      </c>
      <c r="L221" s="96">
        <f>L222+L227</f>
        <v>2380000</v>
      </c>
      <c r="M221" s="96">
        <f>M222+M227</f>
        <v>307661.29032258055</v>
      </c>
      <c r="N221" s="96"/>
      <c r="O221" s="128"/>
      <c r="P221" s="128"/>
      <c r="Q221" s="96"/>
      <c r="R221" s="145">
        <v>2295000</v>
      </c>
      <c r="S221" s="173"/>
    </row>
    <row r="222" spans="1:19" s="15" customFormat="1" ht="48" customHeight="1" x14ac:dyDescent="0.25">
      <c r="A222" s="81"/>
      <c r="B222" s="82" t="s">
        <v>82</v>
      </c>
      <c r="C222" s="83"/>
      <c r="D222" s="84">
        <f>D224+D226</f>
        <v>203046.59498207882</v>
      </c>
      <c r="E222" s="84">
        <v>913709.65</v>
      </c>
      <c r="F222" s="84">
        <f>F224+F226</f>
        <v>1133000</v>
      </c>
      <c r="G222" s="84">
        <f>G224+G226</f>
        <v>850000</v>
      </c>
      <c r="H222" s="109">
        <f t="shared" si="56"/>
        <v>0.93027363780168015</v>
      </c>
      <c r="I222" s="110">
        <f t="shared" si="57"/>
        <v>4.4999998649602828</v>
      </c>
      <c r="J222" s="84">
        <f t="shared" si="60"/>
        <v>152329.74910394265</v>
      </c>
      <c r="K222" s="84">
        <f t="shared" ref="K222:K234" si="61">G222/$C$15</f>
        <v>685483.87096774194</v>
      </c>
      <c r="L222" s="84">
        <f>L223+L225</f>
        <v>807000</v>
      </c>
      <c r="M222" s="84">
        <f>M223+M225</f>
        <v>260483.87096774188</v>
      </c>
      <c r="N222" s="84"/>
      <c r="O222" s="112"/>
      <c r="P222" s="112"/>
      <c r="Q222" s="84"/>
      <c r="R222" s="140">
        <v>722000</v>
      </c>
      <c r="S222" s="168"/>
    </row>
    <row r="223" spans="1:19" s="15" customFormat="1" ht="43.5" hidden="1" customHeight="1" x14ac:dyDescent="0.25">
      <c r="A223" s="85"/>
      <c r="B223" s="79" t="s">
        <v>470</v>
      </c>
      <c r="C223" s="87"/>
      <c r="D223" s="88">
        <f t="shared" si="58"/>
        <v>0</v>
      </c>
      <c r="E223" s="20">
        <f t="shared" si="55"/>
        <v>0</v>
      </c>
      <c r="F223" s="20">
        <f t="shared" si="59"/>
        <v>0</v>
      </c>
      <c r="G223" s="88"/>
      <c r="H223" s="116" t="e">
        <f t="shared" si="56"/>
        <v>#DIV/0!</v>
      </c>
      <c r="I223" s="117" t="e">
        <f t="shared" si="57"/>
        <v>#DIV/0!</v>
      </c>
      <c r="J223" s="88">
        <f t="shared" si="60"/>
        <v>0</v>
      </c>
      <c r="K223" s="88">
        <f t="shared" si="61"/>
        <v>0</v>
      </c>
      <c r="L223" s="88">
        <f>L224</f>
        <v>607000</v>
      </c>
      <c r="M223" s="88">
        <f>M224</f>
        <v>60483.870967741881</v>
      </c>
      <c r="N223" s="88"/>
      <c r="O223" s="126"/>
      <c r="P223" s="126"/>
      <c r="Q223" s="88"/>
      <c r="R223" s="141">
        <f>R224</f>
        <v>622000</v>
      </c>
      <c r="S223" s="169"/>
    </row>
    <row r="224" spans="1:19" s="15" customFormat="1" ht="47.25" x14ac:dyDescent="0.25">
      <c r="A224" s="17">
        <v>1</v>
      </c>
      <c r="B224" s="18" t="s">
        <v>83</v>
      </c>
      <c r="C224" s="19" t="s">
        <v>210</v>
      </c>
      <c r="D224" s="20">
        <f t="shared" si="58"/>
        <v>103046.59498207884</v>
      </c>
      <c r="E224" s="20">
        <f t="shared" si="55"/>
        <v>463709.67741935479</v>
      </c>
      <c r="F224" s="20">
        <f t="shared" si="59"/>
        <v>575000</v>
      </c>
      <c r="G224" s="20">
        <v>500000</v>
      </c>
      <c r="H224" s="28">
        <f t="shared" si="56"/>
        <v>1.0782608695652176</v>
      </c>
      <c r="I224" s="29">
        <f t="shared" si="57"/>
        <v>4.5</v>
      </c>
      <c r="J224" s="20">
        <f t="shared" si="60"/>
        <v>89605.734767025089</v>
      </c>
      <c r="K224" s="20">
        <f t="shared" si="61"/>
        <v>403225.80645161291</v>
      </c>
      <c r="L224" s="20">
        <v>607000</v>
      </c>
      <c r="M224" s="28">
        <f>E224-K224</f>
        <v>60483.870967741881</v>
      </c>
      <c r="N224" s="21" t="s">
        <v>301</v>
      </c>
      <c r="O224" s="22" t="s">
        <v>514</v>
      </c>
      <c r="P224" s="22" t="s">
        <v>515</v>
      </c>
      <c r="Q224" s="21" t="s">
        <v>455</v>
      </c>
      <c r="R224" s="139">
        <v>622000</v>
      </c>
      <c r="S224" s="167"/>
    </row>
    <row r="225" spans="1:19" s="15" customFormat="1" ht="43.5" hidden="1" customHeight="1" x14ac:dyDescent="0.25">
      <c r="A225" s="85"/>
      <c r="B225" s="79"/>
      <c r="C225" s="87"/>
      <c r="D225" s="20">
        <f t="shared" si="58"/>
        <v>0</v>
      </c>
      <c r="E225" s="20">
        <f t="shared" si="55"/>
        <v>0</v>
      </c>
      <c r="F225" s="20">
        <f t="shared" si="59"/>
        <v>0</v>
      </c>
      <c r="G225" s="97"/>
      <c r="H225" s="116" t="e">
        <f t="shared" si="56"/>
        <v>#DIV/0!</v>
      </c>
      <c r="I225" s="117" t="e">
        <f t="shared" si="57"/>
        <v>#DIV/0!</v>
      </c>
      <c r="J225" s="88">
        <f t="shared" si="60"/>
        <v>0</v>
      </c>
      <c r="K225" s="88">
        <f t="shared" si="61"/>
        <v>0</v>
      </c>
      <c r="L225" s="97">
        <v>200000</v>
      </c>
      <c r="M225" s="97">
        <v>200000</v>
      </c>
      <c r="N225" s="97"/>
      <c r="O225" s="22" t="s">
        <v>503</v>
      </c>
      <c r="P225" s="22" t="s">
        <v>504</v>
      </c>
      <c r="Q225" s="97"/>
      <c r="R225" s="146">
        <v>100000</v>
      </c>
      <c r="S225" s="174"/>
    </row>
    <row r="226" spans="1:19" s="15" customFormat="1" ht="49.5" customHeight="1" x14ac:dyDescent="0.25">
      <c r="A226" s="17">
        <v>2</v>
      </c>
      <c r="B226" s="18" t="s">
        <v>469</v>
      </c>
      <c r="C226" s="19" t="s">
        <v>468</v>
      </c>
      <c r="D226" s="20">
        <v>100000</v>
      </c>
      <c r="E226" s="20">
        <v>450000</v>
      </c>
      <c r="F226" s="20">
        <v>558000</v>
      </c>
      <c r="G226" s="20">
        <v>350000</v>
      </c>
      <c r="H226" s="28">
        <f t="shared" si="56"/>
        <v>0.77777777777777779</v>
      </c>
      <c r="I226" s="29">
        <f t="shared" si="57"/>
        <v>4.5</v>
      </c>
      <c r="J226" s="20">
        <f t="shared" si="60"/>
        <v>62724.014336917564</v>
      </c>
      <c r="K226" s="20">
        <f>G226/$C$15</f>
        <v>282258.06451612903</v>
      </c>
      <c r="L226" s="20">
        <v>200000</v>
      </c>
      <c r="M226" s="28">
        <f>E226-K226</f>
        <v>167741.93548387097</v>
      </c>
      <c r="N226" s="21" t="s">
        <v>363</v>
      </c>
      <c r="O226" s="22" t="s">
        <v>514</v>
      </c>
      <c r="P226" s="22" t="s">
        <v>515</v>
      </c>
      <c r="Q226" s="21" t="s">
        <v>455</v>
      </c>
      <c r="R226" s="139">
        <v>100000</v>
      </c>
      <c r="S226" s="167"/>
    </row>
    <row r="227" spans="1:19" s="15" customFormat="1" ht="42.75" customHeight="1" x14ac:dyDescent="0.25">
      <c r="A227" s="81"/>
      <c r="B227" s="82" t="s">
        <v>85</v>
      </c>
      <c r="C227" s="83"/>
      <c r="D227" s="84">
        <f>SUM(D229:D235)</f>
        <v>585483.87096774182</v>
      </c>
      <c r="E227" s="84">
        <f>SUM(E229:E235)</f>
        <v>2634677.4193548383</v>
      </c>
      <c r="F227" s="84">
        <f>F229+F231+F233+F235</f>
        <v>3267000</v>
      </c>
      <c r="G227" s="84">
        <f>G229+G231+G233+G235</f>
        <v>1900000</v>
      </c>
      <c r="H227" s="109">
        <f t="shared" si="56"/>
        <v>0.72115090296908491</v>
      </c>
      <c r="I227" s="110">
        <f t="shared" si="57"/>
        <v>4.5</v>
      </c>
      <c r="J227" s="84">
        <f t="shared" si="60"/>
        <v>340501.7921146953</v>
      </c>
      <c r="K227" s="84">
        <f t="shared" si="61"/>
        <v>1532258.064516129</v>
      </c>
      <c r="L227" s="84">
        <f>L228+L230+L232+L234</f>
        <v>1573000</v>
      </c>
      <c r="M227" s="84">
        <f>M228+M230+M232+M234</f>
        <v>47177.419354838668</v>
      </c>
      <c r="N227" s="84"/>
      <c r="O227" s="112"/>
      <c r="P227" s="112"/>
      <c r="Q227" s="84"/>
      <c r="R227" s="140">
        <f>R228+R230+R232+R234</f>
        <v>1573000</v>
      </c>
      <c r="S227" s="168"/>
    </row>
    <row r="228" spans="1:19" s="15" customFormat="1" ht="43.5" hidden="1" customHeight="1" x14ac:dyDescent="0.25">
      <c r="A228" s="85"/>
      <c r="B228" s="79" t="s">
        <v>86</v>
      </c>
      <c r="C228" s="87"/>
      <c r="D228" s="88">
        <f t="shared" si="58"/>
        <v>0</v>
      </c>
      <c r="E228" s="20">
        <f t="shared" si="55"/>
        <v>0</v>
      </c>
      <c r="F228" s="20">
        <f t="shared" si="59"/>
        <v>0</v>
      </c>
      <c r="G228" s="88"/>
      <c r="H228" s="161" t="e">
        <f t="shared" si="56"/>
        <v>#DIV/0!</v>
      </c>
      <c r="I228" s="162" t="e">
        <f t="shared" si="57"/>
        <v>#DIV/0!</v>
      </c>
      <c r="J228" s="88">
        <f t="shared" si="60"/>
        <v>0</v>
      </c>
      <c r="K228" s="88">
        <f t="shared" si="61"/>
        <v>0</v>
      </c>
      <c r="L228" s="88">
        <f>L229</f>
        <v>663000</v>
      </c>
      <c r="M228" s="116">
        <f>E228-K228</f>
        <v>0</v>
      </c>
      <c r="N228" s="93"/>
      <c r="O228" s="126"/>
      <c r="P228" s="126"/>
      <c r="Q228" s="93"/>
      <c r="R228" s="147">
        <v>663000</v>
      </c>
      <c r="S228" s="175"/>
    </row>
    <row r="229" spans="1:19" s="15" customFormat="1" ht="47.25" x14ac:dyDescent="0.25">
      <c r="A229" s="17">
        <v>1</v>
      </c>
      <c r="B229" s="18" t="s">
        <v>83</v>
      </c>
      <c r="C229" s="19" t="s">
        <v>210</v>
      </c>
      <c r="D229" s="20">
        <f t="shared" si="58"/>
        <v>103046.59498207884</v>
      </c>
      <c r="E229" s="20">
        <f t="shared" si="55"/>
        <v>463709.67741935479</v>
      </c>
      <c r="F229" s="20">
        <f t="shared" si="59"/>
        <v>575000</v>
      </c>
      <c r="G229" s="20">
        <v>500000</v>
      </c>
      <c r="H229" s="28">
        <f t="shared" si="56"/>
        <v>1.0782608695652176</v>
      </c>
      <c r="I229" s="29">
        <f t="shared" si="57"/>
        <v>4.5</v>
      </c>
      <c r="J229" s="20">
        <f t="shared" si="60"/>
        <v>89605.734767025089</v>
      </c>
      <c r="K229" s="20">
        <f t="shared" si="61"/>
        <v>403225.80645161291</v>
      </c>
      <c r="L229" s="20">
        <v>663000</v>
      </c>
      <c r="M229" s="28">
        <f>E229-K229</f>
        <v>60483.870967741881</v>
      </c>
      <c r="N229" s="21" t="s">
        <v>301</v>
      </c>
      <c r="O229" s="22" t="s">
        <v>514</v>
      </c>
      <c r="P229" s="22" t="s">
        <v>515</v>
      </c>
      <c r="Q229" s="21" t="s">
        <v>455</v>
      </c>
      <c r="R229" s="139">
        <v>663000</v>
      </c>
      <c r="S229" s="167"/>
    </row>
    <row r="230" spans="1:19" s="15" customFormat="1" ht="43.5" hidden="1" customHeight="1" x14ac:dyDescent="0.25">
      <c r="A230" s="85"/>
      <c r="B230" s="79" t="s">
        <v>87</v>
      </c>
      <c r="C230" s="87"/>
      <c r="D230" s="20">
        <f t="shared" si="58"/>
        <v>0</v>
      </c>
      <c r="E230" s="20">
        <f t="shared" si="55"/>
        <v>0</v>
      </c>
      <c r="F230" s="20">
        <f t="shared" si="59"/>
        <v>0</v>
      </c>
      <c r="G230" s="97"/>
      <c r="H230" s="116" t="e">
        <f t="shared" si="56"/>
        <v>#DIV/0!</v>
      </c>
      <c r="I230" s="117" t="e">
        <f t="shared" si="57"/>
        <v>#DIV/0!</v>
      </c>
      <c r="J230" s="88">
        <f t="shared" si="60"/>
        <v>0</v>
      </c>
      <c r="K230" s="88">
        <f t="shared" si="61"/>
        <v>0</v>
      </c>
      <c r="L230" s="97">
        <v>800000</v>
      </c>
      <c r="M230" s="116">
        <f t="shared" ref="M230:M240" si="62">E230-K230</f>
        <v>0</v>
      </c>
      <c r="N230" s="93"/>
      <c r="O230" s="22" t="s">
        <v>503</v>
      </c>
      <c r="P230" s="22" t="s">
        <v>504</v>
      </c>
      <c r="Q230" s="93"/>
      <c r="R230" s="147">
        <v>800000</v>
      </c>
      <c r="S230" s="175"/>
    </row>
    <row r="231" spans="1:19" s="15" customFormat="1" ht="46.5" customHeight="1" x14ac:dyDescent="0.25">
      <c r="A231" s="17">
        <v>2</v>
      </c>
      <c r="B231" s="18" t="s">
        <v>84</v>
      </c>
      <c r="C231" s="19" t="s">
        <v>277</v>
      </c>
      <c r="D231" s="20">
        <v>400000</v>
      </c>
      <c r="E231" s="20">
        <v>1800000</v>
      </c>
      <c r="F231" s="20">
        <v>2232000</v>
      </c>
      <c r="G231" s="20">
        <v>1000000</v>
      </c>
      <c r="H231" s="28">
        <f t="shared" si="56"/>
        <v>0.55555555555555558</v>
      </c>
      <c r="I231" s="29">
        <f t="shared" si="57"/>
        <v>4.5</v>
      </c>
      <c r="J231" s="20">
        <f t="shared" si="60"/>
        <v>179211.46953405018</v>
      </c>
      <c r="K231" s="20">
        <f>G231/$C$15</f>
        <v>806451.61290322582</v>
      </c>
      <c r="L231" s="20">
        <v>800000</v>
      </c>
      <c r="M231" s="28">
        <f t="shared" si="62"/>
        <v>993548.38709677418</v>
      </c>
      <c r="N231" s="21" t="s">
        <v>302</v>
      </c>
      <c r="O231" s="22" t="s">
        <v>514</v>
      </c>
      <c r="P231" s="22" t="s">
        <v>515</v>
      </c>
      <c r="Q231" s="21" t="s">
        <v>455</v>
      </c>
      <c r="R231" s="139">
        <v>800000</v>
      </c>
      <c r="S231" s="167"/>
    </row>
    <row r="232" spans="1:19" s="15" customFormat="1" ht="47.25" hidden="1" x14ac:dyDescent="0.25">
      <c r="A232" s="85"/>
      <c r="B232" s="86" t="s">
        <v>242</v>
      </c>
      <c r="C232" s="87"/>
      <c r="D232" s="20">
        <f t="shared" si="58"/>
        <v>0</v>
      </c>
      <c r="E232" s="20">
        <f t="shared" si="55"/>
        <v>0</v>
      </c>
      <c r="F232" s="20">
        <f t="shared" si="59"/>
        <v>0</v>
      </c>
      <c r="G232" s="88"/>
      <c r="H232" s="116" t="e">
        <f>G232/E232</f>
        <v>#DIV/0!</v>
      </c>
      <c r="I232" s="117" t="e">
        <f t="shared" si="57"/>
        <v>#DIV/0!</v>
      </c>
      <c r="J232" s="88">
        <f t="shared" si="60"/>
        <v>0</v>
      </c>
      <c r="K232" s="88">
        <f t="shared" si="61"/>
        <v>0</v>
      </c>
      <c r="L232" s="88">
        <f>SUM(L233:L233)</f>
        <v>100000</v>
      </c>
      <c r="M232" s="88">
        <f>SUM(M233:M233)</f>
        <v>47177.419354838668</v>
      </c>
      <c r="N232" s="88"/>
      <c r="O232" s="22" t="s">
        <v>503</v>
      </c>
      <c r="P232" s="22" t="s">
        <v>504</v>
      </c>
      <c r="Q232" s="88"/>
      <c r="R232" s="141">
        <f>SUM(R233:R233)</f>
        <v>100000</v>
      </c>
      <c r="S232" s="169"/>
    </row>
    <row r="233" spans="1:19" s="15" customFormat="1" ht="27" customHeight="1" x14ac:dyDescent="0.25">
      <c r="A233" s="17">
        <v>3</v>
      </c>
      <c r="B233" s="56" t="s">
        <v>243</v>
      </c>
      <c r="C233" s="78" t="s">
        <v>430</v>
      </c>
      <c r="D233" s="20">
        <f t="shared" si="58"/>
        <v>80376.344086021491</v>
      </c>
      <c r="E233" s="20">
        <f t="shared" si="55"/>
        <v>361693.54838709673</v>
      </c>
      <c r="F233" s="20">
        <f t="shared" si="59"/>
        <v>448499.99999999994</v>
      </c>
      <c r="G233" s="20">
        <v>390000</v>
      </c>
      <c r="H233" s="28">
        <f>G233/E233</f>
        <v>1.0782608695652176</v>
      </c>
      <c r="I233" s="29">
        <f t="shared" si="57"/>
        <v>4.5</v>
      </c>
      <c r="J233" s="20">
        <f t="shared" si="60"/>
        <v>69892.473118279566</v>
      </c>
      <c r="K233" s="20">
        <f t="shared" si="61"/>
        <v>314516.12903225806</v>
      </c>
      <c r="L233" s="20">
        <v>100000</v>
      </c>
      <c r="M233" s="28">
        <f t="shared" si="62"/>
        <v>47177.419354838668</v>
      </c>
      <c r="N233" s="21" t="s">
        <v>363</v>
      </c>
      <c r="O233" s="22" t="s">
        <v>514</v>
      </c>
      <c r="P233" s="22" t="s">
        <v>515</v>
      </c>
      <c r="Q233" s="21" t="s">
        <v>455</v>
      </c>
      <c r="R233" s="139">
        <v>100000</v>
      </c>
      <c r="S233" s="167"/>
    </row>
    <row r="234" spans="1:19" s="15" customFormat="1" ht="43.5" hidden="1" customHeight="1" x14ac:dyDescent="0.25">
      <c r="A234" s="85"/>
      <c r="B234" s="86" t="s">
        <v>395</v>
      </c>
      <c r="C234" s="87"/>
      <c r="D234" s="20">
        <f t="shared" si="58"/>
        <v>0</v>
      </c>
      <c r="E234" s="20">
        <f t="shared" si="55"/>
        <v>0</v>
      </c>
      <c r="F234" s="20">
        <f t="shared" si="59"/>
        <v>0</v>
      </c>
      <c r="G234" s="88"/>
      <c r="H234" s="116" t="e">
        <f>G234/E234</f>
        <v>#DIV/0!</v>
      </c>
      <c r="I234" s="117" t="e">
        <f t="shared" si="57"/>
        <v>#DIV/0!</v>
      </c>
      <c r="J234" s="88">
        <f t="shared" si="60"/>
        <v>0</v>
      </c>
      <c r="K234" s="88">
        <f t="shared" si="61"/>
        <v>0</v>
      </c>
      <c r="L234" s="88">
        <f>SUM(L235:L235)</f>
        <v>10000</v>
      </c>
      <c r="M234" s="116">
        <f t="shared" si="62"/>
        <v>0</v>
      </c>
      <c r="N234" s="93"/>
      <c r="O234" s="22" t="s">
        <v>503</v>
      </c>
      <c r="P234" s="22" t="s">
        <v>504</v>
      </c>
      <c r="Q234" s="93"/>
      <c r="R234" s="147">
        <v>10000</v>
      </c>
      <c r="S234" s="175"/>
    </row>
    <row r="235" spans="1:19" s="15" customFormat="1" ht="31.5" x14ac:dyDescent="0.25">
      <c r="A235" s="17">
        <v>4</v>
      </c>
      <c r="B235" s="78" t="s">
        <v>244</v>
      </c>
      <c r="C235" s="56" t="s">
        <v>392</v>
      </c>
      <c r="D235" s="20">
        <f t="shared" si="58"/>
        <v>2060.9318996415768</v>
      </c>
      <c r="E235" s="20">
        <f t="shared" si="55"/>
        <v>9274.1935483870966</v>
      </c>
      <c r="F235" s="20">
        <f t="shared" si="59"/>
        <v>11500</v>
      </c>
      <c r="G235" s="20">
        <v>10000</v>
      </c>
      <c r="H235" s="28">
        <f>G235/E235</f>
        <v>1.0782608695652174</v>
      </c>
      <c r="I235" s="29">
        <f t="shared" si="57"/>
        <v>4.5</v>
      </c>
      <c r="J235" s="20">
        <f t="shared" si="60"/>
        <v>1792.1146953405018</v>
      </c>
      <c r="K235" s="20">
        <f>G235/$C$15</f>
        <v>8064.5161290322585</v>
      </c>
      <c r="L235" s="20">
        <v>10000</v>
      </c>
      <c r="M235" s="28">
        <f>E235-K235</f>
        <v>1209.6774193548381</v>
      </c>
      <c r="N235" s="21" t="str">
        <f>IF(D235&lt;=10000,"Cumpărare directă", IF( D235&lt;=75000, "Cerere de Oferte", "Licitaţie deschisă"))</f>
        <v>Cumpărare directă</v>
      </c>
      <c r="O235" s="22" t="s">
        <v>514</v>
      </c>
      <c r="P235" s="22" t="s">
        <v>515</v>
      </c>
      <c r="Q235" s="21" t="s">
        <v>455</v>
      </c>
      <c r="R235" s="139">
        <v>10000</v>
      </c>
      <c r="S235" s="167"/>
    </row>
    <row r="236" spans="1:19" s="15" customFormat="1" ht="47.25" x14ac:dyDescent="0.25">
      <c r="A236" s="94"/>
      <c r="B236" s="80" t="s">
        <v>88</v>
      </c>
      <c r="C236" s="95"/>
      <c r="D236" s="96">
        <f>D237+D238</f>
        <v>9892.4731182795695</v>
      </c>
      <c r="E236" s="96">
        <f t="shared" si="55"/>
        <v>44516.129032258061</v>
      </c>
      <c r="F236" s="96">
        <f>F237+F238</f>
        <v>55200</v>
      </c>
      <c r="G236" s="96">
        <f>G237+G238</f>
        <v>48000</v>
      </c>
      <c r="H236" s="106">
        <f t="shared" ref="H236:H257" si="63">G236/E236</f>
        <v>1.0782608695652174</v>
      </c>
      <c r="I236" s="107">
        <f t="shared" si="57"/>
        <v>4.5</v>
      </c>
      <c r="J236" s="96">
        <f t="shared" si="60"/>
        <v>8602.1505376344085</v>
      </c>
      <c r="K236" s="96">
        <f t="shared" ref="K236:K247" si="64">G236/$C$15</f>
        <v>38709.677419354841</v>
      </c>
      <c r="L236" s="96">
        <f>SUM(L237:L238)</f>
        <v>48000</v>
      </c>
      <c r="M236" s="96">
        <f>SUM(M237:M238)</f>
        <v>5806.4516129032218</v>
      </c>
      <c r="N236" s="96"/>
      <c r="O236" s="128"/>
      <c r="P236" s="128"/>
      <c r="Q236" s="96"/>
      <c r="R236" s="145">
        <f>SUM(R237:R238)</f>
        <v>48000</v>
      </c>
      <c r="S236" s="173"/>
    </row>
    <row r="237" spans="1:19" s="15" customFormat="1" ht="25.5" customHeight="1" x14ac:dyDescent="0.25">
      <c r="A237" s="17">
        <v>1</v>
      </c>
      <c r="B237" s="18" t="s">
        <v>89</v>
      </c>
      <c r="C237" s="19" t="s">
        <v>90</v>
      </c>
      <c r="D237" s="20">
        <f t="shared" si="58"/>
        <v>4121.8637992831536</v>
      </c>
      <c r="E237" s="20">
        <f t="shared" si="55"/>
        <v>18548.387096774193</v>
      </c>
      <c r="F237" s="20">
        <f t="shared" si="59"/>
        <v>23000</v>
      </c>
      <c r="G237" s="54">
        <v>20000</v>
      </c>
      <c r="H237" s="67">
        <f t="shared" si="63"/>
        <v>1.0782608695652174</v>
      </c>
      <c r="I237" s="68">
        <f t="shared" si="57"/>
        <v>4.5</v>
      </c>
      <c r="J237" s="20">
        <f t="shared" si="60"/>
        <v>3584.2293906810037</v>
      </c>
      <c r="K237" s="20">
        <f t="shared" si="64"/>
        <v>16129.032258064517</v>
      </c>
      <c r="L237" s="54">
        <v>48000</v>
      </c>
      <c r="M237" s="28">
        <f t="shared" si="62"/>
        <v>2419.3548387096762</v>
      </c>
      <c r="N237" s="72" t="s">
        <v>355</v>
      </c>
      <c r="O237" s="22" t="s">
        <v>514</v>
      </c>
      <c r="P237" s="22" t="s">
        <v>515</v>
      </c>
      <c r="Q237" s="21" t="s">
        <v>491</v>
      </c>
      <c r="R237" s="139">
        <v>48000</v>
      </c>
      <c r="S237" s="167"/>
    </row>
    <row r="238" spans="1:19" s="15" customFormat="1" ht="27" customHeight="1" x14ac:dyDescent="0.25">
      <c r="A238" s="17">
        <v>2</v>
      </c>
      <c r="B238" s="18" t="s">
        <v>91</v>
      </c>
      <c r="C238" s="19" t="s">
        <v>92</v>
      </c>
      <c r="D238" s="20">
        <f t="shared" si="58"/>
        <v>5770.6093189964149</v>
      </c>
      <c r="E238" s="20">
        <f t="shared" si="55"/>
        <v>25967.741935483868</v>
      </c>
      <c r="F238" s="20">
        <f t="shared" si="59"/>
        <v>32199.999999999996</v>
      </c>
      <c r="G238" s="20">
        <v>28000</v>
      </c>
      <c r="H238" s="28">
        <f t="shared" si="63"/>
        <v>1.0782608695652176</v>
      </c>
      <c r="I238" s="29">
        <f t="shared" si="57"/>
        <v>4.5</v>
      </c>
      <c r="J238" s="20">
        <f t="shared" si="60"/>
        <v>5017.9211469534048</v>
      </c>
      <c r="K238" s="20">
        <f t="shared" si="64"/>
        <v>22580.645161290322</v>
      </c>
      <c r="L238" s="20">
        <v>0</v>
      </c>
      <c r="M238" s="28">
        <f t="shared" si="62"/>
        <v>3387.0967741935456</v>
      </c>
      <c r="N238" s="21" t="s">
        <v>355</v>
      </c>
      <c r="O238" s="22" t="s">
        <v>514</v>
      </c>
      <c r="P238" s="22" t="s">
        <v>515</v>
      </c>
      <c r="Q238" s="21" t="s">
        <v>491</v>
      </c>
      <c r="R238" s="139">
        <v>0</v>
      </c>
      <c r="S238" s="167"/>
    </row>
    <row r="239" spans="1:19" s="15" customFormat="1" ht="31.5" x14ac:dyDescent="0.25">
      <c r="A239" s="94"/>
      <c r="B239" s="80" t="s">
        <v>93</v>
      </c>
      <c r="C239" s="95"/>
      <c r="D239" s="96">
        <f>SUM(D240:D243)</f>
        <v>213575.26881720431</v>
      </c>
      <c r="E239" s="96">
        <f>SUM(E240:E243)</f>
        <v>961088.70967741928</v>
      </c>
      <c r="F239" s="96">
        <f>SUM(F240:F243)</f>
        <v>1191750</v>
      </c>
      <c r="G239" s="96">
        <f>G240+G241+G242+G243</f>
        <v>999000</v>
      </c>
      <c r="H239" s="106">
        <f t="shared" si="63"/>
        <v>1.039446192573946</v>
      </c>
      <c r="I239" s="107">
        <f t="shared" si="57"/>
        <v>4.4999999999999991</v>
      </c>
      <c r="J239" s="98">
        <f t="shared" si="60"/>
        <v>179032.25806451612</v>
      </c>
      <c r="K239" s="98">
        <f t="shared" si="64"/>
        <v>805645.16129032255</v>
      </c>
      <c r="L239" s="96">
        <v>540000</v>
      </c>
      <c r="M239" s="106">
        <f t="shared" si="62"/>
        <v>155443.54838709673</v>
      </c>
      <c r="N239" s="99"/>
      <c r="O239" s="128"/>
      <c r="P239" s="128"/>
      <c r="Q239" s="99"/>
      <c r="R239" s="148">
        <v>654000</v>
      </c>
      <c r="S239" s="176"/>
    </row>
    <row r="240" spans="1:19" s="15" customFormat="1" ht="47.25" x14ac:dyDescent="0.25">
      <c r="A240" s="17">
        <v>1</v>
      </c>
      <c r="B240" s="18" t="s">
        <v>94</v>
      </c>
      <c r="C240" s="19" t="s">
        <v>393</v>
      </c>
      <c r="D240" s="20">
        <f t="shared" si="58"/>
        <v>162813.62007168459</v>
      </c>
      <c r="E240" s="20">
        <f t="shared" si="55"/>
        <v>732661.29032258061</v>
      </c>
      <c r="F240" s="20">
        <f t="shared" si="59"/>
        <v>908499.99999999988</v>
      </c>
      <c r="G240" s="20">
        <v>790000</v>
      </c>
      <c r="H240" s="28">
        <f t="shared" si="63"/>
        <v>1.0782608695652174</v>
      </c>
      <c r="I240" s="29">
        <f t="shared" si="57"/>
        <v>4.5</v>
      </c>
      <c r="J240" s="20">
        <f t="shared" si="60"/>
        <v>141577.06093189964</v>
      </c>
      <c r="K240" s="20">
        <f>G240/$C$15</f>
        <v>637096.77419354836</v>
      </c>
      <c r="L240" s="20">
        <v>540000</v>
      </c>
      <c r="M240" s="28">
        <f t="shared" si="62"/>
        <v>95564.516129032243</v>
      </c>
      <c r="N240" s="21" t="s">
        <v>304</v>
      </c>
      <c r="O240" s="22" t="s">
        <v>514</v>
      </c>
      <c r="P240" s="22" t="s">
        <v>515</v>
      </c>
      <c r="Q240" s="21" t="s">
        <v>454</v>
      </c>
      <c r="R240" s="139">
        <v>654000</v>
      </c>
      <c r="S240" s="167"/>
    </row>
    <row r="241" spans="1:19" s="15" customFormat="1" ht="43.5" customHeight="1" x14ac:dyDescent="0.25">
      <c r="A241" s="17">
        <v>2</v>
      </c>
      <c r="B241" s="18" t="s">
        <v>487</v>
      </c>
      <c r="C241" s="19" t="s">
        <v>489</v>
      </c>
      <c r="D241" s="20">
        <v>25000</v>
      </c>
      <c r="E241" s="20">
        <v>112500</v>
      </c>
      <c r="F241" s="20">
        <v>139500</v>
      </c>
      <c r="G241" s="20">
        <v>84000</v>
      </c>
      <c r="H241" s="28"/>
      <c r="I241" s="29"/>
      <c r="J241" s="20"/>
      <c r="K241" s="20"/>
      <c r="L241" s="20"/>
      <c r="M241" s="28"/>
      <c r="N241" s="21" t="s">
        <v>363</v>
      </c>
      <c r="O241" s="22" t="s">
        <v>514</v>
      </c>
      <c r="P241" s="22" t="s">
        <v>515</v>
      </c>
      <c r="Q241" s="21" t="s">
        <v>465</v>
      </c>
      <c r="R241" s="139"/>
      <c r="S241" s="167"/>
    </row>
    <row r="242" spans="1:19" s="15" customFormat="1" ht="49.5" customHeight="1" x14ac:dyDescent="0.25">
      <c r="A242" s="17">
        <v>3</v>
      </c>
      <c r="B242" s="18" t="s">
        <v>492</v>
      </c>
      <c r="C242" s="19" t="s">
        <v>493</v>
      </c>
      <c r="D242" s="20">
        <f t="shared" si="58"/>
        <v>12365.591397849461</v>
      </c>
      <c r="E242" s="20">
        <f t="shared" si="55"/>
        <v>55645.161290322576</v>
      </c>
      <c r="F242" s="20">
        <f t="shared" si="59"/>
        <v>69000</v>
      </c>
      <c r="G242" s="20">
        <v>60000</v>
      </c>
      <c r="H242" s="28"/>
      <c r="I242" s="29"/>
      <c r="J242" s="20"/>
      <c r="K242" s="20"/>
      <c r="L242" s="20"/>
      <c r="M242" s="28"/>
      <c r="N242" s="72" t="s">
        <v>355</v>
      </c>
      <c r="O242" s="22" t="s">
        <v>514</v>
      </c>
      <c r="P242" s="22" t="s">
        <v>515</v>
      </c>
      <c r="Q242" s="21" t="s">
        <v>455</v>
      </c>
      <c r="R242" s="139"/>
      <c r="S242" s="167"/>
    </row>
    <row r="243" spans="1:19" s="15" customFormat="1" ht="43.5" customHeight="1" x14ac:dyDescent="0.25">
      <c r="A243" s="17">
        <v>4</v>
      </c>
      <c r="B243" s="18" t="s">
        <v>510</v>
      </c>
      <c r="C243" s="26" t="s">
        <v>511</v>
      </c>
      <c r="D243" s="20">
        <f t="shared" si="58"/>
        <v>13396.057347670248</v>
      </c>
      <c r="E243" s="20">
        <f t="shared" si="55"/>
        <v>60282.258064516122</v>
      </c>
      <c r="F243" s="20">
        <f t="shared" si="59"/>
        <v>74750</v>
      </c>
      <c r="G243" s="20">
        <v>65000</v>
      </c>
      <c r="H243" s="28"/>
      <c r="I243" s="29"/>
      <c r="J243" s="20"/>
      <c r="K243" s="20"/>
      <c r="L243" s="20"/>
      <c r="M243" s="28"/>
      <c r="N243" s="72" t="s">
        <v>355</v>
      </c>
      <c r="O243" s="22" t="s">
        <v>514</v>
      </c>
      <c r="P243" s="22" t="s">
        <v>515</v>
      </c>
      <c r="Q243" s="21" t="s">
        <v>465</v>
      </c>
      <c r="R243" s="139"/>
      <c r="S243" s="167"/>
    </row>
    <row r="244" spans="1:19" s="15" customFormat="1" ht="31.5" x14ac:dyDescent="0.25">
      <c r="A244" s="94"/>
      <c r="B244" s="100" t="s">
        <v>97</v>
      </c>
      <c r="C244" s="95"/>
      <c r="D244" s="96">
        <f>D245+D246</f>
        <v>22670.250896057347</v>
      </c>
      <c r="E244" s="96">
        <f t="shared" si="55"/>
        <v>102016.12903225805</v>
      </c>
      <c r="F244" s="96">
        <f>F245+F246</f>
        <v>126500</v>
      </c>
      <c r="G244" s="96">
        <f>G245+G246</f>
        <v>110000</v>
      </c>
      <c r="H244" s="106">
        <f t="shared" si="63"/>
        <v>1.0782608695652176</v>
      </c>
      <c r="I244" s="107">
        <f t="shared" si="57"/>
        <v>4.4999999999999991</v>
      </c>
      <c r="J244" s="96">
        <f t="shared" si="60"/>
        <v>19713.26164874552</v>
      </c>
      <c r="K244" s="96">
        <f t="shared" si="64"/>
        <v>88709.677419354834</v>
      </c>
      <c r="L244" s="96">
        <f>SUM(L245:L246)</f>
        <v>328000</v>
      </c>
      <c r="M244" s="96">
        <f>SUM(M245:M246)</f>
        <v>13306.45161290322</v>
      </c>
      <c r="N244" s="96"/>
      <c r="O244" s="128"/>
      <c r="P244" s="128"/>
      <c r="Q244" s="96"/>
      <c r="R244" s="145">
        <f>SUM(R245:R246)</f>
        <v>10000</v>
      </c>
      <c r="S244" s="173"/>
    </row>
    <row r="245" spans="1:19" s="15" customFormat="1" ht="54" customHeight="1" x14ac:dyDescent="0.25">
      <c r="A245" s="17">
        <v>1</v>
      </c>
      <c r="B245" s="18" t="s">
        <v>98</v>
      </c>
      <c r="C245" s="19" t="s">
        <v>488</v>
      </c>
      <c r="D245" s="20">
        <f t="shared" si="58"/>
        <v>16487.455197132615</v>
      </c>
      <c r="E245" s="20">
        <f t="shared" si="55"/>
        <v>74193.548387096773</v>
      </c>
      <c r="F245" s="20">
        <f t="shared" si="59"/>
        <v>92000</v>
      </c>
      <c r="G245" s="20">
        <v>80000</v>
      </c>
      <c r="H245" s="28">
        <f t="shared" si="63"/>
        <v>1.0782608695652174</v>
      </c>
      <c r="I245" s="29">
        <f t="shared" ref="I245:I257" si="65">E245/D245</f>
        <v>4.5</v>
      </c>
      <c r="J245" s="20">
        <f t="shared" si="60"/>
        <v>14336.917562724015</v>
      </c>
      <c r="K245" s="20">
        <f t="shared" si="64"/>
        <v>64516.129032258068</v>
      </c>
      <c r="L245" s="20">
        <v>150000</v>
      </c>
      <c r="M245" s="28">
        <f>E245-K245</f>
        <v>9677.4193548387047</v>
      </c>
      <c r="N245" s="21" t="s">
        <v>301</v>
      </c>
      <c r="O245" s="22" t="s">
        <v>514</v>
      </c>
      <c r="P245" s="22" t="s">
        <v>515</v>
      </c>
      <c r="Q245" s="21" t="s">
        <v>465</v>
      </c>
      <c r="R245" s="139">
        <v>10000</v>
      </c>
      <c r="S245" s="167"/>
    </row>
    <row r="246" spans="1:19" s="15" customFormat="1" ht="47.25" x14ac:dyDescent="0.25">
      <c r="A246" s="17">
        <v>2</v>
      </c>
      <c r="B246" s="18" t="s">
        <v>99</v>
      </c>
      <c r="C246" s="19" t="s">
        <v>100</v>
      </c>
      <c r="D246" s="20">
        <f t="shared" si="58"/>
        <v>6182.7956989247305</v>
      </c>
      <c r="E246" s="20">
        <f t="shared" si="55"/>
        <v>27822.580645161288</v>
      </c>
      <c r="F246" s="20">
        <f t="shared" si="59"/>
        <v>34500</v>
      </c>
      <c r="G246" s="20">
        <v>30000</v>
      </c>
      <c r="H246" s="28">
        <f t="shared" si="63"/>
        <v>1.0782608695652174</v>
      </c>
      <c r="I246" s="29">
        <f t="shared" si="65"/>
        <v>4.5</v>
      </c>
      <c r="J246" s="20">
        <f t="shared" si="60"/>
        <v>5376.3440860215051</v>
      </c>
      <c r="K246" s="20">
        <f t="shared" si="64"/>
        <v>24193.548387096773</v>
      </c>
      <c r="L246" s="20">
        <v>178000</v>
      </c>
      <c r="M246" s="28">
        <f t="shared" ref="M246:M253" si="66">E246-K246</f>
        <v>3629.0322580645152</v>
      </c>
      <c r="N246" s="21" t="s">
        <v>301</v>
      </c>
      <c r="O246" s="22" t="s">
        <v>514</v>
      </c>
      <c r="P246" s="22" t="s">
        <v>515</v>
      </c>
      <c r="Q246" s="21" t="s">
        <v>465</v>
      </c>
      <c r="R246" s="139">
        <v>0</v>
      </c>
      <c r="S246" s="167"/>
    </row>
    <row r="247" spans="1:19" s="15" customFormat="1" ht="15.75" x14ac:dyDescent="0.25">
      <c r="A247" s="94"/>
      <c r="B247" s="80" t="s">
        <v>101</v>
      </c>
      <c r="C247" s="95"/>
      <c r="D247" s="96">
        <f>D248</f>
        <v>12365.591397849461</v>
      </c>
      <c r="E247" s="96">
        <f t="shared" si="55"/>
        <v>55645.161290322576</v>
      </c>
      <c r="F247" s="96">
        <f>F248</f>
        <v>69000</v>
      </c>
      <c r="G247" s="96">
        <f>G248</f>
        <v>60000</v>
      </c>
      <c r="H247" s="106">
        <f t="shared" si="63"/>
        <v>1.0782608695652174</v>
      </c>
      <c r="I247" s="107">
        <f t="shared" si="65"/>
        <v>4.5</v>
      </c>
      <c r="J247" s="96">
        <f t="shared" si="60"/>
        <v>10752.68817204301</v>
      </c>
      <c r="K247" s="96">
        <f t="shared" si="64"/>
        <v>48387.096774193546</v>
      </c>
      <c r="L247" s="96">
        <f>SUM(L248)</f>
        <v>21000</v>
      </c>
      <c r="M247" s="96">
        <f>SUM(M248)</f>
        <v>7258.0645161290304</v>
      </c>
      <c r="N247" s="96"/>
      <c r="O247" s="128"/>
      <c r="P247" s="128"/>
      <c r="Q247" s="96"/>
      <c r="R247" s="145">
        <f>SUM(R248)</f>
        <v>21000</v>
      </c>
      <c r="S247" s="173"/>
    </row>
    <row r="248" spans="1:19" s="15" customFormat="1" ht="47.25" x14ac:dyDescent="0.25">
      <c r="A248" s="17">
        <v>1</v>
      </c>
      <c r="B248" s="18" t="s">
        <v>102</v>
      </c>
      <c r="C248" s="19" t="s">
        <v>273</v>
      </c>
      <c r="D248" s="20">
        <f t="shared" si="58"/>
        <v>12365.591397849461</v>
      </c>
      <c r="E248" s="20">
        <f t="shared" si="55"/>
        <v>55645.161290322576</v>
      </c>
      <c r="F248" s="20">
        <f t="shared" si="59"/>
        <v>69000</v>
      </c>
      <c r="G248" s="20">
        <v>60000</v>
      </c>
      <c r="H248" s="28">
        <f t="shared" si="63"/>
        <v>1.0782608695652174</v>
      </c>
      <c r="I248" s="29">
        <f t="shared" si="65"/>
        <v>4.5</v>
      </c>
      <c r="J248" s="20">
        <f t="shared" si="60"/>
        <v>10752.68817204301</v>
      </c>
      <c r="K248" s="20">
        <f>G248/$C$15</f>
        <v>48387.096774193546</v>
      </c>
      <c r="L248" s="20">
        <v>21000</v>
      </c>
      <c r="M248" s="28">
        <f t="shared" si="66"/>
        <v>7258.0645161290304</v>
      </c>
      <c r="N248" s="21" t="s">
        <v>304</v>
      </c>
      <c r="O248" s="22" t="s">
        <v>514</v>
      </c>
      <c r="P248" s="22" t="s">
        <v>515</v>
      </c>
      <c r="Q248" s="21" t="s">
        <v>454</v>
      </c>
      <c r="R248" s="139">
        <v>21000</v>
      </c>
      <c r="S248" s="167"/>
    </row>
    <row r="249" spans="1:19" s="15" customFormat="1" ht="31.5" x14ac:dyDescent="0.25">
      <c r="A249" s="101"/>
      <c r="B249" s="102" t="s">
        <v>512</v>
      </c>
      <c r="C249" s="103"/>
      <c r="D249" s="96">
        <f t="shared" si="58"/>
        <v>9274.1935483870966</v>
      </c>
      <c r="E249" s="96">
        <f t="shared" si="55"/>
        <v>41733.870967741932</v>
      </c>
      <c r="F249" s="96">
        <f t="shared" si="59"/>
        <v>51749.999999999993</v>
      </c>
      <c r="G249" s="104">
        <v>45000</v>
      </c>
      <c r="H249" s="106">
        <f t="shared" si="63"/>
        <v>1.0782608695652174</v>
      </c>
      <c r="I249" s="107"/>
      <c r="J249" s="96">
        <f t="shared" si="60"/>
        <v>8064.5161290322576</v>
      </c>
      <c r="K249" s="96">
        <f t="shared" ref="K249:K260" si="67">G249/$C$15</f>
        <v>36290.322580645159</v>
      </c>
      <c r="L249" s="104">
        <v>45000</v>
      </c>
      <c r="M249" s="106">
        <f t="shared" si="66"/>
        <v>5443.5483870967728</v>
      </c>
      <c r="N249" s="99"/>
      <c r="O249" s="128"/>
      <c r="P249" s="128"/>
      <c r="Q249" s="99"/>
      <c r="R249" s="148">
        <v>45000</v>
      </c>
      <c r="S249" s="176"/>
    </row>
    <row r="250" spans="1:19" s="15" customFormat="1" ht="36.75" customHeight="1" x14ac:dyDescent="0.25">
      <c r="A250" s="101"/>
      <c r="B250" s="102" t="s">
        <v>370</v>
      </c>
      <c r="C250" s="103"/>
      <c r="D250" s="96">
        <f t="shared" si="58"/>
        <v>9274.1935483870966</v>
      </c>
      <c r="E250" s="96">
        <f t="shared" si="55"/>
        <v>41733.870967741932</v>
      </c>
      <c r="F250" s="96">
        <f t="shared" si="59"/>
        <v>51749.999999999993</v>
      </c>
      <c r="G250" s="104">
        <v>45000</v>
      </c>
      <c r="H250" s="106">
        <f t="shared" si="63"/>
        <v>1.0782608695652174</v>
      </c>
      <c r="I250" s="107"/>
      <c r="J250" s="96">
        <f t="shared" si="60"/>
        <v>8064.5161290322576</v>
      </c>
      <c r="K250" s="96">
        <f t="shared" si="67"/>
        <v>36290.322580645159</v>
      </c>
      <c r="L250" s="104">
        <v>1100000</v>
      </c>
      <c r="M250" s="106">
        <f t="shared" si="66"/>
        <v>5443.5483870967728</v>
      </c>
      <c r="N250" s="99"/>
      <c r="O250" s="128"/>
      <c r="P250" s="128"/>
      <c r="Q250" s="99"/>
      <c r="R250" s="148">
        <v>990000</v>
      </c>
      <c r="S250" s="176"/>
    </row>
    <row r="251" spans="1:19" s="15" customFormat="1" ht="28.5" customHeight="1" x14ac:dyDescent="0.25">
      <c r="A251" s="94"/>
      <c r="B251" s="80" t="s">
        <v>145</v>
      </c>
      <c r="C251" s="95"/>
      <c r="D251" s="96">
        <v>0</v>
      </c>
      <c r="E251" s="96">
        <f t="shared" si="55"/>
        <v>0</v>
      </c>
      <c r="F251" s="96">
        <v>0</v>
      </c>
      <c r="G251" s="96">
        <v>0</v>
      </c>
      <c r="H251" s="106"/>
      <c r="I251" s="107" t="e">
        <f t="shared" si="65"/>
        <v>#DIV/0!</v>
      </c>
      <c r="J251" s="96">
        <f t="shared" si="60"/>
        <v>0</v>
      </c>
      <c r="K251" s="96">
        <f t="shared" si="67"/>
        <v>0</v>
      </c>
      <c r="L251" s="96" t="e">
        <f>L252+#REF!+L258+L261+L263+L274+L275</f>
        <v>#REF!</v>
      </c>
      <c r="M251" s="96" t="e">
        <f>M252+#REF!+M258+M261+M263+M274+M275</f>
        <v>#REF!</v>
      </c>
      <c r="N251" s="96"/>
      <c r="O251" s="128"/>
      <c r="P251" s="128"/>
      <c r="Q251" s="96"/>
      <c r="R251" s="145" t="e">
        <f>R252+#REF!+R258+R261+R263+R274+R275</f>
        <v>#REF!</v>
      </c>
      <c r="S251" s="173"/>
    </row>
    <row r="252" spans="1:19" s="15" customFormat="1" ht="31.5" x14ac:dyDescent="0.25">
      <c r="A252" s="81"/>
      <c r="B252" s="82" t="s">
        <v>103</v>
      </c>
      <c r="C252" s="83"/>
      <c r="D252" s="84">
        <f t="shared" si="58"/>
        <v>3297.491039426523</v>
      </c>
      <c r="E252" s="84">
        <f t="shared" si="55"/>
        <v>14838.709677419354</v>
      </c>
      <c r="F252" s="84">
        <f>F253</f>
        <v>18400</v>
      </c>
      <c r="G252" s="84">
        <f>G253</f>
        <v>16000</v>
      </c>
      <c r="H252" s="109">
        <f t="shared" si="63"/>
        <v>1.0782608695652174</v>
      </c>
      <c r="I252" s="110">
        <f t="shared" si="65"/>
        <v>4.5</v>
      </c>
      <c r="J252" s="84">
        <f t="shared" si="60"/>
        <v>2867.3835125448031</v>
      </c>
      <c r="K252" s="84">
        <f t="shared" si="67"/>
        <v>12903.225806451614</v>
      </c>
      <c r="L252" s="84">
        <f>SUM(L253)</f>
        <v>390000</v>
      </c>
      <c r="M252" s="84">
        <f>SUM(M253)</f>
        <v>1935.4838709677406</v>
      </c>
      <c r="N252" s="84"/>
      <c r="O252" s="112"/>
      <c r="P252" s="112"/>
      <c r="Q252" s="84"/>
      <c r="R252" s="140">
        <f>SUM(R253)</f>
        <v>17000</v>
      </c>
      <c r="S252" s="168"/>
    </row>
    <row r="253" spans="1:19" s="15" customFormat="1" ht="54" customHeight="1" x14ac:dyDescent="0.25">
      <c r="A253" s="17">
        <v>1</v>
      </c>
      <c r="B253" s="18" t="s">
        <v>104</v>
      </c>
      <c r="C253" s="19" t="s">
        <v>412</v>
      </c>
      <c r="D253" s="20">
        <f t="shared" si="58"/>
        <v>3297.491039426523</v>
      </c>
      <c r="E253" s="20">
        <f t="shared" si="55"/>
        <v>14838.709677419354</v>
      </c>
      <c r="F253" s="20">
        <f t="shared" si="59"/>
        <v>18400</v>
      </c>
      <c r="G253" s="20">
        <v>16000</v>
      </c>
      <c r="H253" s="28">
        <f t="shared" si="63"/>
        <v>1.0782608695652174</v>
      </c>
      <c r="I253" s="29">
        <f t="shared" si="65"/>
        <v>4.5</v>
      </c>
      <c r="J253" s="20">
        <f t="shared" si="60"/>
        <v>2867.3835125448031</v>
      </c>
      <c r="K253" s="20">
        <f>G253/$C$15</f>
        <v>12903.225806451614</v>
      </c>
      <c r="L253" s="20">
        <v>390000</v>
      </c>
      <c r="M253" s="28">
        <f t="shared" si="66"/>
        <v>1935.4838709677406</v>
      </c>
      <c r="N253" s="21" t="s">
        <v>355</v>
      </c>
      <c r="O253" s="22" t="s">
        <v>514</v>
      </c>
      <c r="P253" s="22" t="s">
        <v>515</v>
      </c>
      <c r="Q253" s="21" t="s">
        <v>438</v>
      </c>
      <c r="R253" s="139">
        <v>17000</v>
      </c>
      <c r="S253" s="167"/>
    </row>
    <row r="254" spans="1:19" s="15" customFormat="1" ht="47.25" hidden="1" x14ac:dyDescent="0.25">
      <c r="A254" s="85"/>
      <c r="B254" s="105" t="s">
        <v>371</v>
      </c>
      <c r="C254" s="87"/>
      <c r="D254" s="88" t="e">
        <f t="shared" si="58"/>
        <v>#REF!</v>
      </c>
      <c r="E254" s="20" t="e">
        <f t="shared" si="55"/>
        <v>#REF!</v>
      </c>
      <c r="F254" s="20" t="e">
        <f t="shared" si="59"/>
        <v>#REF!</v>
      </c>
      <c r="G254" s="88" t="e">
        <f>#REF!+#REF!+#REF!+#REF!+#REF!+#REF!+#REF!+#REF!+#REF!+G255+G257</f>
        <v>#REF!</v>
      </c>
      <c r="H254" s="116" t="e">
        <f>G254/E254</f>
        <v>#REF!</v>
      </c>
      <c r="I254" s="117" t="e">
        <f t="shared" si="65"/>
        <v>#REF!</v>
      </c>
      <c r="J254" s="88" t="e">
        <f t="shared" si="60"/>
        <v>#REF!</v>
      </c>
      <c r="K254" s="88" t="e">
        <f t="shared" si="67"/>
        <v>#REF!</v>
      </c>
      <c r="L254" s="88">
        <f>SUM(L255:L255)</f>
        <v>300</v>
      </c>
      <c r="M254" s="88">
        <f>SUM(M255:M255)</f>
        <v>0</v>
      </c>
      <c r="N254" s="88"/>
      <c r="O254" s="126"/>
      <c r="P254" s="126"/>
      <c r="Q254" s="88"/>
      <c r="R254" s="141">
        <f>SUM(R255:R257)</f>
        <v>12300</v>
      </c>
      <c r="S254" s="169"/>
    </row>
    <row r="255" spans="1:19" s="15" customFormat="1" ht="15.75" hidden="1" x14ac:dyDescent="0.25">
      <c r="A255" s="17">
        <v>10</v>
      </c>
      <c r="B255" s="18"/>
      <c r="C255" s="19"/>
      <c r="D255" s="20">
        <f t="shared" si="58"/>
        <v>0</v>
      </c>
      <c r="E255" s="20">
        <f t="shared" si="55"/>
        <v>0</v>
      </c>
      <c r="F255" s="20">
        <f t="shared" si="59"/>
        <v>0</v>
      </c>
      <c r="G255" s="20">
        <v>0</v>
      </c>
      <c r="H255" s="28" t="e">
        <f t="shared" si="63"/>
        <v>#DIV/0!</v>
      </c>
      <c r="I255" s="29" t="e">
        <f t="shared" si="65"/>
        <v>#DIV/0!</v>
      </c>
      <c r="J255" s="20">
        <f t="shared" si="60"/>
        <v>0</v>
      </c>
      <c r="K255" s="20">
        <f t="shared" si="67"/>
        <v>0</v>
      </c>
      <c r="L255" s="20">
        <v>300</v>
      </c>
      <c r="M255" s="28">
        <f>E255-K255</f>
        <v>0</v>
      </c>
      <c r="N255" s="21"/>
      <c r="O255" s="22"/>
      <c r="P255" s="22"/>
      <c r="Q255" s="21"/>
      <c r="R255" s="139">
        <v>300</v>
      </c>
      <c r="S255" s="167"/>
    </row>
    <row r="256" spans="1:19" s="15" customFormat="1" ht="43.5" hidden="1" customHeight="1" x14ac:dyDescent="0.25">
      <c r="A256" s="17">
        <v>11</v>
      </c>
      <c r="B256" s="272"/>
      <c r="C256" s="19"/>
      <c r="D256" s="20">
        <f t="shared" si="58"/>
        <v>0</v>
      </c>
      <c r="E256" s="20">
        <f t="shared" si="55"/>
        <v>0</v>
      </c>
      <c r="F256" s="20">
        <f t="shared" si="59"/>
        <v>0</v>
      </c>
      <c r="G256" s="20">
        <v>0</v>
      </c>
      <c r="H256" s="28" t="e">
        <f t="shared" si="63"/>
        <v>#DIV/0!</v>
      </c>
      <c r="I256" s="29" t="e">
        <f t="shared" si="65"/>
        <v>#DIV/0!</v>
      </c>
      <c r="J256" s="20">
        <f t="shared" si="60"/>
        <v>0</v>
      </c>
      <c r="K256" s="20">
        <f t="shared" si="67"/>
        <v>0</v>
      </c>
      <c r="L256" s="20"/>
      <c r="M256" s="28">
        <f>E256-K256</f>
        <v>0</v>
      </c>
      <c r="N256" s="21"/>
      <c r="O256" s="22"/>
      <c r="P256" s="22"/>
      <c r="Q256" s="21"/>
      <c r="R256" s="139"/>
      <c r="S256" s="167"/>
    </row>
    <row r="257" spans="1:19" s="15" customFormat="1" ht="15.75" hidden="1" x14ac:dyDescent="0.25">
      <c r="A257" s="17">
        <v>12</v>
      </c>
      <c r="B257" s="18"/>
      <c r="C257" s="19"/>
      <c r="D257" s="20">
        <f t="shared" si="58"/>
        <v>0</v>
      </c>
      <c r="E257" s="20">
        <f t="shared" si="55"/>
        <v>0</v>
      </c>
      <c r="F257" s="20">
        <f t="shared" si="59"/>
        <v>0</v>
      </c>
      <c r="G257" s="20">
        <v>0</v>
      </c>
      <c r="H257" s="28" t="e">
        <f t="shared" si="63"/>
        <v>#DIV/0!</v>
      </c>
      <c r="I257" s="29" t="e">
        <f t="shared" si="65"/>
        <v>#DIV/0!</v>
      </c>
      <c r="J257" s="20">
        <f t="shared" si="60"/>
        <v>0</v>
      </c>
      <c r="K257" s="20">
        <f t="shared" si="67"/>
        <v>0</v>
      </c>
      <c r="L257" s="20">
        <v>1200</v>
      </c>
      <c r="M257" s="28">
        <f>E257-K257</f>
        <v>0</v>
      </c>
      <c r="N257" s="21"/>
      <c r="O257" s="22"/>
      <c r="P257" s="22"/>
      <c r="Q257" s="21"/>
      <c r="R257" s="139">
        <v>12000</v>
      </c>
      <c r="S257" s="167"/>
    </row>
    <row r="258" spans="1:19" s="15" customFormat="1" ht="31.5" x14ac:dyDescent="0.25">
      <c r="A258" s="131"/>
      <c r="B258" s="132" t="s">
        <v>372</v>
      </c>
      <c r="C258" s="133"/>
      <c r="D258" s="134">
        <f>D259+D260</f>
        <v>17517.921146953402</v>
      </c>
      <c r="E258" s="84">
        <f t="shared" si="55"/>
        <v>78830.645161290318</v>
      </c>
      <c r="F258" s="134">
        <f>F259+F260</f>
        <v>97750</v>
      </c>
      <c r="G258" s="134">
        <f>G259+G260</f>
        <v>85000</v>
      </c>
      <c r="H258" s="109"/>
      <c r="I258" s="110"/>
      <c r="J258" s="84">
        <f t="shared" si="60"/>
        <v>15232.974910394267</v>
      </c>
      <c r="K258" s="84">
        <f t="shared" si="67"/>
        <v>68548.387096774197</v>
      </c>
      <c r="L258" s="134">
        <f>L259+L260</f>
        <v>100000</v>
      </c>
      <c r="M258" s="134">
        <f>M259+M260</f>
        <v>10282.258064516123</v>
      </c>
      <c r="N258" s="134"/>
      <c r="O258" s="112"/>
      <c r="P258" s="112"/>
      <c r="Q258" s="134"/>
      <c r="R258" s="149">
        <f>R259+R260</f>
        <v>85000</v>
      </c>
      <c r="S258" s="177"/>
    </row>
    <row r="259" spans="1:19" s="15" customFormat="1" ht="52.5" customHeight="1" x14ac:dyDescent="0.25">
      <c r="A259" s="17">
        <v>1</v>
      </c>
      <c r="B259" s="55" t="s">
        <v>373</v>
      </c>
      <c r="C259" s="19" t="s">
        <v>272</v>
      </c>
      <c r="D259" s="20">
        <f t="shared" si="58"/>
        <v>13396.057347670248</v>
      </c>
      <c r="E259" s="20">
        <f t="shared" si="55"/>
        <v>60282.258064516122</v>
      </c>
      <c r="F259" s="20">
        <f t="shared" si="59"/>
        <v>74750</v>
      </c>
      <c r="G259" s="20">
        <v>65000</v>
      </c>
      <c r="H259" s="28"/>
      <c r="I259" s="29"/>
      <c r="J259" s="20">
        <f t="shared" si="60"/>
        <v>11648.74551971326</v>
      </c>
      <c r="K259" s="20">
        <f>G259/$C$15</f>
        <v>52419.354838709674</v>
      </c>
      <c r="L259" s="20">
        <v>80000</v>
      </c>
      <c r="M259" s="28">
        <f t="shared" ref="M259:M268" si="68">E259-K259</f>
        <v>7862.9032258064472</v>
      </c>
      <c r="N259" s="21" t="s">
        <v>355</v>
      </c>
      <c r="O259" s="22" t="s">
        <v>514</v>
      </c>
      <c r="P259" s="22" t="s">
        <v>515</v>
      </c>
      <c r="Q259" s="21" t="s">
        <v>505</v>
      </c>
      <c r="R259" s="139">
        <v>70000</v>
      </c>
      <c r="S259" s="167"/>
    </row>
    <row r="260" spans="1:19" s="15" customFormat="1" ht="54" customHeight="1" x14ac:dyDescent="0.25">
      <c r="A260" s="17">
        <v>2</v>
      </c>
      <c r="B260" s="55" t="s">
        <v>66</v>
      </c>
      <c r="C260" s="19" t="s">
        <v>374</v>
      </c>
      <c r="D260" s="20">
        <f t="shared" si="58"/>
        <v>4121.8637992831536</v>
      </c>
      <c r="E260" s="20">
        <f t="shared" si="55"/>
        <v>18548.387096774193</v>
      </c>
      <c r="F260" s="20">
        <f t="shared" si="59"/>
        <v>23000</v>
      </c>
      <c r="G260" s="20">
        <v>20000</v>
      </c>
      <c r="H260" s="28"/>
      <c r="I260" s="29"/>
      <c r="J260" s="20">
        <f t="shared" si="60"/>
        <v>3584.2293906810037</v>
      </c>
      <c r="K260" s="20">
        <f t="shared" si="67"/>
        <v>16129.032258064517</v>
      </c>
      <c r="L260" s="20">
        <v>20000</v>
      </c>
      <c r="M260" s="28">
        <f t="shared" si="68"/>
        <v>2419.3548387096762</v>
      </c>
      <c r="N260" s="21" t="s">
        <v>456</v>
      </c>
      <c r="O260" s="22" t="s">
        <v>514</v>
      </c>
      <c r="P260" s="22" t="s">
        <v>515</v>
      </c>
      <c r="Q260" s="21" t="s">
        <v>505</v>
      </c>
      <c r="R260" s="139">
        <v>15000</v>
      </c>
      <c r="S260" s="167"/>
    </row>
    <row r="261" spans="1:19" s="15" customFormat="1" ht="15.75" x14ac:dyDescent="0.25">
      <c r="A261" s="131"/>
      <c r="B261" s="132" t="s">
        <v>375</v>
      </c>
      <c r="C261" s="133"/>
      <c r="D261" s="84">
        <f t="shared" si="58"/>
        <v>59767.025089605726</v>
      </c>
      <c r="E261" s="84">
        <f t="shared" si="55"/>
        <v>268951.61290322576</v>
      </c>
      <c r="F261" s="84">
        <f t="shared" si="59"/>
        <v>333500</v>
      </c>
      <c r="G261" s="134">
        <v>290000</v>
      </c>
      <c r="H261" s="109"/>
      <c r="I261" s="110"/>
      <c r="J261" s="84">
        <f t="shared" si="60"/>
        <v>51971.326164874554</v>
      </c>
      <c r="K261" s="84">
        <f>G261/$C$15</f>
        <v>233870.96774193548</v>
      </c>
      <c r="L261" s="134">
        <v>380000</v>
      </c>
      <c r="M261" s="134">
        <v>380000</v>
      </c>
      <c r="N261" s="134"/>
      <c r="O261" s="112"/>
      <c r="P261" s="112"/>
      <c r="Q261" s="134"/>
      <c r="R261" s="148">
        <v>370000</v>
      </c>
      <c r="S261" s="176"/>
    </row>
    <row r="262" spans="1:19" s="15" customFormat="1" ht="47.25" customHeight="1" x14ac:dyDescent="0.25">
      <c r="A262" s="17">
        <v>1</v>
      </c>
      <c r="B262" s="55" t="s">
        <v>376</v>
      </c>
      <c r="C262" s="19" t="s">
        <v>206</v>
      </c>
      <c r="D262" s="20">
        <f t="shared" si="58"/>
        <v>59767.025089605726</v>
      </c>
      <c r="E262" s="20">
        <f t="shared" si="55"/>
        <v>268951.61290322576</v>
      </c>
      <c r="F262" s="20">
        <f t="shared" si="59"/>
        <v>333500</v>
      </c>
      <c r="G262" s="20">
        <v>290000</v>
      </c>
      <c r="H262" s="28"/>
      <c r="I262" s="29"/>
      <c r="J262" s="20">
        <f t="shared" si="60"/>
        <v>51971.326164874554</v>
      </c>
      <c r="K262" s="20">
        <f t="shared" ref="K262:K274" si="69">G262/$C$15</f>
        <v>233870.96774193548</v>
      </c>
      <c r="L262" s="20">
        <v>380000</v>
      </c>
      <c r="M262" s="28">
        <f t="shared" si="68"/>
        <v>35080.645161290275</v>
      </c>
      <c r="N262" s="21" t="s">
        <v>363</v>
      </c>
      <c r="O262" s="22" t="s">
        <v>514</v>
      </c>
      <c r="P262" s="22" t="s">
        <v>515</v>
      </c>
      <c r="Q262" s="21" t="s">
        <v>425</v>
      </c>
      <c r="R262" s="139">
        <v>370000</v>
      </c>
      <c r="S262" s="167"/>
    </row>
    <row r="263" spans="1:19" s="15" customFormat="1" ht="47.25" x14ac:dyDescent="0.25">
      <c r="A263" s="131"/>
      <c r="B263" s="132" t="s">
        <v>378</v>
      </c>
      <c r="C263" s="133"/>
      <c r="D263" s="84">
        <f t="shared" si="58"/>
        <v>2267.025089605735</v>
      </c>
      <c r="E263" s="84">
        <f t="shared" si="55"/>
        <v>10201.612903225807</v>
      </c>
      <c r="F263" s="134">
        <f>F264+F265+F266+F267+F268+F269+F270+F271+F272+F273</f>
        <v>12650</v>
      </c>
      <c r="G263" s="134">
        <f>G264+G265+G266+G267+G268+G269+G270+G271+G272+G273</f>
        <v>11000</v>
      </c>
      <c r="H263" s="109"/>
      <c r="I263" s="110"/>
      <c r="J263" s="84">
        <f t="shared" si="60"/>
        <v>1971.3261648745522</v>
      </c>
      <c r="K263" s="84">
        <f t="shared" si="69"/>
        <v>8870.9677419354848</v>
      </c>
      <c r="L263" s="134">
        <f>L264+L265+L266+L267+L268+L269+L270+L271+L272+L273</f>
        <v>11000</v>
      </c>
      <c r="M263" s="134">
        <f>M264+M265+M266+M267+M268+M269+M270+M271+M272+M273</f>
        <v>1330.6451612903215</v>
      </c>
      <c r="N263" s="134"/>
      <c r="O263" s="112"/>
      <c r="P263" s="112"/>
      <c r="Q263" s="134"/>
      <c r="R263" s="149">
        <f>R264+R265+R266+R267+R268+R269+R270+R271+R272+R273</f>
        <v>11000</v>
      </c>
      <c r="S263" s="177"/>
    </row>
    <row r="264" spans="1:19" s="15" customFormat="1" ht="23.25" customHeight="1" x14ac:dyDescent="0.25">
      <c r="A264" s="17">
        <v>1</v>
      </c>
      <c r="B264" s="18" t="s">
        <v>105</v>
      </c>
      <c r="C264" s="19" t="s">
        <v>394</v>
      </c>
      <c r="D264" s="20">
        <f t="shared" si="58"/>
        <v>103.04659498207884</v>
      </c>
      <c r="E264" s="20">
        <f t="shared" si="55"/>
        <v>463.70967741935482</v>
      </c>
      <c r="F264" s="20">
        <f t="shared" si="59"/>
        <v>575</v>
      </c>
      <c r="G264" s="20">
        <v>500</v>
      </c>
      <c r="H264" s="28">
        <f t="shared" ref="H264:H273" si="70">G264/E264</f>
        <v>1.0782608695652174</v>
      </c>
      <c r="I264" s="29">
        <f t="shared" ref="I264:I273" si="71">E264/D264</f>
        <v>4.5</v>
      </c>
      <c r="J264" s="20">
        <f t="shared" si="60"/>
        <v>89.605734767025098</v>
      </c>
      <c r="K264" s="20">
        <f t="shared" si="69"/>
        <v>403.22580645161293</v>
      </c>
      <c r="L264" s="20">
        <v>3000</v>
      </c>
      <c r="M264" s="28">
        <f t="shared" si="68"/>
        <v>60.483870967741893</v>
      </c>
      <c r="N264" s="21" t="str">
        <f t="shared" ref="N264:N273" si="72">IF(D264&lt;=10000,"Cumpărare directă", IF( D264&lt;=75000, "Cerere de Oferte", "Licitaţie deschisă"))</f>
        <v>Cumpărare directă</v>
      </c>
      <c r="O264" s="22" t="s">
        <v>514</v>
      </c>
      <c r="P264" s="22" t="s">
        <v>515</v>
      </c>
      <c r="Q264" s="21" t="s">
        <v>438</v>
      </c>
      <c r="R264" s="139">
        <v>3000</v>
      </c>
      <c r="S264" s="167"/>
    </row>
    <row r="265" spans="1:19" s="15" customFormat="1" ht="20.25" customHeight="1" x14ac:dyDescent="0.25">
      <c r="A265" s="17">
        <v>2</v>
      </c>
      <c r="B265" s="18" t="s">
        <v>106</v>
      </c>
      <c r="C265" s="19" t="s">
        <v>278</v>
      </c>
      <c r="D265" s="20">
        <f t="shared" si="58"/>
        <v>41.218637992831539</v>
      </c>
      <c r="E265" s="20">
        <f t="shared" si="55"/>
        <v>185.48387096774192</v>
      </c>
      <c r="F265" s="20">
        <f t="shared" si="59"/>
        <v>229.99999999999997</v>
      </c>
      <c r="G265" s="20">
        <v>200</v>
      </c>
      <c r="H265" s="28">
        <f t="shared" si="70"/>
        <v>1.0782608695652174</v>
      </c>
      <c r="I265" s="29">
        <f t="shared" si="71"/>
        <v>4.5</v>
      </c>
      <c r="J265" s="20">
        <f t="shared" si="60"/>
        <v>35.842293906810035</v>
      </c>
      <c r="K265" s="20">
        <f t="shared" si="69"/>
        <v>161.29032258064515</v>
      </c>
      <c r="L265" s="20">
        <v>2000</v>
      </c>
      <c r="M265" s="28">
        <f t="shared" si="68"/>
        <v>24.193548387096769</v>
      </c>
      <c r="N265" s="21" t="str">
        <f t="shared" si="72"/>
        <v>Cumpărare directă</v>
      </c>
      <c r="O265" s="22" t="s">
        <v>514</v>
      </c>
      <c r="P265" s="22" t="s">
        <v>515</v>
      </c>
      <c r="Q265" s="21" t="s">
        <v>438</v>
      </c>
      <c r="R265" s="139">
        <v>2000</v>
      </c>
      <c r="S265" s="167"/>
    </row>
    <row r="266" spans="1:19" s="15" customFormat="1" ht="20.25" customHeight="1" x14ac:dyDescent="0.25">
      <c r="A266" s="17">
        <v>3</v>
      </c>
      <c r="B266" s="18" t="s">
        <v>107</v>
      </c>
      <c r="C266" s="19" t="s">
        <v>279</v>
      </c>
      <c r="D266" s="20">
        <f t="shared" si="58"/>
        <v>144.26523297491039</v>
      </c>
      <c r="E266" s="20">
        <f t="shared" si="55"/>
        <v>649.19354838709671</v>
      </c>
      <c r="F266" s="20">
        <f t="shared" si="59"/>
        <v>804.99999999999989</v>
      </c>
      <c r="G266" s="20">
        <v>700</v>
      </c>
      <c r="H266" s="28">
        <f t="shared" si="70"/>
        <v>1.0782608695652176</v>
      </c>
      <c r="I266" s="29">
        <f t="shared" si="71"/>
        <v>4.5</v>
      </c>
      <c r="J266" s="20">
        <f t="shared" si="60"/>
        <v>125.44802867383513</v>
      </c>
      <c r="K266" s="20">
        <f>G266/$C$15</f>
        <v>564.51612903225805</v>
      </c>
      <c r="L266" s="20">
        <v>3000</v>
      </c>
      <c r="M266" s="28">
        <f t="shared" si="68"/>
        <v>84.677419354838662</v>
      </c>
      <c r="N266" s="21" t="str">
        <f t="shared" si="72"/>
        <v>Cumpărare directă</v>
      </c>
      <c r="O266" s="22" t="s">
        <v>514</v>
      </c>
      <c r="P266" s="22" t="s">
        <v>515</v>
      </c>
      <c r="Q266" s="21" t="s">
        <v>438</v>
      </c>
      <c r="R266" s="139">
        <v>3000</v>
      </c>
      <c r="S266" s="167"/>
    </row>
    <row r="267" spans="1:19" s="15" customFormat="1" ht="24" customHeight="1" x14ac:dyDescent="0.25">
      <c r="A267" s="17">
        <v>4</v>
      </c>
      <c r="B267" s="18" t="s">
        <v>108</v>
      </c>
      <c r="C267" s="19" t="s">
        <v>280</v>
      </c>
      <c r="D267" s="20">
        <f t="shared" si="58"/>
        <v>41.218637992831539</v>
      </c>
      <c r="E267" s="20">
        <f t="shared" si="55"/>
        <v>185.48387096774192</v>
      </c>
      <c r="F267" s="20">
        <f t="shared" si="59"/>
        <v>229.99999999999997</v>
      </c>
      <c r="G267" s="20">
        <v>200</v>
      </c>
      <c r="H267" s="28">
        <f t="shared" si="70"/>
        <v>1.0782608695652174</v>
      </c>
      <c r="I267" s="29">
        <f t="shared" si="71"/>
        <v>4.5</v>
      </c>
      <c r="J267" s="20">
        <f t="shared" si="60"/>
        <v>35.842293906810035</v>
      </c>
      <c r="K267" s="20">
        <f t="shared" si="69"/>
        <v>161.29032258064515</v>
      </c>
      <c r="L267" s="20">
        <v>100</v>
      </c>
      <c r="M267" s="28">
        <f t="shared" si="68"/>
        <v>24.193548387096769</v>
      </c>
      <c r="N267" s="21" t="str">
        <f t="shared" si="72"/>
        <v>Cumpărare directă</v>
      </c>
      <c r="O267" s="22" t="s">
        <v>514</v>
      </c>
      <c r="P267" s="22" t="s">
        <v>515</v>
      </c>
      <c r="Q267" s="21" t="s">
        <v>438</v>
      </c>
      <c r="R267" s="139">
        <v>100</v>
      </c>
      <c r="S267" s="167"/>
    </row>
    <row r="268" spans="1:19" s="15" customFormat="1" ht="21.75" customHeight="1" x14ac:dyDescent="0.25">
      <c r="A268" s="17">
        <v>5</v>
      </c>
      <c r="B268" s="18" t="s">
        <v>109</v>
      </c>
      <c r="C268" s="19" t="s">
        <v>281</v>
      </c>
      <c r="D268" s="20">
        <f t="shared" si="58"/>
        <v>123.65591397849461</v>
      </c>
      <c r="E268" s="20">
        <f t="shared" si="55"/>
        <v>556.45161290322574</v>
      </c>
      <c r="F268" s="20">
        <f t="shared" si="59"/>
        <v>690</v>
      </c>
      <c r="G268" s="20">
        <v>600</v>
      </c>
      <c r="H268" s="28">
        <f t="shared" si="70"/>
        <v>1.0782608695652176</v>
      </c>
      <c r="I268" s="29">
        <f t="shared" si="71"/>
        <v>4.5</v>
      </c>
      <c r="J268" s="20">
        <f t="shared" si="60"/>
        <v>107.52688172043011</v>
      </c>
      <c r="K268" s="20">
        <f t="shared" si="69"/>
        <v>483.87096774193549</v>
      </c>
      <c r="L268" s="20">
        <v>300</v>
      </c>
      <c r="M268" s="28">
        <f t="shared" si="68"/>
        <v>72.580645161290249</v>
      </c>
      <c r="N268" s="21" t="str">
        <f t="shared" si="72"/>
        <v>Cumpărare directă</v>
      </c>
      <c r="O268" s="22" t="s">
        <v>514</v>
      </c>
      <c r="P268" s="22" t="s">
        <v>515</v>
      </c>
      <c r="Q268" s="21" t="s">
        <v>438</v>
      </c>
      <c r="R268" s="139">
        <v>300</v>
      </c>
      <c r="S268" s="167"/>
    </row>
    <row r="269" spans="1:19" s="15" customFormat="1" ht="21.75" customHeight="1" x14ac:dyDescent="0.25">
      <c r="A269" s="17">
        <v>6</v>
      </c>
      <c r="B269" s="18" t="s">
        <v>110</v>
      </c>
      <c r="C269" s="19" t="s">
        <v>282</v>
      </c>
      <c r="D269" s="20">
        <f t="shared" si="58"/>
        <v>103.04659498207884</v>
      </c>
      <c r="E269" s="20">
        <f t="shared" si="55"/>
        <v>463.70967741935482</v>
      </c>
      <c r="F269" s="20">
        <f t="shared" si="59"/>
        <v>575</v>
      </c>
      <c r="G269" s="20">
        <v>500</v>
      </c>
      <c r="H269" s="28">
        <f t="shared" si="70"/>
        <v>1.0782608695652174</v>
      </c>
      <c r="I269" s="29">
        <f t="shared" si="71"/>
        <v>4.5</v>
      </c>
      <c r="J269" s="20">
        <f t="shared" si="60"/>
        <v>89.605734767025098</v>
      </c>
      <c r="K269" s="20">
        <f t="shared" si="69"/>
        <v>403.22580645161293</v>
      </c>
      <c r="L269" s="20">
        <v>1000</v>
      </c>
      <c r="M269" s="28">
        <f>E269-K269</f>
        <v>60.483870967741893</v>
      </c>
      <c r="N269" s="21" t="str">
        <f t="shared" si="72"/>
        <v>Cumpărare directă</v>
      </c>
      <c r="O269" s="22" t="s">
        <v>514</v>
      </c>
      <c r="P269" s="22" t="s">
        <v>515</v>
      </c>
      <c r="Q269" s="21" t="s">
        <v>438</v>
      </c>
      <c r="R269" s="139">
        <v>1000</v>
      </c>
      <c r="S269" s="167"/>
    </row>
    <row r="270" spans="1:19" s="15" customFormat="1" ht="24" customHeight="1" x14ac:dyDescent="0.25">
      <c r="A270" s="17">
        <v>7</v>
      </c>
      <c r="B270" s="18" t="s">
        <v>111</v>
      </c>
      <c r="C270" s="19" t="s">
        <v>118</v>
      </c>
      <c r="D270" s="20">
        <f t="shared" ref="D270:D315" si="73">E270/$B$16</f>
        <v>412.18637992831538</v>
      </c>
      <c r="E270" s="20">
        <f t="shared" si="55"/>
        <v>1854.8387096774193</v>
      </c>
      <c r="F270" s="20">
        <f t="shared" si="59"/>
        <v>2300</v>
      </c>
      <c r="G270" s="20">
        <v>2000</v>
      </c>
      <c r="H270" s="28">
        <f t="shared" si="70"/>
        <v>1.0782608695652174</v>
      </c>
      <c r="I270" s="29">
        <f t="shared" si="71"/>
        <v>4.5</v>
      </c>
      <c r="J270" s="20">
        <f t="shared" si="60"/>
        <v>358.42293906810039</v>
      </c>
      <c r="K270" s="20">
        <f t="shared" si="69"/>
        <v>1612.9032258064517</v>
      </c>
      <c r="L270" s="20">
        <v>1000</v>
      </c>
      <c r="M270" s="28">
        <f t="shared" ref="M270:M283" si="74">E270-K270</f>
        <v>241.93548387096757</v>
      </c>
      <c r="N270" s="21" t="str">
        <f t="shared" si="72"/>
        <v>Cumpărare directă</v>
      </c>
      <c r="O270" s="22" t="s">
        <v>514</v>
      </c>
      <c r="P270" s="22" t="s">
        <v>515</v>
      </c>
      <c r="Q270" s="21" t="s">
        <v>438</v>
      </c>
      <c r="R270" s="139">
        <v>1000</v>
      </c>
      <c r="S270" s="167"/>
    </row>
    <row r="271" spans="1:19" s="15" customFormat="1" ht="33.75" customHeight="1" x14ac:dyDescent="0.25">
      <c r="A271" s="17">
        <v>8</v>
      </c>
      <c r="B271" s="18" t="s">
        <v>112</v>
      </c>
      <c r="C271" s="19" t="s">
        <v>117</v>
      </c>
      <c r="D271" s="20">
        <f t="shared" si="73"/>
        <v>412.18637992831538</v>
      </c>
      <c r="E271" s="20">
        <f t="shared" si="55"/>
        <v>1854.8387096774193</v>
      </c>
      <c r="F271" s="20">
        <f t="shared" si="59"/>
        <v>2300</v>
      </c>
      <c r="G271" s="20">
        <v>2000</v>
      </c>
      <c r="H271" s="28">
        <f t="shared" si="70"/>
        <v>1.0782608695652174</v>
      </c>
      <c r="I271" s="29">
        <f t="shared" si="71"/>
        <v>4.5</v>
      </c>
      <c r="J271" s="20">
        <f t="shared" si="60"/>
        <v>358.42293906810039</v>
      </c>
      <c r="K271" s="20">
        <f>G271/$C$15</f>
        <v>1612.9032258064517</v>
      </c>
      <c r="L271" s="20">
        <v>300</v>
      </c>
      <c r="M271" s="28">
        <f t="shared" si="74"/>
        <v>241.93548387096757</v>
      </c>
      <c r="N271" s="21" t="str">
        <f t="shared" si="72"/>
        <v>Cumpărare directă</v>
      </c>
      <c r="O271" s="22" t="s">
        <v>514</v>
      </c>
      <c r="P271" s="22" t="s">
        <v>515</v>
      </c>
      <c r="Q271" s="21" t="s">
        <v>438</v>
      </c>
      <c r="R271" s="139">
        <v>300</v>
      </c>
      <c r="S271" s="167"/>
    </row>
    <row r="272" spans="1:19" s="15" customFormat="1" ht="18.75" customHeight="1" x14ac:dyDescent="0.25">
      <c r="A272" s="17">
        <v>9</v>
      </c>
      <c r="B272" s="18" t="s">
        <v>113</v>
      </c>
      <c r="C272" s="19" t="s">
        <v>116</v>
      </c>
      <c r="D272" s="20">
        <f t="shared" si="73"/>
        <v>61.827956989247305</v>
      </c>
      <c r="E272" s="20">
        <f t="shared" si="55"/>
        <v>278.22580645161287</v>
      </c>
      <c r="F272" s="20">
        <f t="shared" si="59"/>
        <v>345</v>
      </c>
      <c r="G272" s="20">
        <v>300</v>
      </c>
      <c r="H272" s="28">
        <f t="shared" si="70"/>
        <v>1.0782608695652176</v>
      </c>
      <c r="I272" s="29">
        <f t="shared" si="71"/>
        <v>4.5</v>
      </c>
      <c r="J272" s="20">
        <f t="shared" ref="J272:J318" si="75">K272/$B$16</f>
        <v>53.763440860215056</v>
      </c>
      <c r="K272" s="20">
        <f t="shared" si="69"/>
        <v>241.93548387096774</v>
      </c>
      <c r="L272" s="20">
        <v>200</v>
      </c>
      <c r="M272" s="28">
        <f t="shared" si="74"/>
        <v>36.290322580645125</v>
      </c>
      <c r="N272" s="21" t="str">
        <f t="shared" si="72"/>
        <v>Cumpărare directă</v>
      </c>
      <c r="O272" s="22" t="s">
        <v>514</v>
      </c>
      <c r="P272" s="22" t="s">
        <v>515</v>
      </c>
      <c r="Q272" s="21" t="s">
        <v>438</v>
      </c>
      <c r="R272" s="139">
        <v>200</v>
      </c>
      <c r="S272" s="167"/>
    </row>
    <row r="273" spans="1:19" s="15" customFormat="1" ht="24.75" customHeight="1" x14ac:dyDescent="0.25">
      <c r="A273" s="17">
        <v>10</v>
      </c>
      <c r="B273" s="18" t="s">
        <v>114</v>
      </c>
      <c r="C273" s="19" t="s">
        <v>115</v>
      </c>
      <c r="D273" s="20">
        <f t="shared" si="73"/>
        <v>824.37275985663075</v>
      </c>
      <c r="E273" s="20">
        <f t="shared" si="55"/>
        <v>3709.6774193548385</v>
      </c>
      <c r="F273" s="20">
        <f t="shared" si="59"/>
        <v>4600</v>
      </c>
      <c r="G273" s="20">
        <v>4000</v>
      </c>
      <c r="H273" s="28">
        <f t="shared" si="70"/>
        <v>1.0782608695652174</v>
      </c>
      <c r="I273" s="29">
        <f t="shared" si="71"/>
        <v>4.5</v>
      </c>
      <c r="J273" s="20">
        <f t="shared" si="75"/>
        <v>716.84587813620078</v>
      </c>
      <c r="K273" s="20">
        <f t="shared" si="69"/>
        <v>3225.8064516129034</v>
      </c>
      <c r="L273" s="20">
        <v>100</v>
      </c>
      <c r="M273" s="28">
        <f t="shared" si="74"/>
        <v>483.87096774193515</v>
      </c>
      <c r="N273" s="21" t="str">
        <f t="shared" si="72"/>
        <v>Cumpărare directă</v>
      </c>
      <c r="O273" s="22" t="s">
        <v>514</v>
      </c>
      <c r="P273" s="22" t="s">
        <v>515</v>
      </c>
      <c r="Q273" s="21" t="s">
        <v>438</v>
      </c>
      <c r="R273" s="139">
        <v>100</v>
      </c>
      <c r="S273" s="167"/>
    </row>
    <row r="274" spans="1:19" s="15" customFormat="1" ht="47.25" x14ac:dyDescent="0.25">
      <c r="A274" s="131"/>
      <c r="B274" s="132" t="s">
        <v>379</v>
      </c>
      <c r="C274" s="133"/>
      <c r="D274" s="84">
        <f t="shared" si="73"/>
        <v>1030.4659498207884</v>
      </c>
      <c r="E274" s="84">
        <f t="shared" si="55"/>
        <v>4637.0967741935483</v>
      </c>
      <c r="F274" s="84">
        <f t="shared" si="59"/>
        <v>5750</v>
      </c>
      <c r="G274" s="134">
        <v>5000</v>
      </c>
      <c r="H274" s="109">
        <f>G274/E274</f>
        <v>1.0782608695652174</v>
      </c>
      <c r="I274" s="110">
        <f>E274/D274</f>
        <v>4.5</v>
      </c>
      <c r="J274" s="84">
        <f t="shared" si="75"/>
        <v>896.05734767025092</v>
      </c>
      <c r="K274" s="84">
        <f t="shared" si="69"/>
        <v>4032.2580645161293</v>
      </c>
      <c r="L274" s="134">
        <v>5000</v>
      </c>
      <c r="M274" s="109">
        <f t="shared" si="74"/>
        <v>604.83870967741905</v>
      </c>
      <c r="N274" s="111"/>
      <c r="O274" s="112"/>
      <c r="P274" s="112"/>
      <c r="Q274" s="111"/>
      <c r="R274" s="148">
        <v>5000</v>
      </c>
      <c r="S274" s="176"/>
    </row>
    <row r="275" spans="1:19" s="15" customFormat="1" ht="47.25" x14ac:dyDescent="0.25">
      <c r="A275" s="131"/>
      <c r="B275" s="132" t="s">
        <v>380</v>
      </c>
      <c r="C275" s="133"/>
      <c r="D275" s="84">
        <f>SUM(D276:D313)</f>
        <v>393904.36200716847</v>
      </c>
      <c r="E275" s="84">
        <f t="shared" ref="E275:E313" si="76">G275/$C$15*$F$17</f>
        <v>1628986.1290322579</v>
      </c>
      <c r="F275" s="84">
        <f>SUM(F276:F313)</f>
        <v>2198502.7999999998</v>
      </c>
      <c r="G275" s="84">
        <f>SUM(G276:G313)</f>
        <v>1756472</v>
      </c>
      <c r="H275" s="109"/>
      <c r="I275" s="110"/>
      <c r="J275" s="84">
        <f t="shared" si="75"/>
        <v>314779.92831541219</v>
      </c>
      <c r="K275" s="84">
        <f>G275/$C$15</f>
        <v>1416509.6774193549</v>
      </c>
      <c r="L275" s="134" t="e">
        <f>L278+L279+L280+L282+#REF!+L283+L286+L287</f>
        <v>#REF!</v>
      </c>
      <c r="M275" s="134" t="e">
        <f>M278+M279+M280+M282+#REF!+M283+M286+M287</f>
        <v>#REF!</v>
      </c>
      <c r="N275" s="134"/>
      <c r="O275" s="112"/>
      <c r="P275" s="112"/>
      <c r="Q275" s="134"/>
      <c r="R275" s="149" t="e">
        <f>R278+R279+R280+R282+#REF!+R283+R286+R287+R288+R289+R290</f>
        <v>#REF!</v>
      </c>
      <c r="S275" s="177"/>
    </row>
    <row r="276" spans="1:19" s="15" customFormat="1" ht="15.75" x14ac:dyDescent="0.25">
      <c r="A276" s="184">
        <v>1</v>
      </c>
      <c r="B276" s="185" t="s">
        <v>475</v>
      </c>
      <c r="C276" s="129" t="s">
        <v>221</v>
      </c>
      <c r="D276" s="186">
        <f t="shared" si="73"/>
        <v>10304.659498207884</v>
      </c>
      <c r="E276" s="20">
        <f t="shared" si="76"/>
        <v>46370.967741935478</v>
      </c>
      <c r="F276" s="20">
        <f t="shared" ref="F276:F318" si="77">G276*$F$17</f>
        <v>57499.999999999993</v>
      </c>
      <c r="G276" s="186">
        <v>50000</v>
      </c>
      <c r="H276" s="187"/>
      <c r="I276" s="188"/>
      <c r="J276" s="189"/>
      <c r="K276" s="189"/>
      <c r="L276" s="190"/>
      <c r="M276" s="190"/>
      <c r="N276" s="191" t="s">
        <v>366</v>
      </c>
      <c r="O276" s="22" t="s">
        <v>514</v>
      </c>
      <c r="P276" s="22" t="s">
        <v>515</v>
      </c>
      <c r="Q276" s="191" t="s">
        <v>465</v>
      </c>
      <c r="R276" s="149"/>
      <c r="S276" s="177"/>
    </row>
    <row r="277" spans="1:19" s="15" customFormat="1" ht="15.75" hidden="1" x14ac:dyDescent="0.25">
      <c r="A277" s="184">
        <v>2</v>
      </c>
      <c r="B277" s="185" t="s">
        <v>476</v>
      </c>
      <c r="C277" s="129"/>
      <c r="D277" s="186">
        <f t="shared" si="73"/>
        <v>6801.0752688172033</v>
      </c>
      <c r="E277" s="20">
        <f t="shared" si="76"/>
        <v>30604.838709677417</v>
      </c>
      <c r="F277" s="20">
        <f t="shared" si="77"/>
        <v>37950</v>
      </c>
      <c r="G277" s="186">
        <v>33000</v>
      </c>
      <c r="H277" s="187"/>
      <c r="I277" s="188"/>
      <c r="J277" s="189"/>
      <c r="K277" s="189"/>
      <c r="L277" s="190"/>
      <c r="M277" s="190"/>
      <c r="N277" s="191" t="s">
        <v>477</v>
      </c>
      <c r="O277" s="22" t="s">
        <v>507</v>
      </c>
      <c r="P277" s="22" t="s">
        <v>504</v>
      </c>
      <c r="Q277" s="191"/>
      <c r="R277" s="149"/>
      <c r="S277" s="177"/>
    </row>
    <row r="278" spans="1:19" s="15" customFormat="1" ht="43.5" hidden="1" customHeight="1" x14ac:dyDescent="0.25">
      <c r="A278" s="17">
        <v>2</v>
      </c>
      <c r="B278" s="18" t="s">
        <v>381</v>
      </c>
      <c r="C278" s="19" t="s">
        <v>383</v>
      </c>
      <c r="D278" s="20">
        <f t="shared" si="73"/>
        <v>0</v>
      </c>
      <c r="E278" s="20">
        <f t="shared" si="76"/>
        <v>0</v>
      </c>
      <c r="F278" s="20">
        <f t="shared" si="77"/>
        <v>0</v>
      </c>
      <c r="G278" s="20">
        <v>0</v>
      </c>
      <c r="H278" s="28"/>
      <c r="I278" s="29"/>
      <c r="J278" s="20">
        <f t="shared" si="75"/>
        <v>0</v>
      </c>
      <c r="K278" s="20">
        <f t="shared" ref="K278:K304" si="78">G278/$C$15</f>
        <v>0</v>
      </c>
      <c r="L278" s="20">
        <v>14000</v>
      </c>
      <c r="M278" s="28">
        <f t="shared" si="74"/>
        <v>0</v>
      </c>
      <c r="N278" s="21" t="s">
        <v>355</v>
      </c>
      <c r="O278" s="22" t="s">
        <v>507</v>
      </c>
      <c r="P278" s="22" t="s">
        <v>504</v>
      </c>
      <c r="Q278" s="21" t="s">
        <v>438</v>
      </c>
      <c r="R278" s="139">
        <v>14000</v>
      </c>
      <c r="S278" s="167"/>
    </row>
    <row r="279" spans="1:19" s="15" customFormat="1" ht="48.75" customHeight="1" x14ac:dyDescent="0.25">
      <c r="A279" s="17">
        <v>3</v>
      </c>
      <c r="B279" s="18" t="s">
        <v>382</v>
      </c>
      <c r="C279" s="19" t="s">
        <v>206</v>
      </c>
      <c r="D279" s="20">
        <f t="shared" si="73"/>
        <v>24318.996415770609</v>
      </c>
      <c r="E279" s="20">
        <f t="shared" si="76"/>
        <v>109435.48387096774</v>
      </c>
      <c r="F279" s="20">
        <f t="shared" si="77"/>
        <v>135700</v>
      </c>
      <c r="G279" s="20">
        <v>118000</v>
      </c>
      <c r="H279" s="28"/>
      <c r="I279" s="29"/>
      <c r="J279" s="20">
        <f t="shared" si="75"/>
        <v>21146.953405017921</v>
      </c>
      <c r="K279" s="20">
        <f t="shared" si="78"/>
        <v>95161.290322580651</v>
      </c>
      <c r="L279" s="20">
        <v>0</v>
      </c>
      <c r="M279" s="28">
        <f t="shared" si="74"/>
        <v>14274.193548387091</v>
      </c>
      <c r="N279" s="21" t="s">
        <v>385</v>
      </c>
      <c r="O279" s="22" t="s">
        <v>514</v>
      </c>
      <c r="P279" s="22" t="s">
        <v>515</v>
      </c>
      <c r="Q279" s="21" t="s">
        <v>425</v>
      </c>
      <c r="R279" s="139">
        <v>34000</v>
      </c>
      <c r="S279" s="167"/>
    </row>
    <row r="280" spans="1:19" s="15" customFormat="1" ht="52.5" customHeight="1" x14ac:dyDescent="0.25">
      <c r="A280" s="17">
        <v>4</v>
      </c>
      <c r="B280" s="18" t="s">
        <v>119</v>
      </c>
      <c r="C280" s="19" t="s">
        <v>120</v>
      </c>
      <c r="D280" s="20">
        <f t="shared" si="73"/>
        <v>6182.7956989247305</v>
      </c>
      <c r="E280" s="20">
        <f t="shared" si="76"/>
        <v>27822.580645161288</v>
      </c>
      <c r="F280" s="20">
        <f t="shared" si="77"/>
        <v>34500</v>
      </c>
      <c r="G280" s="20">
        <v>30000</v>
      </c>
      <c r="H280" s="28"/>
      <c r="I280" s="29"/>
      <c r="J280" s="20">
        <f t="shared" si="75"/>
        <v>5376.3440860215051</v>
      </c>
      <c r="K280" s="20">
        <f t="shared" si="78"/>
        <v>24193.548387096773</v>
      </c>
      <c r="L280" s="20">
        <v>858</v>
      </c>
      <c r="M280" s="28">
        <f t="shared" si="74"/>
        <v>3629.0322580645152</v>
      </c>
      <c r="N280" s="21" t="s">
        <v>386</v>
      </c>
      <c r="O280" s="22" t="s">
        <v>514</v>
      </c>
      <c r="P280" s="22" t="s">
        <v>515</v>
      </c>
      <c r="Q280" s="21" t="s">
        <v>505</v>
      </c>
      <c r="R280" s="139">
        <v>858</v>
      </c>
      <c r="S280" s="167"/>
    </row>
    <row r="281" spans="1:19" s="15" customFormat="1" ht="34.5" customHeight="1" x14ac:dyDescent="0.25">
      <c r="A281" s="17">
        <v>5</v>
      </c>
      <c r="B281" s="18" t="s">
        <v>389</v>
      </c>
      <c r="C281" s="19" t="s">
        <v>222</v>
      </c>
      <c r="D281" s="20">
        <f t="shared" si="73"/>
        <v>4121.8637992831536</v>
      </c>
      <c r="E281" s="20">
        <f t="shared" si="76"/>
        <v>18548.387096774193</v>
      </c>
      <c r="F281" s="20">
        <f t="shared" si="77"/>
        <v>23000</v>
      </c>
      <c r="G281" s="20">
        <v>20000</v>
      </c>
      <c r="H281" s="28"/>
      <c r="I281" s="29"/>
      <c r="J281" s="20">
        <f t="shared" si="75"/>
        <v>3584.2293906810037</v>
      </c>
      <c r="K281" s="20">
        <f t="shared" si="78"/>
        <v>16129.032258064517</v>
      </c>
      <c r="L281" s="20">
        <v>3000</v>
      </c>
      <c r="M281" s="28">
        <f t="shared" si="74"/>
        <v>2419.3548387096762</v>
      </c>
      <c r="N281" s="21" t="s">
        <v>355</v>
      </c>
      <c r="O281" s="22" t="s">
        <v>514</v>
      </c>
      <c r="P281" s="22" t="s">
        <v>515</v>
      </c>
      <c r="Q281" s="21" t="s">
        <v>505</v>
      </c>
      <c r="R281" s="139">
        <v>3500</v>
      </c>
      <c r="S281" s="167"/>
    </row>
    <row r="282" spans="1:19" s="15" customFormat="1" ht="48" customHeight="1" x14ac:dyDescent="0.25">
      <c r="A282" s="17">
        <v>6</v>
      </c>
      <c r="B282" s="18" t="s">
        <v>384</v>
      </c>
      <c r="C282" s="19" t="s">
        <v>286</v>
      </c>
      <c r="D282" s="20">
        <f t="shared" si="73"/>
        <v>92741.93548387097</v>
      </c>
      <c r="E282" s="20">
        <f t="shared" si="76"/>
        <v>417338.70967741933</v>
      </c>
      <c r="F282" s="20">
        <f t="shared" si="77"/>
        <v>517499.99999999994</v>
      </c>
      <c r="G282" s="20">
        <v>450000</v>
      </c>
      <c r="H282" s="28"/>
      <c r="I282" s="29"/>
      <c r="J282" s="20">
        <f t="shared" si="75"/>
        <v>80645.161290322591</v>
      </c>
      <c r="K282" s="20">
        <f>G282/$C$15</f>
        <v>362903.22580645164</v>
      </c>
      <c r="L282" s="20">
        <v>385040</v>
      </c>
      <c r="M282" s="28">
        <f t="shared" si="74"/>
        <v>54435.483870967699</v>
      </c>
      <c r="N282" s="21" t="s">
        <v>304</v>
      </c>
      <c r="O282" s="22" t="s">
        <v>514</v>
      </c>
      <c r="P282" s="22" t="s">
        <v>515</v>
      </c>
      <c r="Q282" s="21" t="s">
        <v>455</v>
      </c>
      <c r="R282" s="139">
        <v>385040</v>
      </c>
      <c r="S282" s="167"/>
    </row>
    <row r="283" spans="1:19" s="15" customFormat="1" ht="43.5" customHeight="1" x14ac:dyDescent="0.25">
      <c r="A283" s="17">
        <v>8</v>
      </c>
      <c r="B283" s="18" t="s">
        <v>521</v>
      </c>
      <c r="C283" s="19" t="s">
        <v>399</v>
      </c>
      <c r="D283" s="20">
        <f t="shared" si="73"/>
        <v>412.18637992831538</v>
      </c>
      <c r="E283" s="20">
        <f t="shared" si="76"/>
        <v>1854.8387096774193</v>
      </c>
      <c r="F283" s="20">
        <f t="shared" si="77"/>
        <v>2300</v>
      </c>
      <c r="G283" s="20">
        <v>2000</v>
      </c>
      <c r="H283" s="28"/>
      <c r="I283" s="29"/>
      <c r="J283" s="20">
        <f t="shared" si="75"/>
        <v>358.42293906810039</v>
      </c>
      <c r="K283" s="20">
        <f t="shared" si="78"/>
        <v>1612.9032258064517</v>
      </c>
      <c r="L283" s="20">
        <v>1000</v>
      </c>
      <c r="M283" s="28">
        <f t="shared" si="74"/>
        <v>241.93548387096757</v>
      </c>
      <c r="N283" s="21" t="s">
        <v>355</v>
      </c>
      <c r="O283" s="22" t="s">
        <v>514</v>
      </c>
      <c r="P283" s="22" t="s">
        <v>515</v>
      </c>
      <c r="Q283" s="21" t="s">
        <v>525</v>
      </c>
      <c r="R283" s="139">
        <v>1500</v>
      </c>
      <c r="S283" s="167"/>
    </row>
    <row r="284" spans="1:19" s="15" customFormat="1" ht="43.5" customHeight="1" x14ac:dyDescent="0.25">
      <c r="A284" s="17"/>
      <c r="B284" s="18" t="s">
        <v>534</v>
      </c>
      <c r="C284" s="19" t="s">
        <v>535</v>
      </c>
      <c r="D284" s="20">
        <v>32000</v>
      </c>
      <c r="E284" s="20">
        <v>144000</v>
      </c>
      <c r="F284" s="20">
        <v>178560</v>
      </c>
      <c r="G284" s="20"/>
      <c r="H284" s="28"/>
      <c r="I284" s="29"/>
      <c r="J284" s="20"/>
      <c r="K284" s="20"/>
      <c r="L284" s="20"/>
      <c r="M284" s="28"/>
      <c r="N284" s="21" t="s">
        <v>363</v>
      </c>
      <c r="O284" s="22">
        <v>41277</v>
      </c>
      <c r="P284" s="22">
        <v>41639</v>
      </c>
      <c r="Q284" s="21" t="s">
        <v>425</v>
      </c>
      <c r="R284" s="139"/>
      <c r="S284" s="167"/>
    </row>
    <row r="285" spans="1:19" s="15" customFormat="1" ht="43.5" customHeight="1" x14ac:dyDescent="0.25">
      <c r="A285" s="17">
        <v>9</v>
      </c>
      <c r="B285" s="18" t="s">
        <v>517</v>
      </c>
      <c r="C285" s="19" t="s">
        <v>399</v>
      </c>
      <c r="D285" s="20">
        <v>623</v>
      </c>
      <c r="E285" s="20">
        <f t="shared" si="76"/>
        <v>3219.9999999999995</v>
      </c>
      <c r="F285" s="20">
        <f t="shared" si="77"/>
        <v>3992.7999999999997</v>
      </c>
      <c r="G285" s="20">
        <v>3472</v>
      </c>
      <c r="H285" s="28"/>
      <c r="I285" s="29"/>
      <c r="J285" s="20"/>
      <c r="K285" s="20"/>
      <c r="L285" s="20"/>
      <c r="M285" s="28"/>
      <c r="N285" s="21" t="s">
        <v>355</v>
      </c>
      <c r="O285" s="22" t="s">
        <v>514</v>
      </c>
      <c r="P285" s="22" t="s">
        <v>515</v>
      </c>
      <c r="Q285" s="21" t="s">
        <v>454</v>
      </c>
      <c r="R285" s="139"/>
      <c r="S285" s="167"/>
    </row>
    <row r="286" spans="1:19" s="73" customFormat="1" ht="45" customHeight="1" x14ac:dyDescent="0.25">
      <c r="A286" s="69">
        <v>10</v>
      </c>
      <c r="B286" s="70" t="s">
        <v>418</v>
      </c>
      <c r="C286" s="71" t="s">
        <v>419</v>
      </c>
      <c r="D286" s="20">
        <f t="shared" si="73"/>
        <v>5152.329749103942</v>
      </c>
      <c r="E286" s="20">
        <f t="shared" si="76"/>
        <v>23185.483870967739</v>
      </c>
      <c r="F286" s="20">
        <f t="shared" si="77"/>
        <v>28749.999999999996</v>
      </c>
      <c r="G286" s="54">
        <v>25000</v>
      </c>
      <c r="H286" s="67"/>
      <c r="I286" s="68"/>
      <c r="J286" s="20">
        <f t="shared" si="75"/>
        <v>4480.2867383512539</v>
      </c>
      <c r="K286" s="20">
        <f t="shared" si="78"/>
        <v>20161.290322580644</v>
      </c>
      <c r="L286" s="54">
        <v>10000</v>
      </c>
      <c r="M286" s="28">
        <f>E286-K286</f>
        <v>3024.1935483870948</v>
      </c>
      <c r="N286" s="72" t="s">
        <v>355</v>
      </c>
      <c r="O286" s="22" t="s">
        <v>514</v>
      </c>
      <c r="P286" s="22" t="s">
        <v>515</v>
      </c>
      <c r="Q286" s="72" t="s">
        <v>455</v>
      </c>
      <c r="R286" s="150">
        <v>15000</v>
      </c>
      <c r="S286" s="178"/>
    </row>
    <row r="287" spans="1:19" s="73" customFormat="1" ht="31.5" x14ac:dyDescent="0.25">
      <c r="A287" s="69">
        <v>11</v>
      </c>
      <c r="B287" s="70" t="s">
        <v>424</v>
      </c>
      <c r="C287" s="71" t="s">
        <v>419</v>
      </c>
      <c r="D287" s="20">
        <f t="shared" si="73"/>
        <v>1030.4659498207884</v>
      </c>
      <c r="E287" s="20">
        <f t="shared" si="76"/>
        <v>4637.0967741935483</v>
      </c>
      <c r="F287" s="20">
        <f t="shared" si="77"/>
        <v>5750</v>
      </c>
      <c r="G287" s="54">
        <v>5000</v>
      </c>
      <c r="H287" s="67"/>
      <c r="I287" s="68"/>
      <c r="J287" s="20">
        <f t="shared" si="75"/>
        <v>896.05734767025092</v>
      </c>
      <c r="K287" s="20">
        <f t="shared" si="78"/>
        <v>4032.2580645161293</v>
      </c>
      <c r="L287" s="54">
        <v>4000</v>
      </c>
      <c r="M287" s="28">
        <f t="shared" ref="M287:M306" si="79">E287-K287</f>
        <v>604.83870967741905</v>
      </c>
      <c r="N287" s="72" t="s">
        <v>355</v>
      </c>
      <c r="O287" s="22" t="s">
        <v>514</v>
      </c>
      <c r="P287" s="22" t="s">
        <v>515</v>
      </c>
      <c r="Q287" s="72" t="s">
        <v>455</v>
      </c>
      <c r="R287" s="150">
        <v>4000</v>
      </c>
      <c r="S287" s="178"/>
    </row>
    <row r="288" spans="1:19" s="73" customFormat="1" ht="31.5" x14ac:dyDescent="0.25">
      <c r="A288" s="69">
        <v>12</v>
      </c>
      <c r="B288" s="70" t="s">
        <v>440</v>
      </c>
      <c r="C288" s="71" t="s">
        <v>441</v>
      </c>
      <c r="D288" s="20">
        <f t="shared" si="73"/>
        <v>175179.21146953403</v>
      </c>
      <c r="E288" s="20">
        <f t="shared" si="76"/>
        <v>788306.45161290315</v>
      </c>
      <c r="F288" s="20">
        <f t="shared" si="77"/>
        <v>977499.99999999988</v>
      </c>
      <c r="G288" s="54">
        <v>850000</v>
      </c>
      <c r="H288" s="67"/>
      <c r="I288" s="68"/>
      <c r="J288" s="20">
        <f t="shared" si="75"/>
        <v>152329.74910394265</v>
      </c>
      <c r="K288" s="20">
        <f t="shared" si="78"/>
        <v>685483.87096774194</v>
      </c>
      <c r="L288" s="54">
        <v>75000</v>
      </c>
      <c r="M288" s="28">
        <f t="shared" si="79"/>
        <v>102822.58064516122</v>
      </c>
      <c r="N288" s="72" t="s">
        <v>449</v>
      </c>
      <c r="O288" s="22" t="s">
        <v>514</v>
      </c>
      <c r="P288" s="22" t="s">
        <v>515</v>
      </c>
      <c r="Q288" s="72" t="s">
        <v>491</v>
      </c>
      <c r="R288" s="150">
        <v>75500</v>
      </c>
      <c r="S288" s="178"/>
    </row>
    <row r="289" spans="1:19" s="73" customFormat="1" ht="38.25" customHeight="1" x14ac:dyDescent="0.25">
      <c r="A289" s="69">
        <v>13</v>
      </c>
      <c r="B289" s="70" t="s">
        <v>442</v>
      </c>
      <c r="C289" s="71" t="s">
        <v>443</v>
      </c>
      <c r="D289" s="20">
        <f t="shared" si="73"/>
        <v>30913.978494623658</v>
      </c>
      <c r="E289" s="20">
        <f t="shared" si="76"/>
        <v>139112.90322580645</v>
      </c>
      <c r="F289" s="20">
        <f t="shared" si="77"/>
        <v>172500</v>
      </c>
      <c r="G289" s="54">
        <v>150000</v>
      </c>
      <c r="H289" s="67"/>
      <c r="I289" s="68"/>
      <c r="J289" s="20">
        <f t="shared" si="75"/>
        <v>26881.720430107529</v>
      </c>
      <c r="K289" s="20">
        <f t="shared" si="78"/>
        <v>120967.74193548388</v>
      </c>
      <c r="L289" s="54">
        <v>34720</v>
      </c>
      <c r="M289" s="28">
        <f t="shared" si="79"/>
        <v>18145.161290322576</v>
      </c>
      <c r="N289" s="72" t="s">
        <v>363</v>
      </c>
      <c r="O289" s="22" t="s">
        <v>514</v>
      </c>
      <c r="P289" s="22" t="s">
        <v>515</v>
      </c>
      <c r="Q289" s="72" t="s">
        <v>455</v>
      </c>
      <c r="R289" s="150">
        <v>35000</v>
      </c>
      <c r="S289" s="178"/>
    </row>
    <row r="290" spans="1:19" s="73" customFormat="1" ht="43.5" hidden="1" customHeight="1" x14ac:dyDescent="0.25">
      <c r="A290" s="69">
        <v>13</v>
      </c>
      <c r="B290" s="70" t="s">
        <v>482</v>
      </c>
      <c r="C290" s="263" t="s">
        <v>481</v>
      </c>
      <c r="D290" s="20">
        <f t="shared" si="73"/>
        <v>0</v>
      </c>
      <c r="E290" s="20">
        <f t="shared" si="76"/>
        <v>0</v>
      </c>
      <c r="F290" s="20">
        <f t="shared" si="77"/>
        <v>0</v>
      </c>
      <c r="G290" s="54">
        <v>0</v>
      </c>
      <c r="H290" s="67"/>
      <c r="I290" s="68"/>
      <c r="J290" s="20">
        <f t="shared" si="75"/>
        <v>0</v>
      </c>
      <c r="K290" s="20">
        <f t="shared" si="78"/>
        <v>0</v>
      </c>
      <c r="L290" s="54">
        <v>2000</v>
      </c>
      <c r="M290" s="28">
        <f t="shared" si="79"/>
        <v>0</v>
      </c>
      <c r="N290" s="72" t="s">
        <v>363</v>
      </c>
      <c r="O290" s="22" t="s">
        <v>507</v>
      </c>
      <c r="P290" s="22" t="s">
        <v>504</v>
      </c>
      <c r="Q290" s="72"/>
      <c r="R290" s="150">
        <v>3000</v>
      </c>
      <c r="S290" s="178"/>
    </row>
    <row r="291" spans="1:19" s="15" customFormat="1" ht="43.5" hidden="1" customHeight="1" x14ac:dyDescent="0.25">
      <c r="A291" s="490" t="s">
        <v>445</v>
      </c>
      <c r="B291" s="490"/>
      <c r="C291" s="108"/>
      <c r="D291" s="20">
        <f t="shared" si="73"/>
        <v>0</v>
      </c>
      <c r="E291" s="20">
        <f t="shared" si="76"/>
        <v>0</v>
      </c>
      <c r="F291" s="20">
        <f t="shared" si="77"/>
        <v>0</v>
      </c>
      <c r="G291" s="84"/>
      <c r="H291" s="109"/>
      <c r="I291" s="110"/>
      <c r="J291" s="84">
        <v>0</v>
      </c>
      <c r="K291" s="84">
        <f t="shared" si="78"/>
        <v>0</v>
      </c>
      <c r="L291" s="84">
        <v>0</v>
      </c>
      <c r="M291" s="109"/>
      <c r="N291" s="111"/>
      <c r="O291" s="22" t="s">
        <v>507</v>
      </c>
      <c r="P291" s="22" t="s">
        <v>504</v>
      </c>
      <c r="Q291" s="111"/>
      <c r="R291" s="151">
        <v>0</v>
      </c>
      <c r="S291" s="179"/>
    </row>
    <row r="292" spans="1:19" s="15" customFormat="1" ht="31.5" hidden="1" x14ac:dyDescent="0.25">
      <c r="A292" s="17">
        <v>1</v>
      </c>
      <c r="B292" s="25" t="s">
        <v>178</v>
      </c>
      <c r="C292" s="19" t="s">
        <v>193</v>
      </c>
      <c r="D292" s="20">
        <f t="shared" si="73"/>
        <v>0</v>
      </c>
      <c r="E292" s="20">
        <f t="shared" si="76"/>
        <v>0</v>
      </c>
      <c r="F292" s="20">
        <f t="shared" si="77"/>
        <v>0</v>
      </c>
      <c r="G292" s="20"/>
      <c r="H292" s="28" t="e">
        <f t="shared" ref="H292:H311" si="80">G292/E292</f>
        <v>#DIV/0!</v>
      </c>
      <c r="I292" s="29" t="e">
        <f t="shared" ref="I292:I318" si="81">E292/D292</f>
        <v>#DIV/0!</v>
      </c>
      <c r="J292" s="20">
        <f t="shared" si="75"/>
        <v>0</v>
      </c>
      <c r="K292" s="20">
        <f t="shared" si="78"/>
        <v>0</v>
      </c>
      <c r="L292" s="20">
        <v>0</v>
      </c>
      <c r="M292" s="28">
        <f t="shared" si="79"/>
        <v>0</v>
      </c>
      <c r="N292" s="21" t="s">
        <v>343</v>
      </c>
      <c r="O292" s="22" t="s">
        <v>507</v>
      </c>
      <c r="P292" s="22" t="s">
        <v>504</v>
      </c>
      <c r="Q292" s="21"/>
      <c r="R292" s="139">
        <v>0</v>
      </c>
      <c r="S292" s="167"/>
    </row>
    <row r="293" spans="1:19" s="15" customFormat="1" ht="43.5" hidden="1" customHeight="1" x14ac:dyDescent="0.25">
      <c r="A293" s="491" t="s">
        <v>446</v>
      </c>
      <c r="B293" s="491"/>
      <c r="C293" s="113"/>
      <c r="D293" s="20">
        <f t="shared" si="73"/>
        <v>0</v>
      </c>
      <c r="E293" s="20">
        <f t="shared" si="76"/>
        <v>0</v>
      </c>
      <c r="F293" s="20">
        <f t="shared" si="77"/>
        <v>0</v>
      </c>
      <c r="G293" s="84"/>
      <c r="H293" s="109" t="e">
        <f t="shared" si="80"/>
        <v>#DIV/0!</v>
      </c>
      <c r="I293" s="110" t="e">
        <f t="shared" si="81"/>
        <v>#DIV/0!</v>
      </c>
      <c r="J293" s="84">
        <f t="shared" si="75"/>
        <v>0</v>
      </c>
      <c r="K293" s="84">
        <f t="shared" si="78"/>
        <v>0</v>
      </c>
      <c r="L293" s="84">
        <f>SUM(L294:L299)</f>
        <v>5516000</v>
      </c>
      <c r="M293" s="84">
        <f>SUM(M294:M299)</f>
        <v>0</v>
      </c>
      <c r="N293" s="84"/>
      <c r="O293" s="22" t="s">
        <v>507</v>
      </c>
      <c r="P293" s="22" t="s">
        <v>504</v>
      </c>
      <c r="Q293" s="84"/>
      <c r="R293" s="140">
        <f>SUM(R294:R299)</f>
        <v>0</v>
      </c>
      <c r="S293" s="168"/>
    </row>
    <row r="294" spans="1:19" s="15" customFormat="1" ht="15.75" hidden="1" x14ac:dyDescent="0.25">
      <c r="A294" s="17">
        <v>1</v>
      </c>
      <c r="B294" s="25" t="s">
        <v>121</v>
      </c>
      <c r="C294" s="19" t="s">
        <v>122</v>
      </c>
      <c r="D294" s="20">
        <f t="shared" si="73"/>
        <v>0</v>
      </c>
      <c r="E294" s="20">
        <f t="shared" si="76"/>
        <v>0</v>
      </c>
      <c r="F294" s="20">
        <f t="shared" si="77"/>
        <v>0</v>
      </c>
      <c r="G294" s="20"/>
      <c r="H294" s="28" t="e">
        <f t="shared" si="80"/>
        <v>#DIV/0!</v>
      </c>
      <c r="I294" s="29" t="e">
        <f t="shared" si="81"/>
        <v>#DIV/0!</v>
      </c>
      <c r="J294" s="20">
        <f t="shared" si="75"/>
        <v>0</v>
      </c>
      <c r="K294" s="20">
        <f t="shared" si="78"/>
        <v>0</v>
      </c>
      <c r="L294" s="20">
        <v>10000</v>
      </c>
      <c r="M294" s="28">
        <f t="shared" si="79"/>
        <v>0</v>
      </c>
      <c r="N294" s="21" t="str">
        <f>IF(D294&lt;=10000,"Cumpărare directă", IF( D294&lt;=75000, "Cerere de Oferte", "Licitaţie deschisă"))</f>
        <v>Cumpărare directă</v>
      </c>
      <c r="O294" s="22" t="s">
        <v>507</v>
      </c>
      <c r="P294" s="22" t="s">
        <v>504</v>
      </c>
      <c r="Q294" s="21"/>
      <c r="R294" s="139">
        <v>0</v>
      </c>
      <c r="S294" s="167"/>
    </row>
    <row r="295" spans="1:19" s="15" customFormat="1" ht="31.5" hidden="1" x14ac:dyDescent="0.25">
      <c r="A295" s="17">
        <v>2</v>
      </c>
      <c r="B295" s="25" t="s">
        <v>369</v>
      </c>
      <c r="C295" s="19" t="s">
        <v>413</v>
      </c>
      <c r="D295" s="20">
        <f t="shared" si="73"/>
        <v>0</v>
      </c>
      <c r="E295" s="20">
        <f t="shared" si="76"/>
        <v>0</v>
      </c>
      <c r="F295" s="20">
        <f t="shared" si="77"/>
        <v>0</v>
      </c>
      <c r="G295" s="20"/>
      <c r="H295" s="28"/>
      <c r="I295" s="29"/>
      <c r="J295" s="20">
        <f t="shared" si="75"/>
        <v>0</v>
      </c>
      <c r="K295" s="20">
        <f t="shared" si="78"/>
        <v>0</v>
      </c>
      <c r="L295" s="20">
        <v>100000</v>
      </c>
      <c r="M295" s="28">
        <f>E295-K295</f>
        <v>0</v>
      </c>
      <c r="N295" s="21" t="s">
        <v>343</v>
      </c>
      <c r="O295" s="22" t="s">
        <v>507</v>
      </c>
      <c r="P295" s="22" t="s">
        <v>504</v>
      </c>
      <c r="Q295" s="21"/>
      <c r="R295" s="139">
        <v>0</v>
      </c>
      <c r="S295" s="167"/>
    </row>
    <row r="296" spans="1:19" s="15" customFormat="1" ht="43.5" hidden="1" customHeight="1" x14ac:dyDescent="0.25">
      <c r="A296" s="17">
        <v>3</v>
      </c>
      <c r="B296" s="25" t="s">
        <v>387</v>
      </c>
      <c r="C296" s="19" t="s">
        <v>388</v>
      </c>
      <c r="D296" s="20">
        <f t="shared" si="73"/>
        <v>0</v>
      </c>
      <c r="E296" s="20">
        <f t="shared" si="76"/>
        <v>0</v>
      </c>
      <c r="F296" s="20">
        <f t="shared" si="77"/>
        <v>0</v>
      </c>
      <c r="G296" s="20"/>
      <c r="H296" s="28"/>
      <c r="I296" s="29"/>
      <c r="J296" s="20">
        <f t="shared" si="75"/>
        <v>0</v>
      </c>
      <c r="K296" s="20">
        <f>G296/$C$15</f>
        <v>0</v>
      </c>
      <c r="L296" s="20">
        <v>200000</v>
      </c>
      <c r="M296" s="28">
        <f t="shared" si="79"/>
        <v>0</v>
      </c>
      <c r="N296" s="21" t="s">
        <v>377</v>
      </c>
      <c r="O296" s="22" t="s">
        <v>507</v>
      </c>
      <c r="P296" s="22" t="s">
        <v>504</v>
      </c>
      <c r="Q296" s="21"/>
      <c r="R296" s="139">
        <v>0</v>
      </c>
      <c r="S296" s="167"/>
    </row>
    <row r="297" spans="1:19" s="15" customFormat="1" ht="43.5" hidden="1" customHeight="1" x14ac:dyDescent="0.25">
      <c r="A297" s="17">
        <v>4</v>
      </c>
      <c r="B297" s="30" t="s">
        <v>274</v>
      </c>
      <c r="C297" s="19" t="s">
        <v>123</v>
      </c>
      <c r="D297" s="20">
        <f t="shared" si="73"/>
        <v>0</v>
      </c>
      <c r="E297" s="20">
        <f t="shared" si="76"/>
        <v>0</v>
      </c>
      <c r="F297" s="20">
        <f t="shared" si="77"/>
        <v>0</v>
      </c>
      <c r="G297" s="20"/>
      <c r="H297" s="28" t="e">
        <f t="shared" si="80"/>
        <v>#DIV/0!</v>
      </c>
      <c r="I297" s="29" t="e">
        <f t="shared" si="81"/>
        <v>#DIV/0!</v>
      </c>
      <c r="J297" s="20">
        <f t="shared" si="75"/>
        <v>0</v>
      </c>
      <c r="K297" s="20">
        <f t="shared" si="78"/>
        <v>0</v>
      </c>
      <c r="L297" s="20">
        <v>5000</v>
      </c>
      <c r="M297" s="28">
        <f t="shared" si="79"/>
        <v>0</v>
      </c>
      <c r="N297" s="21" t="str">
        <f>IF(D297&lt;=10000,"Cumpărare directă", IF( D297&lt;=75000, "Cerere de Oferte", "Licitaţie deschisă"))</f>
        <v>Cumpărare directă</v>
      </c>
      <c r="O297" s="22" t="s">
        <v>507</v>
      </c>
      <c r="P297" s="22" t="s">
        <v>504</v>
      </c>
      <c r="Q297" s="21"/>
      <c r="R297" s="139">
        <v>0</v>
      </c>
      <c r="S297" s="167"/>
    </row>
    <row r="298" spans="1:19" s="15" customFormat="1" ht="31.5" hidden="1" x14ac:dyDescent="0.25">
      <c r="A298" s="17">
        <v>5</v>
      </c>
      <c r="B298" s="25" t="s">
        <v>285</v>
      </c>
      <c r="C298" s="19" t="s">
        <v>136</v>
      </c>
      <c r="D298" s="20">
        <f t="shared" si="73"/>
        <v>0</v>
      </c>
      <c r="E298" s="20">
        <f t="shared" si="76"/>
        <v>0</v>
      </c>
      <c r="F298" s="20">
        <f t="shared" si="77"/>
        <v>0</v>
      </c>
      <c r="G298" s="20"/>
      <c r="H298" s="28" t="e">
        <f>G298/E298</f>
        <v>#DIV/0!</v>
      </c>
      <c r="I298" s="29" t="e">
        <f>E298/D298</f>
        <v>#DIV/0!</v>
      </c>
      <c r="J298" s="20">
        <f t="shared" si="75"/>
        <v>0</v>
      </c>
      <c r="K298" s="20">
        <f t="shared" si="78"/>
        <v>0</v>
      </c>
      <c r="L298" s="20">
        <v>50000</v>
      </c>
      <c r="M298" s="28">
        <f t="shared" si="79"/>
        <v>0</v>
      </c>
      <c r="N298" s="21" t="s">
        <v>390</v>
      </c>
      <c r="O298" s="22" t="s">
        <v>507</v>
      </c>
      <c r="P298" s="22" t="s">
        <v>504</v>
      </c>
      <c r="Q298" s="21"/>
      <c r="R298" s="139">
        <v>0</v>
      </c>
      <c r="S298" s="167"/>
    </row>
    <row r="299" spans="1:19" s="15" customFormat="1" ht="43.5" hidden="1" customHeight="1" x14ac:dyDescent="0.25">
      <c r="A299" s="17">
        <v>6</v>
      </c>
      <c r="B299" s="25" t="s">
        <v>391</v>
      </c>
      <c r="C299" s="19" t="s">
        <v>437</v>
      </c>
      <c r="D299" s="20">
        <f t="shared" si="73"/>
        <v>0</v>
      </c>
      <c r="E299" s="20">
        <f t="shared" si="76"/>
        <v>0</v>
      </c>
      <c r="F299" s="20">
        <f t="shared" si="77"/>
        <v>0</v>
      </c>
      <c r="G299" s="20"/>
      <c r="H299" s="28"/>
      <c r="I299" s="29"/>
      <c r="J299" s="20">
        <f t="shared" si="75"/>
        <v>0</v>
      </c>
      <c r="K299" s="20">
        <f t="shared" si="78"/>
        <v>0</v>
      </c>
      <c r="L299" s="20">
        <v>5151000</v>
      </c>
      <c r="M299" s="28">
        <f t="shared" si="79"/>
        <v>0</v>
      </c>
      <c r="N299" s="21"/>
      <c r="O299" s="22" t="s">
        <v>507</v>
      </c>
      <c r="P299" s="22" t="s">
        <v>504</v>
      </c>
      <c r="Q299" s="21"/>
      <c r="R299" s="139">
        <v>0</v>
      </c>
      <c r="S299" s="167"/>
    </row>
    <row r="300" spans="1:19" s="15" customFormat="1" ht="43.5" hidden="1" customHeight="1" x14ac:dyDescent="0.25">
      <c r="A300" s="491" t="s">
        <v>447</v>
      </c>
      <c r="B300" s="491"/>
      <c r="C300" s="113"/>
      <c r="D300" s="20">
        <f t="shared" si="73"/>
        <v>0</v>
      </c>
      <c r="E300" s="20">
        <f t="shared" si="76"/>
        <v>0</v>
      </c>
      <c r="F300" s="20">
        <f t="shared" si="77"/>
        <v>0</v>
      </c>
      <c r="G300" s="84"/>
      <c r="H300" s="109" t="e">
        <f t="shared" si="80"/>
        <v>#DIV/0!</v>
      </c>
      <c r="I300" s="110" t="e">
        <f t="shared" si="81"/>
        <v>#DIV/0!</v>
      </c>
      <c r="J300" s="84">
        <f t="shared" si="75"/>
        <v>0</v>
      </c>
      <c r="K300" s="84">
        <f>G300/$C$15</f>
        <v>0</v>
      </c>
      <c r="L300" s="84">
        <f>SUM(L301:L312)</f>
        <v>200000</v>
      </c>
      <c r="M300" s="84">
        <f>SUM(M301:M312)</f>
        <v>0</v>
      </c>
      <c r="N300" s="84"/>
      <c r="O300" s="22" t="s">
        <v>507</v>
      </c>
      <c r="P300" s="22" t="s">
        <v>504</v>
      </c>
      <c r="Q300" s="84"/>
      <c r="R300" s="140">
        <f>SUM(R301:R312)</f>
        <v>200000</v>
      </c>
      <c r="S300" s="168"/>
    </row>
    <row r="301" spans="1:19" s="15" customFormat="1" ht="31.5" hidden="1" x14ac:dyDescent="0.25">
      <c r="A301" s="17">
        <v>1</v>
      </c>
      <c r="B301" s="25" t="s">
        <v>157</v>
      </c>
      <c r="C301" s="19" t="s">
        <v>124</v>
      </c>
      <c r="D301" s="20">
        <f t="shared" si="73"/>
        <v>0</v>
      </c>
      <c r="E301" s="20">
        <f t="shared" si="76"/>
        <v>0</v>
      </c>
      <c r="F301" s="20">
        <f t="shared" si="77"/>
        <v>0</v>
      </c>
      <c r="G301" s="20"/>
      <c r="H301" s="28" t="e">
        <f t="shared" si="80"/>
        <v>#DIV/0!</v>
      </c>
      <c r="I301" s="29" t="e">
        <f t="shared" si="81"/>
        <v>#DIV/0!</v>
      </c>
      <c r="J301" s="20">
        <f t="shared" si="75"/>
        <v>0</v>
      </c>
      <c r="K301" s="20">
        <f t="shared" si="78"/>
        <v>0</v>
      </c>
      <c r="L301" s="20">
        <v>0</v>
      </c>
      <c r="M301" s="28">
        <f t="shared" si="79"/>
        <v>0</v>
      </c>
      <c r="N301" s="21"/>
      <c r="O301" s="22" t="s">
        <v>507</v>
      </c>
      <c r="P301" s="22" t="s">
        <v>504</v>
      </c>
      <c r="Q301" s="21"/>
      <c r="R301" s="139">
        <v>0</v>
      </c>
      <c r="S301" s="167"/>
    </row>
    <row r="302" spans="1:19" s="15" customFormat="1" ht="31.5" hidden="1" x14ac:dyDescent="0.25">
      <c r="A302" s="17">
        <v>2</v>
      </c>
      <c r="B302" s="25" t="s">
        <v>158</v>
      </c>
      <c r="C302" s="19" t="s">
        <v>124</v>
      </c>
      <c r="D302" s="20">
        <f t="shared" si="73"/>
        <v>0</v>
      </c>
      <c r="E302" s="20">
        <f t="shared" si="76"/>
        <v>0</v>
      </c>
      <c r="F302" s="20">
        <f t="shared" si="77"/>
        <v>0</v>
      </c>
      <c r="G302" s="20"/>
      <c r="H302" s="28" t="e">
        <f t="shared" si="80"/>
        <v>#DIV/0!</v>
      </c>
      <c r="I302" s="29" t="e">
        <f t="shared" si="81"/>
        <v>#DIV/0!</v>
      </c>
      <c r="J302" s="20">
        <f t="shared" si="75"/>
        <v>0</v>
      </c>
      <c r="K302" s="20">
        <f t="shared" si="78"/>
        <v>0</v>
      </c>
      <c r="L302" s="20">
        <v>0</v>
      </c>
      <c r="M302" s="28">
        <f t="shared" si="79"/>
        <v>0</v>
      </c>
      <c r="N302" s="21"/>
      <c r="O302" s="22" t="s">
        <v>507</v>
      </c>
      <c r="P302" s="22" t="s">
        <v>504</v>
      </c>
      <c r="Q302" s="21"/>
      <c r="R302" s="139">
        <v>0</v>
      </c>
      <c r="S302" s="167"/>
    </row>
    <row r="303" spans="1:19" s="15" customFormat="1" ht="31.5" hidden="1" x14ac:dyDescent="0.25">
      <c r="A303" s="17">
        <v>3</v>
      </c>
      <c r="B303" s="25" t="s">
        <v>159</v>
      </c>
      <c r="C303" s="19" t="s">
        <v>124</v>
      </c>
      <c r="D303" s="20">
        <f t="shared" si="73"/>
        <v>0</v>
      </c>
      <c r="E303" s="20">
        <f t="shared" si="76"/>
        <v>0</v>
      </c>
      <c r="F303" s="20">
        <f t="shared" si="77"/>
        <v>0</v>
      </c>
      <c r="G303" s="20"/>
      <c r="H303" s="28" t="e">
        <f t="shared" si="80"/>
        <v>#DIV/0!</v>
      </c>
      <c r="I303" s="29" t="e">
        <f t="shared" si="81"/>
        <v>#DIV/0!</v>
      </c>
      <c r="J303" s="20">
        <f t="shared" si="75"/>
        <v>0</v>
      </c>
      <c r="K303" s="20">
        <f t="shared" si="78"/>
        <v>0</v>
      </c>
      <c r="L303" s="20">
        <v>0</v>
      </c>
      <c r="M303" s="28">
        <f t="shared" si="79"/>
        <v>0</v>
      </c>
      <c r="N303" s="21"/>
      <c r="O303" s="22" t="s">
        <v>507</v>
      </c>
      <c r="P303" s="22" t="s">
        <v>504</v>
      </c>
      <c r="Q303" s="21"/>
      <c r="R303" s="139">
        <v>0</v>
      </c>
      <c r="S303" s="167"/>
    </row>
    <row r="304" spans="1:19" s="15" customFormat="1" ht="31.5" hidden="1" x14ac:dyDescent="0.25">
      <c r="A304" s="17">
        <v>4</v>
      </c>
      <c r="B304" s="25" t="s">
        <v>160</v>
      </c>
      <c r="C304" s="19" t="s">
        <v>124</v>
      </c>
      <c r="D304" s="20">
        <f t="shared" si="73"/>
        <v>0</v>
      </c>
      <c r="E304" s="20">
        <f t="shared" si="76"/>
        <v>0</v>
      </c>
      <c r="F304" s="20">
        <f t="shared" si="77"/>
        <v>0</v>
      </c>
      <c r="G304" s="20"/>
      <c r="H304" s="28" t="e">
        <f t="shared" si="80"/>
        <v>#DIV/0!</v>
      </c>
      <c r="I304" s="29" t="e">
        <f t="shared" si="81"/>
        <v>#DIV/0!</v>
      </c>
      <c r="J304" s="20">
        <f t="shared" si="75"/>
        <v>0</v>
      </c>
      <c r="K304" s="20">
        <f t="shared" si="78"/>
        <v>0</v>
      </c>
      <c r="L304" s="20">
        <v>0</v>
      </c>
      <c r="M304" s="28">
        <f t="shared" si="79"/>
        <v>0</v>
      </c>
      <c r="N304" s="21"/>
      <c r="O304" s="22" t="s">
        <v>507</v>
      </c>
      <c r="P304" s="22" t="s">
        <v>504</v>
      </c>
      <c r="Q304" s="21"/>
      <c r="R304" s="139">
        <v>0</v>
      </c>
      <c r="S304" s="167"/>
    </row>
    <row r="305" spans="1:19" s="15" customFormat="1" ht="31.5" hidden="1" x14ac:dyDescent="0.25">
      <c r="A305" s="17">
        <v>5</v>
      </c>
      <c r="B305" s="25" t="s">
        <v>174</v>
      </c>
      <c r="C305" s="19" t="s">
        <v>124</v>
      </c>
      <c r="D305" s="20">
        <f t="shared" si="73"/>
        <v>0</v>
      </c>
      <c r="E305" s="20">
        <f t="shared" si="76"/>
        <v>0</v>
      </c>
      <c r="F305" s="20">
        <f t="shared" si="77"/>
        <v>0</v>
      </c>
      <c r="G305" s="20"/>
      <c r="H305" s="28" t="e">
        <f t="shared" si="80"/>
        <v>#DIV/0!</v>
      </c>
      <c r="I305" s="29" t="e">
        <f t="shared" si="81"/>
        <v>#DIV/0!</v>
      </c>
      <c r="J305" s="20">
        <f t="shared" si="75"/>
        <v>0</v>
      </c>
      <c r="K305" s="20">
        <f>G305/$C$15</f>
        <v>0</v>
      </c>
      <c r="L305" s="20">
        <v>0</v>
      </c>
      <c r="M305" s="28">
        <f t="shared" si="79"/>
        <v>0</v>
      </c>
      <c r="N305" s="21"/>
      <c r="O305" s="22" t="s">
        <v>507</v>
      </c>
      <c r="P305" s="22" t="s">
        <v>504</v>
      </c>
      <c r="Q305" s="21"/>
      <c r="R305" s="139">
        <v>0</v>
      </c>
      <c r="S305" s="167"/>
    </row>
    <row r="306" spans="1:19" s="15" customFormat="1" ht="31.5" hidden="1" x14ac:dyDescent="0.25">
      <c r="A306" s="17">
        <v>6</v>
      </c>
      <c r="B306" s="25" t="s">
        <v>175</v>
      </c>
      <c r="C306" s="19" t="s">
        <v>124</v>
      </c>
      <c r="D306" s="20">
        <f t="shared" si="73"/>
        <v>0</v>
      </c>
      <c r="E306" s="20">
        <f t="shared" si="76"/>
        <v>0</v>
      </c>
      <c r="F306" s="20">
        <f t="shared" si="77"/>
        <v>0</v>
      </c>
      <c r="G306" s="20"/>
      <c r="H306" s="28" t="e">
        <f t="shared" si="80"/>
        <v>#DIV/0!</v>
      </c>
      <c r="I306" s="29" t="e">
        <f t="shared" si="81"/>
        <v>#DIV/0!</v>
      </c>
      <c r="J306" s="20">
        <f t="shared" si="75"/>
        <v>0</v>
      </c>
      <c r="K306" s="20">
        <f>G306/$C$15</f>
        <v>0</v>
      </c>
      <c r="L306" s="20">
        <v>0</v>
      </c>
      <c r="M306" s="28">
        <f t="shared" si="79"/>
        <v>0</v>
      </c>
      <c r="N306" s="21"/>
      <c r="O306" s="22" t="s">
        <v>507</v>
      </c>
      <c r="P306" s="22" t="s">
        <v>504</v>
      </c>
      <c r="Q306" s="21"/>
      <c r="R306" s="139">
        <v>0</v>
      </c>
      <c r="S306" s="167"/>
    </row>
    <row r="307" spans="1:19" s="15" customFormat="1" ht="31.5" hidden="1" x14ac:dyDescent="0.25">
      <c r="A307" s="17">
        <v>7</v>
      </c>
      <c r="B307" s="25" t="s">
        <v>125</v>
      </c>
      <c r="C307" s="19" t="s">
        <v>124</v>
      </c>
      <c r="D307" s="20">
        <f t="shared" si="73"/>
        <v>0</v>
      </c>
      <c r="E307" s="20">
        <f t="shared" si="76"/>
        <v>0</v>
      </c>
      <c r="F307" s="20">
        <f t="shared" si="77"/>
        <v>0</v>
      </c>
      <c r="G307" s="20"/>
      <c r="H307" s="28" t="e">
        <f t="shared" si="80"/>
        <v>#DIV/0!</v>
      </c>
      <c r="I307" s="29" t="e">
        <f t="shared" si="81"/>
        <v>#DIV/0!</v>
      </c>
      <c r="J307" s="20">
        <f t="shared" si="75"/>
        <v>0</v>
      </c>
      <c r="K307" s="20">
        <f t="shared" ref="K307:K317" si="82">G307/$C$15</f>
        <v>0</v>
      </c>
      <c r="L307" s="20">
        <v>0</v>
      </c>
      <c r="M307" s="28">
        <f t="shared" ref="M307:M312" si="83">E307-K307</f>
        <v>0</v>
      </c>
      <c r="N307" s="21"/>
      <c r="O307" s="22" t="s">
        <v>507</v>
      </c>
      <c r="P307" s="22" t="s">
        <v>504</v>
      </c>
      <c r="Q307" s="21"/>
      <c r="R307" s="139">
        <v>0</v>
      </c>
      <c r="S307" s="167"/>
    </row>
    <row r="308" spans="1:19" s="15" customFormat="1" ht="43.5" hidden="1" customHeight="1" x14ac:dyDescent="0.25">
      <c r="A308" s="17">
        <v>8</v>
      </c>
      <c r="B308" s="25" t="s">
        <v>126</v>
      </c>
      <c r="C308" s="19" t="s">
        <v>124</v>
      </c>
      <c r="D308" s="20">
        <f t="shared" si="73"/>
        <v>0</v>
      </c>
      <c r="E308" s="20">
        <f t="shared" si="76"/>
        <v>0</v>
      </c>
      <c r="F308" s="20">
        <f t="shared" si="77"/>
        <v>0</v>
      </c>
      <c r="G308" s="20"/>
      <c r="H308" s="28" t="e">
        <f t="shared" si="80"/>
        <v>#DIV/0!</v>
      </c>
      <c r="I308" s="29" t="e">
        <f t="shared" si="81"/>
        <v>#DIV/0!</v>
      </c>
      <c r="J308" s="20">
        <f t="shared" si="75"/>
        <v>0</v>
      </c>
      <c r="K308" s="20">
        <f t="shared" si="82"/>
        <v>0</v>
      </c>
      <c r="L308" s="20">
        <v>0</v>
      </c>
      <c r="M308" s="28">
        <f t="shared" si="83"/>
        <v>0</v>
      </c>
      <c r="N308" s="21"/>
      <c r="O308" s="22" t="s">
        <v>507</v>
      </c>
      <c r="P308" s="22" t="s">
        <v>504</v>
      </c>
      <c r="Q308" s="21"/>
      <c r="R308" s="139">
        <v>0</v>
      </c>
      <c r="S308" s="167"/>
    </row>
    <row r="309" spans="1:19" s="15" customFormat="1" ht="43.5" hidden="1" customHeight="1" x14ac:dyDescent="0.25">
      <c r="A309" s="17">
        <v>9</v>
      </c>
      <c r="B309" s="18" t="s">
        <v>127</v>
      </c>
      <c r="C309" s="19" t="s">
        <v>124</v>
      </c>
      <c r="D309" s="20">
        <f t="shared" si="73"/>
        <v>0</v>
      </c>
      <c r="E309" s="20">
        <f t="shared" si="76"/>
        <v>0</v>
      </c>
      <c r="F309" s="20">
        <f t="shared" si="77"/>
        <v>0</v>
      </c>
      <c r="G309" s="20"/>
      <c r="H309" s="28" t="e">
        <f t="shared" si="80"/>
        <v>#DIV/0!</v>
      </c>
      <c r="I309" s="29" t="e">
        <f t="shared" si="81"/>
        <v>#DIV/0!</v>
      </c>
      <c r="J309" s="20">
        <f t="shared" si="75"/>
        <v>0</v>
      </c>
      <c r="K309" s="20">
        <f t="shared" si="82"/>
        <v>0</v>
      </c>
      <c r="L309" s="20">
        <v>0</v>
      </c>
      <c r="M309" s="28">
        <f t="shared" si="83"/>
        <v>0</v>
      </c>
      <c r="N309" s="21"/>
      <c r="O309" s="22" t="s">
        <v>507</v>
      </c>
      <c r="P309" s="22" t="s">
        <v>504</v>
      </c>
      <c r="Q309" s="21"/>
      <c r="R309" s="139">
        <v>0</v>
      </c>
      <c r="S309" s="167"/>
    </row>
    <row r="310" spans="1:19" s="15" customFormat="1" ht="43.5" hidden="1" customHeight="1" x14ac:dyDescent="0.25">
      <c r="A310" s="17">
        <v>10</v>
      </c>
      <c r="B310" s="25" t="s">
        <v>128</v>
      </c>
      <c r="C310" s="19" t="s">
        <v>124</v>
      </c>
      <c r="D310" s="20">
        <f t="shared" si="73"/>
        <v>0</v>
      </c>
      <c r="E310" s="20">
        <f t="shared" si="76"/>
        <v>0</v>
      </c>
      <c r="F310" s="20">
        <f t="shared" si="77"/>
        <v>0</v>
      </c>
      <c r="G310" s="20"/>
      <c r="H310" s="28" t="e">
        <f t="shared" si="80"/>
        <v>#DIV/0!</v>
      </c>
      <c r="I310" s="29" t="e">
        <f t="shared" si="81"/>
        <v>#DIV/0!</v>
      </c>
      <c r="J310" s="20">
        <f t="shared" si="75"/>
        <v>0</v>
      </c>
      <c r="K310" s="20">
        <f t="shared" si="82"/>
        <v>0</v>
      </c>
      <c r="L310" s="20">
        <v>0</v>
      </c>
      <c r="M310" s="28">
        <f t="shared" si="83"/>
        <v>0</v>
      </c>
      <c r="N310" s="21"/>
      <c r="O310" s="22" t="s">
        <v>507</v>
      </c>
      <c r="P310" s="22" t="s">
        <v>504</v>
      </c>
      <c r="Q310" s="21"/>
      <c r="R310" s="139">
        <v>0</v>
      </c>
      <c r="S310" s="167"/>
    </row>
    <row r="311" spans="1:19" s="15" customFormat="1" ht="43.5" hidden="1" customHeight="1" x14ac:dyDescent="0.25">
      <c r="A311" s="17">
        <v>11</v>
      </c>
      <c r="B311" s="25" t="s">
        <v>179</v>
      </c>
      <c r="C311" s="19" t="s">
        <v>180</v>
      </c>
      <c r="D311" s="20">
        <f t="shared" si="73"/>
        <v>0</v>
      </c>
      <c r="E311" s="20">
        <f t="shared" si="76"/>
        <v>0</v>
      </c>
      <c r="F311" s="20">
        <f t="shared" si="77"/>
        <v>0</v>
      </c>
      <c r="G311" s="20"/>
      <c r="H311" s="28" t="e">
        <f t="shared" si="80"/>
        <v>#DIV/0!</v>
      </c>
      <c r="I311" s="29" t="e">
        <f t="shared" si="81"/>
        <v>#DIV/0!</v>
      </c>
      <c r="J311" s="20">
        <f t="shared" si="75"/>
        <v>0</v>
      </c>
      <c r="K311" s="20">
        <f>G311/$C$15</f>
        <v>0</v>
      </c>
      <c r="L311" s="20">
        <v>0</v>
      </c>
      <c r="M311" s="28">
        <f t="shared" si="83"/>
        <v>0</v>
      </c>
      <c r="N311" s="21"/>
      <c r="O311" s="22" t="s">
        <v>507</v>
      </c>
      <c r="P311" s="22" t="s">
        <v>504</v>
      </c>
      <c r="Q311" s="21"/>
      <c r="R311" s="139">
        <v>0</v>
      </c>
      <c r="S311" s="167"/>
    </row>
    <row r="312" spans="1:19" s="15" customFormat="1" ht="43.5" hidden="1" customHeight="1" x14ac:dyDescent="0.25">
      <c r="A312" s="17">
        <v>12</v>
      </c>
      <c r="B312" s="25" t="s">
        <v>129</v>
      </c>
      <c r="C312" s="19" t="s">
        <v>220</v>
      </c>
      <c r="D312" s="20">
        <f t="shared" si="73"/>
        <v>0</v>
      </c>
      <c r="E312" s="20">
        <f t="shared" si="76"/>
        <v>0</v>
      </c>
      <c r="F312" s="20">
        <f t="shared" si="77"/>
        <v>0</v>
      </c>
      <c r="G312" s="31"/>
      <c r="H312" s="28" t="e">
        <f>G312/E312</f>
        <v>#DIV/0!</v>
      </c>
      <c r="I312" s="29" t="e">
        <f t="shared" si="81"/>
        <v>#DIV/0!</v>
      </c>
      <c r="J312" s="20">
        <f t="shared" si="75"/>
        <v>0</v>
      </c>
      <c r="K312" s="20">
        <f t="shared" si="82"/>
        <v>0</v>
      </c>
      <c r="L312" s="31">
        <v>200000</v>
      </c>
      <c r="M312" s="28">
        <f t="shared" si="83"/>
        <v>0</v>
      </c>
      <c r="N312" s="21"/>
      <c r="O312" s="22" t="s">
        <v>507</v>
      </c>
      <c r="P312" s="22" t="s">
        <v>504</v>
      </c>
      <c r="Q312" s="21"/>
      <c r="R312" s="139">
        <v>200000</v>
      </c>
      <c r="S312" s="167"/>
    </row>
    <row r="313" spans="1:19" s="15" customFormat="1" ht="29.25" customHeight="1" x14ac:dyDescent="0.25">
      <c r="A313" s="17">
        <v>14</v>
      </c>
      <c r="B313" s="25" t="s">
        <v>476</v>
      </c>
      <c r="C313" s="19" t="s">
        <v>485</v>
      </c>
      <c r="D313" s="20">
        <f t="shared" si="73"/>
        <v>4121.8637992831536</v>
      </c>
      <c r="E313" s="20">
        <f t="shared" si="76"/>
        <v>18548.387096774193</v>
      </c>
      <c r="F313" s="20">
        <f t="shared" si="77"/>
        <v>23000</v>
      </c>
      <c r="G313" s="31">
        <v>20000</v>
      </c>
      <c r="H313" s="28"/>
      <c r="I313" s="29"/>
      <c r="J313" s="20"/>
      <c r="K313" s="20"/>
      <c r="L313" s="31"/>
      <c r="M313" s="28"/>
      <c r="N313" s="21" t="s">
        <v>355</v>
      </c>
      <c r="O313" s="22" t="s">
        <v>514</v>
      </c>
      <c r="P313" s="22" t="s">
        <v>515</v>
      </c>
      <c r="Q313" s="21" t="s">
        <v>465</v>
      </c>
      <c r="R313" s="139"/>
      <c r="S313" s="167"/>
    </row>
    <row r="314" spans="1:19" s="15" customFormat="1" ht="43.5" hidden="1" customHeight="1" x14ac:dyDescent="0.25">
      <c r="A314" s="17">
        <v>16</v>
      </c>
      <c r="B314" s="271" t="s">
        <v>483</v>
      </c>
      <c r="C314" s="19" t="s">
        <v>484</v>
      </c>
      <c r="D314" s="20">
        <f t="shared" si="73"/>
        <v>0</v>
      </c>
      <c r="E314" s="20">
        <f>G314/$C$15</f>
        <v>0</v>
      </c>
      <c r="F314" s="20">
        <f t="shared" si="77"/>
        <v>0</v>
      </c>
      <c r="G314" s="31">
        <v>0</v>
      </c>
      <c r="H314" s="28"/>
      <c r="I314" s="29"/>
      <c r="J314" s="20"/>
      <c r="K314" s="20"/>
      <c r="L314" s="31"/>
      <c r="M314" s="28"/>
      <c r="N314" s="21" t="s">
        <v>355</v>
      </c>
      <c r="O314" s="22" t="s">
        <v>536</v>
      </c>
      <c r="P314" s="22" t="s">
        <v>537</v>
      </c>
      <c r="Q314" s="21" t="s">
        <v>465</v>
      </c>
      <c r="R314" s="139"/>
      <c r="S314" s="167"/>
    </row>
    <row r="315" spans="1:19" s="15" customFormat="1" ht="43.5" hidden="1" customHeight="1" x14ac:dyDescent="0.25">
      <c r="A315" s="17">
        <v>17</v>
      </c>
      <c r="B315" s="270"/>
      <c r="C315" s="19"/>
      <c r="D315" s="20">
        <f t="shared" si="73"/>
        <v>0</v>
      </c>
      <c r="E315" s="20">
        <f>G315/$C$15</f>
        <v>0</v>
      </c>
      <c r="F315" s="20">
        <f t="shared" si="77"/>
        <v>0</v>
      </c>
      <c r="G315" s="31"/>
      <c r="H315" s="28"/>
      <c r="I315" s="29"/>
      <c r="J315" s="20"/>
      <c r="K315" s="20"/>
      <c r="L315" s="31"/>
      <c r="M315" s="28"/>
      <c r="N315" s="21" t="s">
        <v>355</v>
      </c>
      <c r="O315" s="22" t="s">
        <v>538</v>
      </c>
      <c r="P315" s="22" t="s">
        <v>539</v>
      </c>
      <c r="Q315" s="21" t="s">
        <v>465</v>
      </c>
      <c r="R315" s="139"/>
      <c r="S315" s="167"/>
    </row>
    <row r="316" spans="1:19" s="15" customFormat="1" ht="27" customHeight="1" x14ac:dyDescent="0.25">
      <c r="A316" s="74"/>
      <c r="B316" s="135" t="s">
        <v>431</v>
      </c>
      <c r="C316" s="114"/>
      <c r="D316" s="115">
        <f>SUM(D19+D198+D201+D221+D236+D239+D244+D247+D249+D250)</f>
        <v>2289947.3118279562</v>
      </c>
      <c r="E316" s="115">
        <f>SUM(E19+E198+E201+E221+E236+E239+E244+E247+E249+E250)</f>
        <v>10304762.906451613</v>
      </c>
      <c r="F316" s="115">
        <f>F19+F198+F201+F221+F236+F239+F244+F247+F249+F250+F251</f>
        <v>12777906</v>
      </c>
      <c r="G316" s="115" t="e">
        <f>G19+G198+G201+G221+G236+G239+G244+G247+G249+G250+G251</f>
        <v>#REF!</v>
      </c>
      <c r="H316" s="116" t="e">
        <f>G316/E316</f>
        <v>#REF!</v>
      </c>
      <c r="I316" s="117">
        <f t="shared" si="81"/>
        <v>4.5000000014086829</v>
      </c>
      <c r="J316" s="115" t="e">
        <f t="shared" si="75"/>
        <v>#REF!</v>
      </c>
      <c r="K316" s="115" t="e">
        <f t="shared" si="82"/>
        <v>#REF!</v>
      </c>
      <c r="L316" s="115" t="e">
        <f>L19+L198+L201+L221+L236+L239+L244+L247+L249+L250+L251</f>
        <v>#REF!</v>
      </c>
      <c r="M316" s="115">
        <f>SUM(G6)</f>
        <v>0</v>
      </c>
      <c r="N316" s="115"/>
      <c r="O316" s="115"/>
      <c r="P316" s="115"/>
      <c r="Q316" s="115"/>
      <c r="R316" s="152" t="e">
        <f>R19+R198+R201+R221+R236+R239+R244+R247+R249+R250+R251</f>
        <v>#REF!</v>
      </c>
      <c r="S316" s="180"/>
    </row>
    <row r="317" spans="1:19" s="15" customFormat="1" ht="43.5" hidden="1" customHeight="1" x14ac:dyDescent="0.25">
      <c r="A317" s="320" t="s">
        <v>432</v>
      </c>
      <c r="B317" s="321" t="s">
        <v>182</v>
      </c>
      <c r="C317" s="322" t="s">
        <v>490</v>
      </c>
      <c r="D317" s="323">
        <f>D300+D293+D291</f>
        <v>0</v>
      </c>
      <c r="E317" s="323">
        <f>E300+E293+E291</f>
        <v>0</v>
      </c>
      <c r="F317" s="324">
        <f t="shared" si="77"/>
        <v>0</v>
      </c>
      <c r="G317" s="323">
        <f>G300+G293+G291</f>
        <v>0</v>
      </c>
      <c r="H317" s="325" t="e">
        <f>G317/E317</f>
        <v>#DIV/0!</v>
      </c>
      <c r="I317" s="326" t="e">
        <f t="shared" si="81"/>
        <v>#DIV/0!</v>
      </c>
      <c r="J317" s="323">
        <f t="shared" si="75"/>
        <v>0</v>
      </c>
      <c r="K317" s="323">
        <f t="shared" si="82"/>
        <v>0</v>
      </c>
      <c r="L317" s="323">
        <f>L300+L293+L291</f>
        <v>5716000</v>
      </c>
      <c r="M317" s="323">
        <f>M300+M293+M291</f>
        <v>0</v>
      </c>
      <c r="N317" s="323"/>
      <c r="O317" s="323"/>
      <c r="P317" s="323"/>
      <c r="Q317" s="323"/>
      <c r="R317" s="153">
        <f>R300+R293+R291</f>
        <v>200000</v>
      </c>
      <c r="S317" s="181"/>
    </row>
    <row r="318" spans="1:19" s="15" customFormat="1" ht="15.75" hidden="1" x14ac:dyDescent="0.25">
      <c r="A318" s="118"/>
      <c r="B318" s="119" t="s">
        <v>431</v>
      </c>
      <c r="C318" s="120"/>
      <c r="D318" s="121">
        <f>D317+D19</f>
        <v>1176345.1612903224</v>
      </c>
      <c r="E318" s="121">
        <f>E317+E19</f>
        <v>5293553.2158064516</v>
      </c>
      <c r="F318" s="20" t="e">
        <f t="shared" si="77"/>
        <v>#REF!</v>
      </c>
      <c r="G318" s="121" t="e">
        <f>G317+G316</f>
        <v>#REF!</v>
      </c>
      <c r="H318" s="122" t="e">
        <f>G318/E318</f>
        <v>#REF!</v>
      </c>
      <c r="I318" s="123">
        <f t="shared" si="81"/>
        <v>4.4999999914990942</v>
      </c>
      <c r="J318" s="124" t="e">
        <f t="shared" si="75"/>
        <v>#REF!</v>
      </c>
      <c r="K318" s="124" t="e">
        <f>G318/$C$15</f>
        <v>#REF!</v>
      </c>
      <c r="L318" s="121" t="e">
        <f>L317+L316</f>
        <v>#REF!</v>
      </c>
      <c r="M318" s="121">
        <f>M317+M316</f>
        <v>0</v>
      </c>
      <c r="N318" s="121"/>
      <c r="O318" s="121"/>
      <c r="P318" s="121"/>
      <c r="Q318" s="121"/>
      <c r="R318" s="154" t="e">
        <f>R317+R316</f>
        <v>#REF!</v>
      </c>
      <c r="S318" s="182"/>
    </row>
    <row r="319" spans="1:19" s="15" customFormat="1" ht="15.75" x14ac:dyDescent="0.25">
      <c r="A319" s="36"/>
      <c r="B319" s="37"/>
      <c r="C319" s="38"/>
      <c r="D319" s="39"/>
      <c r="E319" s="39"/>
      <c r="F319" s="39"/>
      <c r="G319" s="39"/>
      <c r="H319" s="32"/>
      <c r="I319" s="33"/>
      <c r="J319" s="33"/>
      <c r="K319" s="33"/>
      <c r="L319" s="33"/>
      <c r="M319" s="33"/>
      <c r="N319" s="40"/>
      <c r="O319" s="41"/>
      <c r="P319" s="41"/>
      <c r="Q319" s="40"/>
      <c r="R319" s="23"/>
      <c r="S319" s="23"/>
    </row>
    <row r="320" spans="1:19" s="15" customFormat="1" ht="15.75" x14ac:dyDescent="0.25">
      <c r="A320" s="42"/>
      <c r="B320" s="43"/>
      <c r="C320" s="44"/>
      <c r="D320" s="39"/>
      <c r="E320" s="39"/>
      <c r="F320" s="39"/>
      <c r="G320" s="39"/>
      <c r="H320" s="32" t="e">
        <f>G316*1.15</f>
        <v>#REF!</v>
      </c>
      <c r="I320" s="33"/>
      <c r="J320" s="33"/>
      <c r="K320" s="33"/>
      <c r="L320" s="33"/>
      <c r="M320" s="33"/>
      <c r="N320" s="40"/>
      <c r="O320" s="41"/>
      <c r="P320" s="41"/>
      <c r="Q320" s="40"/>
      <c r="R320" s="23"/>
      <c r="S320" s="23"/>
    </row>
    <row r="321" spans="1:19" s="15" customFormat="1" ht="3" customHeight="1" x14ac:dyDescent="0.25">
      <c r="A321" s="42"/>
      <c r="B321" s="43"/>
      <c r="C321" s="44"/>
      <c r="D321" s="39"/>
      <c r="E321" s="39"/>
      <c r="F321" s="39"/>
      <c r="G321" s="39"/>
      <c r="H321" s="32"/>
      <c r="I321" s="33"/>
      <c r="J321" s="33"/>
      <c r="K321" s="33"/>
      <c r="L321" s="33"/>
      <c r="M321" s="33"/>
      <c r="N321" s="40"/>
      <c r="O321" s="41"/>
      <c r="P321" s="41"/>
      <c r="Q321" s="40"/>
      <c r="R321" s="23"/>
      <c r="S321" s="23"/>
    </row>
    <row r="322" spans="1:19" s="15" customFormat="1" ht="15.75" x14ac:dyDescent="0.25">
      <c r="A322" s="42"/>
      <c r="B322" s="47" t="s">
        <v>473</v>
      </c>
      <c r="C322" s="48"/>
      <c r="D322" s="47"/>
      <c r="E322" s="47"/>
      <c r="F322" s="47" t="s">
        <v>421</v>
      </c>
      <c r="G322" s="47" t="s">
        <v>421</v>
      </c>
      <c r="H322" s="47"/>
      <c r="I322" s="47"/>
      <c r="J322" s="47"/>
      <c r="K322" s="47"/>
      <c r="L322" s="47"/>
      <c r="M322" s="47"/>
      <c r="N322" s="49"/>
      <c r="O322" s="51"/>
      <c r="P322" s="51"/>
      <c r="Q322" s="40"/>
      <c r="R322" s="23"/>
      <c r="S322" s="23"/>
    </row>
    <row r="323" spans="1:19" s="15" customFormat="1" ht="15.75" x14ac:dyDescent="0.25">
      <c r="A323" s="42"/>
      <c r="B323" s="47" t="s">
        <v>348</v>
      </c>
      <c r="C323" s="48"/>
      <c r="D323" s="47"/>
      <c r="E323" s="47"/>
      <c r="F323" s="47" t="s">
        <v>348</v>
      </c>
      <c r="G323" s="47" t="s">
        <v>348</v>
      </c>
      <c r="H323" s="47"/>
      <c r="I323" s="47"/>
      <c r="J323" s="47"/>
      <c r="K323" s="47"/>
      <c r="L323" s="47"/>
      <c r="M323" s="47"/>
      <c r="N323" s="49"/>
      <c r="O323" s="50"/>
      <c r="P323" s="51"/>
      <c r="Q323" s="49"/>
      <c r="R323" s="23"/>
      <c r="S323" s="23"/>
    </row>
    <row r="324" spans="1:19" s="15" customFormat="1" ht="15.75" x14ac:dyDescent="0.25">
      <c r="A324" s="42"/>
      <c r="B324" s="47" t="s">
        <v>516</v>
      </c>
      <c r="C324" s="48"/>
      <c r="D324" s="47"/>
      <c r="E324" s="47"/>
      <c r="F324" s="487" t="s">
        <v>423</v>
      </c>
      <c r="G324" s="487"/>
      <c r="H324" s="487"/>
      <c r="I324" s="487"/>
      <c r="J324" s="487"/>
      <c r="K324" s="487"/>
      <c r="L324" s="487"/>
      <c r="M324" s="487"/>
      <c r="N324" s="487"/>
      <c r="O324" s="51"/>
      <c r="P324" s="51"/>
      <c r="Q324" s="49"/>
      <c r="R324" s="23"/>
      <c r="S324" s="23"/>
    </row>
    <row r="325" spans="1:19" s="15" customFormat="1" ht="15.75" x14ac:dyDescent="0.25">
      <c r="A325" s="42"/>
      <c r="B325" s="47"/>
      <c r="C325" s="48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9"/>
      <c r="O325" s="50"/>
      <c r="P325" s="51"/>
      <c r="Q325" s="49"/>
      <c r="R325" s="23"/>
      <c r="S325" s="23"/>
    </row>
    <row r="326" spans="1:19" s="15" customFormat="1" ht="15.75" x14ac:dyDescent="0.25">
      <c r="A326" s="42"/>
      <c r="B326" s="52"/>
      <c r="C326" s="46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0"/>
      <c r="O326" s="53"/>
      <c r="P326" s="41"/>
      <c r="Q326" s="40"/>
      <c r="R326" s="23"/>
      <c r="S326" s="23"/>
    </row>
    <row r="327" spans="1:19" s="15" customFormat="1" ht="15.75" x14ac:dyDescent="0.25">
      <c r="A327" s="42"/>
      <c r="B327" s="45"/>
      <c r="C327" s="46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0"/>
      <c r="O327" s="34"/>
      <c r="P327" s="41"/>
      <c r="Q327" s="40"/>
      <c r="R327" s="23"/>
      <c r="S327" s="23"/>
    </row>
    <row r="328" spans="1:19" s="15" customFormat="1" ht="15.75" x14ac:dyDescent="0.25">
      <c r="A328" s="42"/>
      <c r="B328" s="45"/>
      <c r="C328" s="46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0"/>
      <c r="O328" s="51"/>
      <c r="P328" s="41"/>
      <c r="Q328" s="40"/>
      <c r="R328" s="23"/>
      <c r="S328" s="23"/>
    </row>
    <row r="329" spans="1:19" s="15" customFormat="1" ht="15.75" x14ac:dyDescent="0.25">
      <c r="A329" s="42"/>
      <c r="B329" s="45"/>
      <c r="C329" s="46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0"/>
      <c r="O329" s="41"/>
      <c r="P329" s="41"/>
      <c r="Q329" s="40"/>
      <c r="R329" s="23"/>
      <c r="S329" s="23"/>
    </row>
    <row r="330" spans="1:19" s="15" customFormat="1" ht="15.75" x14ac:dyDescent="0.25">
      <c r="A330" s="42"/>
      <c r="B330" s="45"/>
      <c r="C330" s="46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0"/>
      <c r="O330" s="51"/>
      <c r="P330" s="41"/>
      <c r="Q330" s="40"/>
      <c r="R330" s="23"/>
      <c r="S330" s="23"/>
    </row>
    <row r="331" spans="1:19" ht="12.75" x14ac:dyDescent="0.2">
      <c r="A331" s="7"/>
      <c r="B331" s="2"/>
      <c r="C331" s="1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9"/>
      <c r="O331" s="12"/>
      <c r="P331" s="12"/>
      <c r="Q331" s="9"/>
      <c r="R331" s="5"/>
      <c r="S331" s="5"/>
    </row>
    <row r="332" spans="1:19" ht="12.75" x14ac:dyDescent="0.2">
      <c r="A332" s="7"/>
      <c r="B332" s="2"/>
      <c r="C332" s="1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9"/>
      <c r="O332" s="12"/>
      <c r="P332" s="12"/>
      <c r="Q332" s="9"/>
      <c r="R332" s="5"/>
      <c r="S332" s="5"/>
    </row>
    <row r="333" spans="1:19" ht="12.75" x14ac:dyDescent="0.2">
      <c r="A333" s="7"/>
      <c r="B333" s="2"/>
      <c r="C333" s="1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9"/>
      <c r="O333" s="12"/>
      <c r="P333" s="12"/>
      <c r="Q333" s="9"/>
      <c r="R333" s="5"/>
      <c r="S333" s="5"/>
    </row>
    <row r="334" spans="1:19" ht="12.75" x14ac:dyDescent="0.2">
      <c r="R334" s="5"/>
      <c r="S334" s="5"/>
    </row>
    <row r="335" spans="1:19" ht="12.75" x14ac:dyDescent="0.2">
      <c r="R335" s="5"/>
      <c r="S335" s="5"/>
    </row>
    <row r="336" spans="1:19" ht="12.75" x14ac:dyDescent="0.2">
      <c r="R336" s="5"/>
      <c r="S336" s="5"/>
    </row>
    <row r="337" spans="2:19" ht="12.75" x14ac:dyDescent="0.2">
      <c r="B337" s="14"/>
      <c r="R337" s="5"/>
      <c r="S337" s="5"/>
    </row>
    <row r="338" spans="2:19" ht="12.75" x14ac:dyDescent="0.2">
      <c r="R338" s="5"/>
      <c r="S338" s="5"/>
    </row>
    <row r="339" spans="2:19" ht="12.75" x14ac:dyDescent="0.2">
      <c r="R339" s="5"/>
      <c r="S339" s="5"/>
    </row>
    <row r="340" spans="2:19" ht="12.75" x14ac:dyDescent="0.2">
      <c r="R340" s="5"/>
      <c r="S340" s="5"/>
    </row>
    <row r="341" spans="2:19" ht="12.75" x14ac:dyDescent="0.2">
      <c r="R341" s="5"/>
      <c r="S341" s="5"/>
    </row>
    <row r="342" spans="2:19" ht="12.75" x14ac:dyDescent="0.2">
      <c r="R342" s="5"/>
      <c r="S342" s="5"/>
    </row>
    <row r="343" spans="2:19" ht="12.75" x14ac:dyDescent="0.2">
      <c r="R343" s="5"/>
      <c r="S343" s="5"/>
    </row>
    <row r="344" spans="2:19" ht="12.75" x14ac:dyDescent="0.2">
      <c r="R344" s="5"/>
      <c r="S344" s="5"/>
    </row>
    <row r="345" spans="2:19" ht="12.75" x14ac:dyDescent="0.2">
      <c r="R345" s="5"/>
      <c r="S345" s="5"/>
    </row>
    <row r="346" spans="2:19" ht="12.75" x14ac:dyDescent="0.2">
      <c r="R346" s="5"/>
      <c r="S346" s="5"/>
    </row>
    <row r="347" spans="2:19" ht="12.75" x14ac:dyDescent="0.2">
      <c r="R347" s="5"/>
      <c r="S347" s="5"/>
    </row>
    <row r="348" spans="2:19" ht="12.75" x14ac:dyDescent="0.2">
      <c r="R348" s="5"/>
      <c r="S348" s="5"/>
    </row>
    <row r="349" spans="2:19" ht="12.75" x14ac:dyDescent="0.2">
      <c r="R349" s="5"/>
      <c r="S349" s="5"/>
    </row>
    <row r="350" spans="2:19" ht="12.75" x14ac:dyDescent="0.2">
      <c r="R350" s="5"/>
      <c r="S350" s="5"/>
    </row>
    <row r="351" spans="2:19" ht="12.75" x14ac:dyDescent="0.2">
      <c r="R351" s="5"/>
      <c r="S351" s="5"/>
    </row>
    <row r="352" spans="2:19" ht="12.75" x14ac:dyDescent="0.2">
      <c r="R352" s="5"/>
      <c r="S352" s="5"/>
    </row>
    <row r="353" spans="18:19" ht="12.75" x14ac:dyDescent="0.2">
      <c r="R353" s="5"/>
      <c r="S353" s="5"/>
    </row>
    <row r="354" spans="18:19" ht="12.75" x14ac:dyDescent="0.2">
      <c r="R354" s="5"/>
      <c r="S354" s="5"/>
    </row>
    <row r="355" spans="18:19" ht="12.75" x14ac:dyDescent="0.2">
      <c r="R355" s="5"/>
      <c r="S355" s="5"/>
    </row>
    <row r="356" spans="18:19" ht="12.75" x14ac:dyDescent="0.2">
      <c r="R356" s="5"/>
      <c r="S356" s="5"/>
    </row>
    <row r="357" spans="18:19" ht="12.75" x14ac:dyDescent="0.2">
      <c r="R357" s="5"/>
      <c r="S357" s="5"/>
    </row>
    <row r="358" spans="18:19" ht="12.75" x14ac:dyDescent="0.2">
      <c r="R358" s="5"/>
      <c r="S358" s="5"/>
    </row>
    <row r="359" spans="18:19" ht="20.100000000000001" customHeight="1" x14ac:dyDescent="0.2">
      <c r="R359" s="5"/>
      <c r="S359" s="5"/>
    </row>
    <row r="360" spans="18:19" ht="20.100000000000001" customHeight="1" x14ac:dyDescent="0.2">
      <c r="R360" s="5"/>
      <c r="S360" s="5"/>
    </row>
    <row r="361" spans="18:19" ht="20.100000000000001" customHeight="1" x14ac:dyDescent="0.2">
      <c r="R361" s="5"/>
      <c r="S361" s="5"/>
    </row>
    <row r="362" spans="18:19" ht="20.100000000000001" customHeight="1" x14ac:dyDescent="0.2">
      <c r="R362" s="5"/>
      <c r="S362" s="5"/>
    </row>
    <row r="363" spans="18:19" ht="20.100000000000001" customHeight="1" x14ac:dyDescent="0.2">
      <c r="R363" s="5"/>
      <c r="S363" s="5"/>
    </row>
    <row r="364" spans="18:19" ht="20.100000000000001" customHeight="1" x14ac:dyDescent="0.2">
      <c r="R364" s="5"/>
      <c r="S364" s="5"/>
    </row>
    <row r="365" spans="18:19" ht="20.100000000000001" customHeight="1" x14ac:dyDescent="0.2">
      <c r="R365" s="5"/>
      <c r="S365" s="5"/>
    </row>
    <row r="366" spans="18:19" ht="20.100000000000001" customHeight="1" x14ac:dyDescent="0.2">
      <c r="R366" s="5"/>
      <c r="S366" s="5"/>
    </row>
    <row r="367" spans="18:19" ht="20.100000000000001" customHeight="1" x14ac:dyDescent="0.2">
      <c r="R367" s="5"/>
      <c r="S367" s="5"/>
    </row>
    <row r="368" spans="18:19" ht="20.100000000000001" customHeight="1" x14ac:dyDescent="0.2">
      <c r="R368" s="5"/>
      <c r="S368" s="5"/>
    </row>
    <row r="369" spans="18:19" ht="20.100000000000001" customHeight="1" x14ac:dyDescent="0.2">
      <c r="R369" s="5"/>
      <c r="S369" s="5"/>
    </row>
    <row r="370" spans="18:19" ht="20.100000000000001" customHeight="1" x14ac:dyDescent="0.2">
      <c r="R370" s="5"/>
      <c r="S370" s="5"/>
    </row>
    <row r="371" spans="18:19" ht="20.100000000000001" customHeight="1" x14ac:dyDescent="0.2">
      <c r="R371" s="5"/>
      <c r="S371" s="5"/>
    </row>
    <row r="372" spans="18:19" ht="20.100000000000001" customHeight="1" x14ac:dyDescent="0.2">
      <c r="R372" s="5"/>
      <c r="S372" s="5"/>
    </row>
    <row r="373" spans="18:19" ht="20.100000000000001" customHeight="1" x14ac:dyDescent="0.2">
      <c r="R373" s="5"/>
      <c r="S373" s="5"/>
    </row>
    <row r="374" spans="18:19" ht="20.100000000000001" customHeight="1" x14ac:dyDescent="0.2">
      <c r="R374" s="5"/>
      <c r="S374" s="5"/>
    </row>
    <row r="375" spans="18:19" ht="20.100000000000001" customHeight="1" x14ac:dyDescent="0.2">
      <c r="R375" s="5"/>
      <c r="S375" s="5"/>
    </row>
    <row r="376" spans="18:19" ht="20.100000000000001" customHeight="1" x14ac:dyDescent="0.2">
      <c r="R376" s="5"/>
      <c r="S376" s="5"/>
    </row>
    <row r="377" spans="18:19" ht="20.100000000000001" customHeight="1" x14ac:dyDescent="0.2">
      <c r="R377" s="5"/>
      <c r="S377" s="5"/>
    </row>
    <row r="378" spans="18:19" ht="20.100000000000001" customHeight="1" x14ac:dyDescent="0.2">
      <c r="R378" s="5"/>
      <c r="S378" s="5"/>
    </row>
    <row r="379" spans="18:19" ht="20.100000000000001" customHeight="1" x14ac:dyDescent="0.2">
      <c r="R379" s="5"/>
      <c r="S379" s="5"/>
    </row>
    <row r="380" spans="18:19" ht="20.100000000000001" customHeight="1" x14ac:dyDescent="0.2">
      <c r="R380" s="5"/>
      <c r="S380" s="5"/>
    </row>
    <row r="381" spans="18:19" ht="20.100000000000001" customHeight="1" x14ac:dyDescent="0.2">
      <c r="R381" s="5"/>
      <c r="S381" s="5"/>
    </row>
    <row r="382" spans="18:19" ht="20.100000000000001" customHeight="1" x14ac:dyDescent="0.2">
      <c r="R382" s="5"/>
      <c r="S382" s="5"/>
    </row>
    <row r="383" spans="18:19" ht="20.100000000000001" customHeight="1" x14ac:dyDescent="0.2">
      <c r="R383" s="5"/>
      <c r="S383" s="5"/>
    </row>
    <row r="384" spans="18:19" ht="20.100000000000001" customHeight="1" x14ac:dyDescent="0.2">
      <c r="R384" s="5"/>
      <c r="S384" s="5"/>
    </row>
    <row r="385" spans="18:19" ht="20.100000000000001" customHeight="1" x14ac:dyDescent="0.2">
      <c r="R385" s="5"/>
      <c r="S385" s="5"/>
    </row>
    <row r="386" spans="18:19" ht="20.100000000000001" customHeight="1" x14ac:dyDescent="0.2">
      <c r="R386" s="5"/>
      <c r="S386" s="5"/>
    </row>
    <row r="387" spans="18:19" ht="20.100000000000001" customHeight="1" x14ac:dyDescent="0.2">
      <c r="R387" s="5"/>
      <c r="S387" s="5"/>
    </row>
    <row r="388" spans="18:19" ht="20.100000000000001" customHeight="1" x14ac:dyDescent="0.2">
      <c r="R388" s="5"/>
      <c r="S388" s="5"/>
    </row>
    <row r="389" spans="18:19" ht="20.100000000000001" customHeight="1" x14ac:dyDescent="0.2">
      <c r="R389" s="5"/>
      <c r="S389" s="5"/>
    </row>
    <row r="390" spans="18:19" ht="20.100000000000001" customHeight="1" x14ac:dyDescent="0.2">
      <c r="R390" s="5"/>
      <c r="S390" s="5"/>
    </row>
    <row r="391" spans="18:19" ht="20.100000000000001" customHeight="1" x14ac:dyDescent="0.2">
      <c r="R391" s="5"/>
      <c r="S391" s="5"/>
    </row>
    <row r="392" spans="18:19" ht="20.100000000000001" customHeight="1" x14ac:dyDescent="0.2">
      <c r="R392" s="5"/>
      <c r="S392" s="5"/>
    </row>
    <row r="393" spans="18:19" ht="20.100000000000001" customHeight="1" x14ac:dyDescent="0.2">
      <c r="R393" s="5"/>
      <c r="S393" s="5"/>
    </row>
    <row r="394" spans="18:19" ht="20.100000000000001" customHeight="1" x14ac:dyDescent="0.2">
      <c r="R394" s="5"/>
      <c r="S394" s="5"/>
    </row>
    <row r="395" spans="18:19" ht="20.100000000000001" customHeight="1" x14ac:dyDescent="0.2">
      <c r="R395" s="5"/>
      <c r="S395" s="5"/>
    </row>
    <row r="396" spans="18:19" ht="20.100000000000001" customHeight="1" x14ac:dyDescent="0.2">
      <c r="R396" s="5"/>
      <c r="S396" s="5"/>
    </row>
    <row r="397" spans="18:19" ht="20.100000000000001" customHeight="1" x14ac:dyDescent="0.2">
      <c r="R397" s="5"/>
      <c r="S397" s="5"/>
    </row>
    <row r="398" spans="18:19" ht="20.100000000000001" customHeight="1" x14ac:dyDescent="0.2">
      <c r="R398" s="5"/>
      <c r="S398" s="5"/>
    </row>
    <row r="399" spans="18:19" ht="20.100000000000001" customHeight="1" x14ac:dyDescent="0.2">
      <c r="R399" s="5"/>
      <c r="S399" s="5"/>
    </row>
    <row r="400" spans="18:19" ht="20.100000000000001" customHeight="1" x14ac:dyDescent="0.2">
      <c r="R400" s="5"/>
      <c r="S400" s="5"/>
    </row>
    <row r="401" spans="18:19" ht="20.100000000000001" customHeight="1" x14ac:dyDescent="0.2">
      <c r="R401" s="5"/>
      <c r="S401" s="5"/>
    </row>
    <row r="402" spans="18:19" ht="20.100000000000001" customHeight="1" x14ac:dyDescent="0.2">
      <c r="R402" s="5"/>
      <c r="S402" s="5"/>
    </row>
    <row r="403" spans="18:19" ht="20.100000000000001" customHeight="1" x14ac:dyDescent="0.2">
      <c r="R403" s="5"/>
      <c r="S403" s="5"/>
    </row>
    <row r="404" spans="18:19" ht="20.100000000000001" customHeight="1" x14ac:dyDescent="0.2">
      <c r="R404" s="5"/>
      <c r="S404" s="5"/>
    </row>
    <row r="405" spans="18:19" ht="20.100000000000001" customHeight="1" x14ac:dyDescent="0.2">
      <c r="R405" s="5"/>
      <c r="S405" s="5"/>
    </row>
    <row r="406" spans="18:19" ht="20.100000000000001" customHeight="1" x14ac:dyDescent="0.2">
      <c r="R406" s="5"/>
      <c r="S406" s="5"/>
    </row>
    <row r="407" spans="18:19" ht="20.100000000000001" customHeight="1" x14ac:dyDescent="0.2">
      <c r="R407" s="5"/>
      <c r="S407" s="5"/>
    </row>
    <row r="408" spans="18:19" ht="20.100000000000001" customHeight="1" x14ac:dyDescent="0.2">
      <c r="R408" s="5"/>
      <c r="S408" s="5"/>
    </row>
    <row r="409" spans="18:19" ht="20.100000000000001" customHeight="1" x14ac:dyDescent="0.2">
      <c r="R409" s="5"/>
      <c r="S409" s="5"/>
    </row>
    <row r="410" spans="18:19" ht="20.100000000000001" customHeight="1" x14ac:dyDescent="0.2">
      <c r="R410" s="5"/>
      <c r="S410" s="5"/>
    </row>
    <row r="411" spans="18:19" ht="20.100000000000001" customHeight="1" x14ac:dyDescent="0.2">
      <c r="R411" s="5"/>
      <c r="S411" s="5"/>
    </row>
    <row r="412" spans="18:19" ht="20.100000000000001" customHeight="1" x14ac:dyDescent="0.2">
      <c r="R412" s="5"/>
      <c r="S412" s="5"/>
    </row>
    <row r="413" spans="18:19" ht="20.100000000000001" customHeight="1" x14ac:dyDescent="0.2">
      <c r="R413" s="5"/>
      <c r="S413" s="5"/>
    </row>
    <row r="414" spans="18:19" ht="20.100000000000001" customHeight="1" x14ac:dyDescent="0.2">
      <c r="R414" s="5"/>
      <c r="S414" s="5"/>
    </row>
    <row r="415" spans="18:19" ht="20.100000000000001" customHeight="1" x14ac:dyDescent="0.2">
      <c r="R415" s="5"/>
      <c r="S415" s="5"/>
    </row>
    <row r="416" spans="18:19" ht="20.100000000000001" customHeight="1" x14ac:dyDescent="0.2">
      <c r="R416" s="5"/>
      <c r="S416" s="5"/>
    </row>
    <row r="417" spans="18:19" ht="20.100000000000001" customHeight="1" x14ac:dyDescent="0.2">
      <c r="R417" s="5"/>
      <c r="S417" s="5"/>
    </row>
    <row r="418" spans="18:19" ht="20.100000000000001" customHeight="1" x14ac:dyDescent="0.2">
      <c r="R418" s="5"/>
      <c r="S418" s="5"/>
    </row>
    <row r="419" spans="18:19" ht="20.100000000000001" customHeight="1" x14ac:dyDescent="0.2">
      <c r="R419" s="5"/>
      <c r="S419" s="5"/>
    </row>
    <row r="420" spans="18:19" ht="20.100000000000001" customHeight="1" x14ac:dyDescent="0.2">
      <c r="R420" s="5"/>
      <c r="S420" s="5"/>
    </row>
    <row r="421" spans="18:19" ht="20.100000000000001" customHeight="1" x14ac:dyDescent="0.2">
      <c r="R421" s="5"/>
      <c r="S421" s="5"/>
    </row>
    <row r="422" spans="18:19" ht="20.100000000000001" customHeight="1" x14ac:dyDescent="0.2">
      <c r="R422" s="5"/>
      <c r="S422" s="5"/>
    </row>
    <row r="423" spans="18:19" ht="20.100000000000001" customHeight="1" x14ac:dyDescent="0.2">
      <c r="R423" s="5"/>
      <c r="S423" s="5"/>
    </row>
    <row r="424" spans="18:19" ht="20.100000000000001" customHeight="1" x14ac:dyDescent="0.2">
      <c r="R424" s="5"/>
      <c r="S424" s="5"/>
    </row>
    <row r="425" spans="18:19" ht="20.100000000000001" customHeight="1" x14ac:dyDescent="0.2">
      <c r="R425" s="5"/>
      <c r="S425" s="5"/>
    </row>
    <row r="426" spans="18:19" ht="20.100000000000001" customHeight="1" x14ac:dyDescent="0.2">
      <c r="R426" s="5"/>
      <c r="S426" s="5"/>
    </row>
    <row r="427" spans="18:19" ht="20.100000000000001" customHeight="1" x14ac:dyDescent="0.2">
      <c r="R427" s="5"/>
      <c r="S427" s="5"/>
    </row>
    <row r="428" spans="18:19" ht="20.100000000000001" customHeight="1" x14ac:dyDescent="0.2">
      <c r="R428" s="5"/>
      <c r="S428" s="5"/>
    </row>
    <row r="429" spans="18:19" ht="20.100000000000001" customHeight="1" x14ac:dyDescent="0.2">
      <c r="R429" s="5"/>
      <c r="S429" s="5"/>
    </row>
    <row r="430" spans="18:19" ht="20.100000000000001" customHeight="1" x14ac:dyDescent="0.2">
      <c r="R430" s="5"/>
      <c r="S430" s="5"/>
    </row>
    <row r="431" spans="18:19" ht="20.100000000000001" customHeight="1" x14ac:dyDescent="0.2">
      <c r="R431" s="5"/>
      <c r="S431" s="5"/>
    </row>
    <row r="432" spans="18:19" ht="20.100000000000001" customHeight="1" x14ac:dyDescent="0.2">
      <c r="R432" s="5"/>
      <c r="S432" s="5"/>
    </row>
    <row r="433" spans="18:19" ht="20.100000000000001" customHeight="1" x14ac:dyDescent="0.2">
      <c r="R433" s="5"/>
      <c r="S433" s="5"/>
    </row>
    <row r="434" spans="18:19" ht="20.100000000000001" customHeight="1" x14ac:dyDescent="0.2">
      <c r="R434" s="5"/>
      <c r="S434" s="5"/>
    </row>
    <row r="435" spans="18:19" ht="20.100000000000001" customHeight="1" x14ac:dyDescent="0.2">
      <c r="R435" s="5"/>
      <c r="S435" s="5"/>
    </row>
    <row r="436" spans="18:19" ht="20.100000000000001" customHeight="1" x14ac:dyDescent="0.2">
      <c r="R436" s="5"/>
      <c r="S436" s="5"/>
    </row>
    <row r="437" spans="18:19" ht="20.100000000000001" customHeight="1" x14ac:dyDescent="0.2">
      <c r="R437" s="5"/>
      <c r="S437" s="5"/>
    </row>
    <row r="438" spans="18:19" ht="20.100000000000001" customHeight="1" x14ac:dyDescent="0.2">
      <c r="R438" s="5"/>
      <c r="S438" s="5"/>
    </row>
    <row r="439" spans="18:19" ht="20.100000000000001" customHeight="1" x14ac:dyDescent="0.2">
      <c r="R439" s="5"/>
      <c r="S439" s="5"/>
    </row>
    <row r="440" spans="18:19" ht="20.100000000000001" customHeight="1" x14ac:dyDescent="0.2">
      <c r="R440" s="5"/>
      <c r="S440" s="5"/>
    </row>
    <row r="441" spans="18:19" ht="20.100000000000001" customHeight="1" x14ac:dyDescent="0.2">
      <c r="R441" s="5"/>
      <c r="S441" s="5"/>
    </row>
    <row r="442" spans="18:19" ht="20.100000000000001" customHeight="1" x14ac:dyDescent="0.2">
      <c r="R442" s="5"/>
      <c r="S442" s="5"/>
    </row>
    <row r="443" spans="18:19" ht="20.100000000000001" customHeight="1" x14ac:dyDescent="0.2">
      <c r="R443" s="5"/>
      <c r="S443" s="5"/>
    </row>
    <row r="444" spans="18:19" ht="20.100000000000001" customHeight="1" x14ac:dyDescent="0.2">
      <c r="R444" s="5"/>
      <c r="S444" s="5"/>
    </row>
    <row r="445" spans="18:19" ht="20.100000000000001" customHeight="1" x14ac:dyDescent="0.2">
      <c r="R445" s="5"/>
      <c r="S445" s="5"/>
    </row>
    <row r="446" spans="18:19" ht="20.100000000000001" customHeight="1" x14ac:dyDescent="0.2">
      <c r="R446" s="5"/>
      <c r="S446" s="5"/>
    </row>
    <row r="447" spans="18:19" ht="20.100000000000001" customHeight="1" x14ac:dyDescent="0.2">
      <c r="R447" s="5"/>
      <c r="S447" s="5"/>
    </row>
    <row r="448" spans="18:19" ht="20.100000000000001" customHeight="1" x14ac:dyDescent="0.2">
      <c r="R448" s="5"/>
      <c r="S448" s="5"/>
    </row>
    <row r="449" spans="18:19" ht="20.100000000000001" customHeight="1" x14ac:dyDescent="0.2">
      <c r="R449" s="5"/>
      <c r="S449" s="5"/>
    </row>
    <row r="450" spans="18:19" ht="20.100000000000001" customHeight="1" x14ac:dyDescent="0.2">
      <c r="R450" s="5"/>
      <c r="S450" s="5"/>
    </row>
    <row r="451" spans="18:19" ht="20.100000000000001" customHeight="1" x14ac:dyDescent="0.2">
      <c r="R451" s="5"/>
      <c r="S451" s="5"/>
    </row>
    <row r="452" spans="18:19" ht="20.100000000000001" customHeight="1" x14ac:dyDescent="0.2">
      <c r="R452" s="5"/>
      <c r="S452" s="5"/>
    </row>
    <row r="453" spans="18:19" ht="20.100000000000001" customHeight="1" x14ac:dyDescent="0.2">
      <c r="R453" s="5"/>
      <c r="S453" s="5"/>
    </row>
    <row r="454" spans="18:19" ht="20.100000000000001" customHeight="1" x14ac:dyDescent="0.2">
      <c r="R454" s="5"/>
      <c r="S454" s="5"/>
    </row>
    <row r="455" spans="18:19" ht="20.100000000000001" customHeight="1" x14ac:dyDescent="0.2">
      <c r="R455" s="5"/>
      <c r="S455" s="5"/>
    </row>
    <row r="456" spans="18:19" ht="20.100000000000001" customHeight="1" x14ac:dyDescent="0.2">
      <c r="R456" s="5"/>
      <c r="S456" s="5"/>
    </row>
    <row r="457" spans="18:19" ht="20.100000000000001" customHeight="1" x14ac:dyDescent="0.2">
      <c r="R457" s="5"/>
      <c r="S457" s="5"/>
    </row>
    <row r="458" spans="18:19" ht="20.100000000000001" customHeight="1" x14ac:dyDescent="0.2">
      <c r="R458" s="5"/>
      <c r="S458" s="5"/>
    </row>
    <row r="459" spans="18:19" ht="20.100000000000001" customHeight="1" x14ac:dyDescent="0.2">
      <c r="R459" s="5"/>
      <c r="S459" s="5"/>
    </row>
    <row r="460" spans="18:19" ht="20.100000000000001" customHeight="1" x14ac:dyDescent="0.2">
      <c r="R460" s="5"/>
      <c r="S460" s="5"/>
    </row>
    <row r="461" spans="18:19" ht="20.100000000000001" customHeight="1" x14ac:dyDescent="0.2">
      <c r="R461" s="5"/>
      <c r="S461" s="5"/>
    </row>
    <row r="462" spans="18:19" ht="20.100000000000001" customHeight="1" x14ac:dyDescent="0.2">
      <c r="R462" s="5"/>
      <c r="S462" s="5"/>
    </row>
    <row r="463" spans="18:19" ht="20.100000000000001" customHeight="1" x14ac:dyDescent="0.2">
      <c r="R463" s="5"/>
      <c r="S463" s="5"/>
    </row>
    <row r="464" spans="18:19" ht="20.100000000000001" customHeight="1" x14ac:dyDescent="0.2">
      <c r="R464" s="5"/>
      <c r="S464" s="5"/>
    </row>
    <row r="465" spans="18:19" ht="20.100000000000001" customHeight="1" x14ac:dyDescent="0.2">
      <c r="R465" s="5"/>
      <c r="S465" s="5"/>
    </row>
    <row r="466" spans="18:19" ht="20.100000000000001" customHeight="1" x14ac:dyDescent="0.2">
      <c r="R466" s="5"/>
      <c r="S466" s="5"/>
    </row>
    <row r="467" spans="18:19" ht="20.100000000000001" customHeight="1" x14ac:dyDescent="0.2">
      <c r="R467" s="5"/>
      <c r="S467" s="5"/>
    </row>
    <row r="468" spans="18:19" ht="20.100000000000001" customHeight="1" x14ac:dyDescent="0.2">
      <c r="R468" s="5"/>
      <c r="S468" s="5"/>
    </row>
    <row r="469" spans="18:19" ht="20.100000000000001" customHeight="1" x14ac:dyDescent="0.2">
      <c r="R469" s="5"/>
      <c r="S469" s="5"/>
    </row>
    <row r="470" spans="18:19" ht="20.100000000000001" customHeight="1" x14ac:dyDescent="0.2">
      <c r="R470" s="5"/>
      <c r="S470" s="5"/>
    </row>
    <row r="471" spans="18:19" ht="20.100000000000001" customHeight="1" x14ac:dyDescent="0.2">
      <c r="R471" s="5"/>
      <c r="S471" s="5"/>
    </row>
    <row r="472" spans="18:19" ht="20.100000000000001" customHeight="1" x14ac:dyDescent="0.2">
      <c r="R472" s="5"/>
      <c r="S472" s="5"/>
    </row>
    <row r="473" spans="18:19" ht="20.100000000000001" customHeight="1" x14ac:dyDescent="0.2">
      <c r="R473" s="5"/>
      <c r="S473" s="5"/>
    </row>
    <row r="474" spans="18:19" ht="20.100000000000001" customHeight="1" x14ac:dyDescent="0.2">
      <c r="R474" s="5"/>
      <c r="S474" s="5"/>
    </row>
    <row r="475" spans="18:19" ht="20.100000000000001" customHeight="1" x14ac:dyDescent="0.2">
      <c r="R475" s="5"/>
      <c r="S475" s="5"/>
    </row>
    <row r="476" spans="18:19" ht="20.100000000000001" customHeight="1" x14ac:dyDescent="0.2">
      <c r="R476" s="5"/>
      <c r="S476" s="5"/>
    </row>
    <row r="477" spans="18:19" ht="20.100000000000001" customHeight="1" x14ac:dyDescent="0.2">
      <c r="R477" s="5"/>
      <c r="S477" s="5"/>
    </row>
    <row r="478" spans="18:19" ht="20.100000000000001" customHeight="1" x14ac:dyDescent="0.2">
      <c r="R478" s="5"/>
      <c r="S478" s="5"/>
    </row>
    <row r="479" spans="18:19" ht="20.100000000000001" customHeight="1" x14ac:dyDescent="0.2">
      <c r="R479" s="5"/>
      <c r="S479" s="5"/>
    </row>
    <row r="480" spans="18:19" ht="20.100000000000001" customHeight="1" x14ac:dyDescent="0.2">
      <c r="R480" s="5"/>
      <c r="S480" s="5"/>
    </row>
    <row r="481" spans="18:19" ht="20.100000000000001" customHeight="1" x14ac:dyDescent="0.2">
      <c r="R481" s="5"/>
      <c r="S481" s="5"/>
    </row>
    <row r="482" spans="18:19" ht="20.100000000000001" customHeight="1" x14ac:dyDescent="0.2">
      <c r="R482" s="5"/>
      <c r="S482" s="5"/>
    </row>
    <row r="483" spans="18:19" ht="20.100000000000001" customHeight="1" x14ac:dyDescent="0.2">
      <c r="R483" s="5"/>
      <c r="S483" s="5"/>
    </row>
    <row r="484" spans="18:19" ht="20.100000000000001" customHeight="1" x14ac:dyDescent="0.2">
      <c r="R484" s="5"/>
      <c r="S484" s="5"/>
    </row>
    <row r="485" spans="18:19" ht="20.100000000000001" customHeight="1" x14ac:dyDescent="0.2">
      <c r="R485" s="5"/>
      <c r="S485" s="5"/>
    </row>
    <row r="486" spans="18:19" ht="20.100000000000001" customHeight="1" x14ac:dyDescent="0.2">
      <c r="R486" s="5"/>
      <c r="S486" s="5"/>
    </row>
    <row r="487" spans="18:19" ht="20.100000000000001" customHeight="1" x14ac:dyDescent="0.2">
      <c r="R487" s="5"/>
      <c r="S487" s="5"/>
    </row>
    <row r="488" spans="18:19" ht="20.100000000000001" customHeight="1" x14ac:dyDescent="0.2">
      <c r="R488" s="5"/>
      <c r="S488" s="5"/>
    </row>
    <row r="489" spans="18:19" ht="20.100000000000001" customHeight="1" x14ac:dyDescent="0.2">
      <c r="R489" s="5"/>
      <c r="S489" s="5"/>
    </row>
    <row r="490" spans="18:19" ht="20.100000000000001" customHeight="1" x14ac:dyDescent="0.2">
      <c r="R490" s="5"/>
      <c r="S490" s="5"/>
    </row>
    <row r="491" spans="18:19" ht="20.100000000000001" customHeight="1" x14ac:dyDescent="0.2">
      <c r="R491" s="5"/>
      <c r="S491" s="5"/>
    </row>
    <row r="492" spans="18:19" ht="20.100000000000001" customHeight="1" x14ac:dyDescent="0.2">
      <c r="R492" s="5"/>
      <c r="S492" s="5"/>
    </row>
    <row r="493" spans="18:19" ht="20.100000000000001" customHeight="1" x14ac:dyDescent="0.2">
      <c r="R493" s="5"/>
      <c r="S493" s="5"/>
    </row>
    <row r="494" spans="18:19" ht="20.100000000000001" customHeight="1" x14ac:dyDescent="0.2">
      <c r="R494" s="5"/>
      <c r="S494" s="5"/>
    </row>
    <row r="495" spans="18:19" ht="20.100000000000001" customHeight="1" x14ac:dyDescent="0.2">
      <c r="R495" s="5"/>
      <c r="S495" s="5"/>
    </row>
    <row r="496" spans="18:19" ht="20.100000000000001" customHeight="1" x14ac:dyDescent="0.2">
      <c r="R496" s="5"/>
      <c r="S496" s="5"/>
    </row>
    <row r="497" spans="18:19" ht="20.100000000000001" customHeight="1" x14ac:dyDescent="0.2">
      <c r="R497" s="5"/>
      <c r="S497" s="5"/>
    </row>
    <row r="498" spans="18:19" ht="20.100000000000001" customHeight="1" x14ac:dyDescent="0.2">
      <c r="R498" s="5"/>
      <c r="S498" s="5"/>
    </row>
    <row r="499" spans="18:19" ht="20.100000000000001" customHeight="1" x14ac:dyDescent="0.2">
      <c r="R499" s="5"/>
      <c r="S499" s="5"/>
    </row>
    <row r="500" spans="18:19" ht="20.100000000000001" customHeight="1" x14ac:dyDescent="0.2">
      <c r="R500" s="5"/>
      <c r="S500" s="5"/>
    </row>
    <row r="501" spans="18:19" ht="20.100000000000001" customHeight="1" x14ac:dyDescent="0.2">
      <c r="R501" s="5"/>
      <c r="S501" s="5"/>
    </row>
    <row r="502" spans="18:19" ht="20.100000000000001" customHeight="1" x14ac:dyDescent="0.2">
      <c r="R502" s="5"/>
      <c r="S502" s="5"/>
    </row>
    <row r="503" spans="18:19" ht="20.100000000000001" customHeight="1" x14ac:dyDescent="0.2">
      <c r="R503" s="5"/>
      <c r="S503" s="5"/>
    </row>
    <row r="504" spans="18:19" ht="20.100000000000001" customHeight="1" x14ac:dyDescent="0.2">
      <c r="R504" s="5"/>
      <c r="S504" s="5"/>
    </row>
    <row r="505" spans="18:19" ht="20.100000000000001" customHeight="1" x14ac:dyDescent="0.2">
      <c r="R505" s="5"/>
      <c r="S505" s="5"/>
    </row>
    <row r="506" spans="18:19" ht="20.100000000000001" customHeight="1" x14ac:dyDescent="0.2">
      <c r="R506" s="5"/>
      <c r="S506" s="5"/>
    </row>
    <row r="507" spans="18:19" ht="20.100000000000001" customHeight="1" x14ac:dyDescent="0.2">
      <c r="R507" s="5"/>
      <c r="S507" s="5"/>
    </row>
    <row r="508" spans="18:19" ht="20.100000000000001" customHeight="1" x14ac:dyDescent="0.2">
      <c r="R508" s="5"/>
      <c r="S508" s="5"/>
    </row>
    <row r="509" spans="18:19" ht="20.100000000000001" customHeight="1" x14ac:dyDescent="0.2">
      <c r="R509" s="5"/>
      <c r="S509" s="5"/>
    </row>
    <row r="510" spans="18:19" ht="20.100000000000001" customHeight="1" x14ac:dyDescent="0.2">
      <c r="R510" s="5"/>
      <c r="S510" s="5"/>
    </row>
    <row r="511" spans="18:19" ht="20.100000000000001" customHeight="1" x14ac:dyDescent="0.2">
      <c r="R511" s="5"/>
      <c r="S511" s="5"/>
    </row>
    <row r="512" spans="18:19" ht="20.100000000000001" customHeight="1" x14ac:dyDescent="0.2">
      <c r="R512" s="5"/>
      <c r="S512" s="5"/>
    </row>
    <row r="513" spans="18:19" ht="20.100000000000001" customHeight="1" x14ac:dyDescent="0.2">
      <c r="R513" s="5"/>
      <c r="S513" s="5"/>
    </row>
    <row r="514" spans="18:19" ht="20.100000000000001" customHeight="1" x14ac:dyDescent="0.2">
      <c r="R514" s="5"/>
      <c r="S514" s="5"/>
    </row>
    <row r="515" spans="18:19" ht="20.100000000000001" customHeight="1" x14ac:dyDescent="0.2">
      <c r="R515" s="5"/>
      <c r="S515" s="5"/>
    </row>
    <row r="516" spans="18:19" ht="20.100000000000001" customHeight="1" x14ac:dyDescent="0.2">
      <c r="R516" s="5"/>
      <c r="S516" s="5"/>
    </row>
    <row r="517" spans="18:19" ht="20.100000000000001" customHeight="1" x14ac:dyDescent="0.2">
      <c r="R517" s="5"/>
      <c r="S517" s="5"/>
    </row>
    <row r="518" spans="18:19" ht="20.100000000000001" customHeight="1" x14ac:dyDescent="0.2">
      <c r="R518" s="5"/>
      <c r="S518" s="5"/>
    </row>
    <row r="519" spans="18:19" ht="20.100000000000001" customHeight="1" x14ac:dyDescent="0.2">
      <c r="R519" s="5"/>
      <c r="S519" s="5"/>
    </row>
    <row r="520" spans="18:19" ht="20.100000000000001" customHeight="1" x14ac:dyDescent="0.2">
      <c r="R520" s="5"/>
      <c r="S520" s="5"/>
    </row>
    <row r="521" spans="18:19" ht="20.100000000000001" customHeight="1" x14ac:dyDescent="0.2">
      <c r="R521" s="5"/>
      <c r="S521" s="5"/>
    </row>
    <row r="522" spans="18:19" ht="20.100000000000001" customHeight="1" x14ac:dyDescent="0.2">
      <c r="R522" s="5"/>
      <c r="S522" s="5"/>
    </row>
    <row r="523" spans="18:19" ht="20.100000000000001" customHeight="1" x14ac:dyDescent="0.2">
      <c r="R523" s="5"/>
      <c r="S523" s="5"/>
    </row>
    <row r="524" spans="18:19" ht="20.100000000000001" customHeight="1" x14ac:dyDescent="0.2">
      <c r="R524" s="5"/>
      <c r="S524" s="5"/>
    </row>
    <row r="525" spans="18:19" ht="20.100000000000001" customHeight="1" x14ac:dyDescent="0.2">
      <c r="R525" s="5"/>
      <c r="S525" s="5"/>
    </row>
    <row r="526" spans="18:19" ht="20.100000000000001" customHeight="1" x14ac:dyDescent="0.2">
      <c r="R526" s="5"/>
      <c r="S526" s="5"/>
    </row>
    <row r="527" spans="18:19" ht="20.100000000000001" customHeight="1" x14ac:dyDescent="0.2">
      <c r="R527" s="5"/>
      <c r="S527" s="5"/>
    </row>
    <row r="528" spans="18:19" ht="20.100000000000001" customHeight="1" x14ac:dyDescent="0.2">
      <c r="R528" s="5"/>
      <c r="S528" s="5"/>
    </row>
    <row r="529" spans="18:19" ht="20.100000000000001" customHeight="1" x14ac:dyDescent="0.2">
      <c r="R529" s="5"/>
      <c r="S529" s="5"/>
    </row>
    <row r="530" spans="18:19" ht="20.100000000000001" customHeight="1" x14ac:dyDescent="0.2">
      <c r="R530" s="5"/>
      <c r="S530" s="5"/>
    </row>
    <row r="531" spans="18:19" ht="20.100000000000001" customHeight="1" x14ac:dyDescent="0.2">
      <c r="R531" s="5"/>
      <c r="S531" s="5"/>
    </row>
    <row r="532" spans="18:19" ht="20.100000000000001" customHeight="1" x14ac:dyDescent="0.2">
      <c r="R532" s="5"/>
      <c r="S532" s="5"/>
    </row>
    <row r="533" spans="18:19" ht="20.100000000000001" customHeight="1" x14ac:dyDescent="0.2">
      <c r="R533" s="5"/>
      <c r="S533" s="5"/>
    </row>
    <row r="534" spans="18:19" ht="20.100000000000001" customHeight="1" x14ac:dyDescent="0.2">
      <c r="R534" s="5"/>
      <c r="S534" s="5"/>
    </row>
    <row r="535" spans="18:19" ht="20.100000000000001" customHeight="1" x14ac:dyDescent="0.2">
      <c r="R535" s="5"/>
      <c r="S535" s="5"/>
    </row>
    <row r="536" spans="18:19" ht="20.100000000000001" customHeight="1" x14ac:dyDescent="0.2">
      <c r="R536" s="5"/>
      <c r="S536" s="5"/>
    </row>
    <row r="537" spans="18:19" ht="20.100000000000001" customHeight="1" x14ac:dyDescent="0.2">
      <c r="R537" s="5"/>
      <c r="S537" s="5"/>
    </row>
    <row r="538" spans="18:19" ht="20.100000000000001" customHeight="1" x14ac:dyDescent="0.2">
      <c r="R538" s="5"/>
      <c r="S538" s="5"/>
    </row>
    <row r="539" spans="18:19" ht="20.100000000000001" customHeight="1" x14ac:dyDescent="0.2">
      <c r="R539" s="5"/>
      <c r="S539" s="5"/>
    </row>
    <row r="540" spans="18:19" ht="20.100000000000001" customHeight="1" x14ac:dyDescent="0.2">
      <c r="R540" s="5"/>
      <c r="S540" s="5"/>
    </row>
    <row r="541" spans="18:19" ht="20.100000000000001" customHeight="1" x14ac:dyDescent="0.2">
      <c r="R541" s="5"/>
      <c r="S541" s="5"/>
    </row>
    <row r="542" spans="18:19" ht="20.100000000000001" customHeight="1" x14ac:dyDescent="0.2">
      <c r="R542" s="5"/>
      <c r="S542" s="5"/>
    </row>
    <row r="543" spans="18:19" ht="20.100000000000001" customHeight="1" x14ac:dyDescent="0.2">
      <c r="R543" s="5"/>
      <c r="S543" s="5"/>
    </row>
    <row r="544" spans="18:19" ht="20.100000000000001" customHeight="1" x14ac:dyDescent="0.2">
      <c r="R544" s="5"/>
      <c r="S544" s="5"/>
    </row>
    <row r="545" spans="18:19" ht="20.100000000000001" customHeight="1" x14ac:dyDescent="0.2">
      <c r="R545" s="5"/>
      <c r="S545" s="5"/>
    </row>
    <row r="546" spans="18:19" ht="20.100000000000001" customHeight="1" x14ac:dyDescent="0.2">
      <c r="R546" s="5"/>
      <c r="S546" s="5"/>
    </row>
    <row r="547" spans="18:19" ht="20.100000000000001" customHeight="1" x14ac:dyDescent="0.2">
      <c r="R547" s="5"/>
      <c r="S547" s="5"/>
    </row>
    <row r="548" spans="18:19" ht="20.100000000000001" customHeight="1" x14ac:dyDescent="0.2">
      <c r="R548" s="5"/>
      <c r="S548" s="5"/>
    </row>
    <row r="549" spans="18:19" ht="20.100000000000001" customHeight="1" x14ac:dyDescent="0.2">
      <c r="R549" s="5"/>
      <c r="S549" s="5"/>
    </row>
    <row r="550" spans="18:19" ht="20.100000000000001" customHeight="1" x14ac:dyDescent="0.2">
      <c r="R550" s="5"/>
      <c r="S550" s="5"/>
    </row>
    <row r="551" spans="18:19" ht="20.100000000000001" customHeight="1" x14ac:dyDescent="0.2">
      <c r="R551" s="5"/>
      <c r="S551" s="5"/>
    </row>
    <row r="552" spans="18:19" ht="20.100000000000001" customHeight="1" x14ac:dyDescent="0.2">
      <c r="R552" s="5"/>
      <c r="S552" s="5"/>
    </row>
    <row r="553" spans="18:19" ht="20.100000000000001" customHeight="1" x14ac:dyDescent="0.2">
      <c r="R553" s="5"/>
      <c r="S553" s="5"/>
    </row>
    <row r="554" spans="18:19" ht="20.100000000000001" customHeight="1" x14ac:dyDescent="0.2">
      <c r="R554" s="5"/>
      <c r="S554" s="5"/>
    </row>
    <row r="555" spans="18:19" ht="20.100000000000001" customHeight="1" x14ac:dyDescent="0.2">
      <c r="R555" s="5"/>
      <c r="S555" s="5"/>
    </row>
    <row r="556" spans="18:19" ht="20.100000000000001" customHeight="1" x14ac:dyDescent="0.2">
      <c r="R556" s="5"/>
      <c r="S556" s="5"/>
    </row>
    <row r="557" spans="18:19" ht="20.100000000000001" customHeight="1" x14ac:dyDescent="0.2">
      <c r="R557" s="5"/>
      <c r="S557" s="5"/>
    </row>
    <row r="558" spans="18:19" ht="20.100000000000001" customHeight="1" x14ac:dyDescent="0.2">
      <c r="R558" s="5"/>
      <c r="S558" s="5"/>
    </row>
    <row r="559" spans="18:19" ht="20.100000000000001" customHeight="1" x14ac:dyDescent="0.2">
      <c r="R559" s="5"/>
      <c r="S559" s="5"/>
    </row>
    <row r="560" spans="18:19" ht="20.100000000000001" customHeight="1" x14ac:dyDescent="0.2">
      <c r="R560" s="5"/>
      <c r="S560" s="5"/>
    </row>
    <row r="561" spans="18:19" ht="20.100000000000001" customHeight="1" x14ac:dyDescent="0.2">
      <c r="R561" s="5"/>
      <c r="S561" s="5"/>
    </row>
    <row r="562" spans="18:19" ht="20.100000000000001" customHeight="1" x14ac:dyDescent="0.2">
      <c r="R562" s="5"/>
      <c r="S562" s="5"/>
    </row>
    <row r="563" spans="18:19" ht="20.100000000000001" customHeight="1" x14ac:dyDescent="0.2">
      <c r="R563" s="5"/>
      <c r="S563" s="5"/>
    </row>
    <row r="564" spans="18:19" ht="20.100000000000001" customHeight="1" x14ac:dyDescent="0.2">
      <c r="R564" s="5"/>
      <c r="S564" s="5"/>
    </row>
    <row r="565" spans="18:19" ht="20.100000000000001" customHeight="1" x14ac:dyDescent="0.2">
      <c r="R565" s="5"/>
      <c r="S565" s="5"/>
    </row>
    <row r="566" spans="18:19" ht="20.100000000000001" customHeight="1" x14ac:dyDescent="0.2">
      <c r="R566" s="5"/>
      <c r="S566" s="5"/>
    </row>
    <row r="567" spans="18:19" ht="20.100000000000001" customHeight="1" x14ac:dyDescent="0.2">
      <c r="R567" s="5"/>
      <c r="S567" s="5"/>
    </row>
    <row r="568" spans="18:19" ht="20.100000000000001" customHeight="1" x14ac:dyDescent="0.2">
      <c r="R568" s="5"/>
      <c r="S568" s="5"/>
    </row>
    <row r="569" spans="18:19" ht="20.100000000000001" customHeight="1" x14ac:dyDescent="0.2">
      <c r="R569" s="5"/>
      <c r="S569" s="5"/>
    </row>
    <row r="570" spans="18:19" ht="20.100000000000001" customHeight="1" x14ac:dyDescent="0.2">
      <c r="R570" s="5"/>
      <c r="S570" s="5"/>
    </row>
    <row r="571" spans="18:19" ht="20.100000000000001" customHeight="1" x14ac:dyDescent="0.2">
      <c r="R571" s="5"/>
      <c r="S571" s="5"/>
    </row>
    <row r="572" spans="18:19" ht="20.100000000000001" customHeight="1" x14ac:dyDescent="0.2">
      <c r="R572" s="5"/>
      <c r="S572" s="5"/>
    </row>
    <row r="573" spans="18:19" ht="20.100000000000001" customHeight="1" x14ac:dyDescent="0.2">
      <c r="R573" s="5"/>
      <c r="S573" s="5"/>
    </row>
    <row r="574" spans="18:19" ht="20.100000000000001" customHeight="1" x14ac:dyDescent="0.2">
      <c r="R574" s="5"/>
      <c r="S574" s="5"/>
    </row>
    <row r="575" spans="18:19" ht="20.100000000000001" customHeight="1" x14ac:dyDescent="0.2">
      <c r="R575" s="5"/>
      <c r="S575" s="5"/>
    </row>
    <row r="576" spans="18:19" ht="20.100000000000001" customHeight="1" x14ac:dyDescent="0.2">
      <c r="R576" s="5"/>
      <c r="S576" s="5"/>
    </row>
    <row r="577" spans="18:19" ht="20.100000000000001" customHeight="1" x14ac:dyDescent="0.2">
      <c r="R577" s="5"/>
      <c r="S577" s="5"/>
    </row>
    <row r="578" spans="18:19" ht="20.100000000000001" customHeight="1" x14ac:dyDescent="0.2">
      <c r="R578" s="5"/>
      <c r="S578" s="5"/>
    </row>
    <row r="579" spans="18:19" ht="20.100000000000001" customHeight="1" x14ac:dyDescent="0.2">
      <c r="R579" s="5"/>
      <c r="S579" s="5"/>
    </row>
    <row r="580" spans="18:19" ht="20.100000000000001" customHeight="1" x14ac:dyDescent="0.2">
      <c r="R580" s="5"/>
      <c r="S580" s="5"/>
    </row>
    <row r="581" spans="18:19" ht="20.100000000000001" customHeight="1" x14ac:dyDescent="0.2">
      <c r="R581" s="5"/>
      <c r="S581" s="5"/>
    </row>
    <row r="582" spans="18:19" ht="20.100000000000001" customHeight="1" x14ac:dyDescent="0.2">
      <c r="R582" s="5"/>
      <c r="S582" s="5"/>
    </row>
    <row r="583" spans="18:19" ht="20.100000000000001" customHeight="1" x14ac:dyDescent="0.2">
      <c r="R583" s="5"/>
      <c r="S583" s="5"/>
    </row>
    <row r="584" spans="18:19" ht="20.100000000000001" customHeight="1" x14ac:dyDescent="0.2">
      <c r="R584" s="5"/>
      <c r="S584" s="5"/>
    </row>
    <row r="585" spans="18:19" ht="20.100000000000001" customHeight="1" x14ac:dyDescent="0.2">
      <c r="R585" s="5"/>
      <c r="S585" s="5"/>
    </row>
    <row r="586" spans="18:19" ht="20.100000000000001" customHeight="1" x14ac:dyDescent="0.2">
      <c r="R586" s="5"/>
      <c r="S586" s="5"/>
    </row>
    <row r="587" spans="18:19" ht="20.100000000000001" customHeight="1" x14ac:dyDescent="0.2">
      <c r="R587" s="5"/>
      <c r="S587" s="5"/>
    </row>
    <row r="588" spans="18:19" ht="20.100000000000001" customHeight="1" x14ac:dyDescent="0.2">
      <c r="R588" s="5"/>
      <c r="S588" s="5"/>
    </row>
    <row r="589" spans="18:19" ht="20.100000000000001" customHeight="1" x14ac:dyDescent="0.2">
      <c r="R589" s="5"/>
      <c r="S589" s="5"/>
    </row>
    <row r="590" spans="18:19" ht="20.100000000000001" customHeight="1" x14ac:dyDescent="0.2">
      <c r="R590" s="5"/>
      <c r="S590" s="5"/>
    </row>
    <row r="591" spans="18:19" ht="20.100000000000001" customHeight="1" x14ac:dyDescent="0.2">
      <c r="R591" s="5"/>
      <c r="S591" s="5"/>
    </row>
    <row r="592" spans="18:19" ht="20.100000000000001" customHeight="1" x14ac:dyDescent="0.2">
      <c r="R592" s="5"/>
      <c r="S592" s="5"/>
    </row>
    <row r="593" spans="18:19" ht="20.100000000000001" customHeight="1" x14ac:dyDescent="0.2">
      <c r="R593" s="5"/>
      <c r="S593" s="5"/>
    </row>
    <row r="594" spans="18:19" ht="20.100000000000001" customHeight="1" x14ac:dyDescent="0.2">
      <c r="R594" s="5"/>
      <c r="S594" s="5"/>
    </row>
    <row r="595" spans="18:19" ht="20.100000000000001" customHeight="1" x14ac:dyDescent="0.2">
      <c r="R595" s="5"/>
      <c r="S595" s="5"/>
    </row>
    <row r="596" spans="18:19" ht="20.100000000000001" customHeight="1" x14ac:dyDescent="0.2">
      <c r="R596" s="5"/>
      <c r="S596" s="5"/>
    </row>
    <row r="597" spans="18:19" ht="20.100000000000001" customHeight="1" x14ac:dyDescent="0.2">
      <c r="R597" s="5"/>
      <c r="S597" s="5"/>
    </row>
    <row r="598" spans="18:19" ht="20.100000000000001" customHeight="1" x14ac:dyDescent="0.2">
      <c r="R598" s="5"/>
      <c r="S598" s="5"/>
    </row>
    <row r="599" spans="18:19" ht="20.100000000000001" customHeight="1" x14ac:dyDescent="0.2">
      <c r="R599" s="5"/>
      <c r="S599" s="5"/>
    </row>
    <row r="600" spans="18:19" ht="20.100000000000001" customHeight="1" x14ac:dyDescent="0.2">
      <c r="R600" s="5"/>
      <c r="S600" s="5"/>
    </row>
    <row r="601" spans="18:19" ht="20.100000000000001" customHeight="1" x14ac:dyDescent="0.2">
      <c r="R601" s="5"/>
      <c r="S601" s="5"/>
    </row>
    <row r="602" spans="18:19" ht="20.100000000000001" customHeight="1" x14ac:dyDescent="0.2">
      <c r="R602" s="5"/>
      <c r="S602" s="5"/>
    </row>
    <row r="603" spans="18:19" ht="20.100000000000001" customHeight="1" x14ac:dyDescent="0.2">
      <c r="R603" s="5"/>
      <c r="S603" s="5"/>
    </row>
    <row r="604" spans="18:19" ht="20.100000000000001" customHeight="1" x14ac:dyDescent="0.2">
      <c r="R604" s="5"/>
      <c r="S604" s="5"/>
    </row>
    <row r="605" spans="18:19" ht="20.100000000000001" customHeight="1" x14ac:dyDescent="0.2">
      <c r="R605" s="5"/>
      <c r="S605" s="5"/>
    </row>
    <row r="606" spans="18:19" ht="20.100000000000001" customHeight="1" x14ac:dyDescent="0.2">
      <c r="R606" s="5"/>
      <c r="S606" s="5"/>
    </row>
    <row r="607" spans="18:19" ht="20.100000000000001" customHeight="1" x14ac:dyDescent="0.2">
      <c r="R607" s="5"/>
      <c r="S607" s="5"/>
    </row>
    <row r="608" spans="18:19" ht="20.100000000000001" customHeight="1" x14ac:dyDescent="0.2">
      <c r="R608" s="5"/>
      <c r="S608" s="5"/>
    </row>
    <row r="609" spans="18:19" ht="20.100000000000001" customHeight="1" x14ac:dyDescent="0.2">
      <c r="R609" s="5"/>
      <c r="S609" s="5"/>
    </row>
    <row r="610" spans="18:19" ht="20.100000000000001" customHeight="1" x14ac:dyDescent="0.2">
      <c r="R610" s="5"/>
      <c r="S610" s="5"/>
    </row>
    <row r="611" spans="18:19" ht="20.100000000000001" customHeight="1" x14ac:dyDescent="0.2">
      <c r="R611" s="5"/>
      <c r="S611" s="5"/>
    </row>
    <row r="612" spans="18:19" ht="20.100000000000001" customHeight="1" x14ac:dyDescent="0.2">
      <c r="R612" s="5"/>
      <c r="S612" s="5"/>
    </row>
    <row r="613" spans="18:19" ht="20.100000000000001" customHeight="1" x14ac:dyDescent="0.2">
      <c r="R613" s="5"/>
      <c r="S613" s="5"/>
    </row>
    <row r="614" spans="18:19" ht="20.100000000000001" customHeight="1" x14ac:dyDescent="0.2">
      <c r="R614" s="5"/>
      <c r="S614" s="5"/>
    </row>
    <row r="615" spans="18:19" ht="20.100000000000001" customHeight="1" x14ac:dyDescent="0.2">
      <c r="R615" s="5"/>
      <c r="S615" s="5"/>
    </row>
    <row r="616" spans="18:19" ht="20.100000000000001" customHeight="1" x14ac:dyDescent="0.2">
      <c r="R616" s="5"/>
      <c r="S616" s="5"/>
    </row>
    <row r="617" spans="18:19" ht="20.100000000000001" customHeight="1" x14ac:dyDescent="0.2">
      <c r="R617" s="5"/>
      <c r="S617" s="5"/>
    </row>
    <row r="618" spans="18:19" ht="20.100000000000001" customHeight="1" x14ac:dyDescent="0.2">
      <c r="R618" s="5"/>
      <c r="S618" s="5"/>
    </row>
    <row r="619" spans="18:19" ht="20.100000000000001" customHeight="1" x14ac:dyDescent="0.2">
      <c r="R619" s="5"/>
      <c r="S619" s="5"/>
    </row>
    <row r="620" spans="18:19" ht="20.100000000000001" customHeight="1" x14ac:dyDescent="0.2">
      <c r="R620" s="5"/>
      <c r="S620" s="5"/>
    </row>
    <row r="621" spans="18:19" ht="20.100000000000001" customHeight="1" x14ac:dyDescent="0.2">
      <c r="R621" s="5"/>
      <c r="S621" s="5"/>
    </row>
    <row r="622" spans="18:19" ht="20.100000000000001" customHeight="1" x14ac:dyDescent="0.2">
      <c r="R622" s="5"/>
      <c r="S622" s="5"/>
    </row>
    <row r="623" spans="18:19" ht="20.100000000000001" customHeight="1" x14ac:dyDescent="0.2">
      <c r="R623" s="5"/>
      <c r="S623" s="5"/>
    </row>
    <row r="624" spans="18:19" ht="20.100000000000001" customHeight="1" x14ac:dyDescent="0.2">
      <c r="R624" s="5"/>
      <c r="S624" s="5"/>
    </row>
    <row r="625" spans="18:19" ht="20.100000000000001" customHeight="1" x14ac:dyDescent="0.2">
      <c r="R625" s="5"/>
      <c r="S625" s="5"/>
    </row>
    <row r="626" spans="18:19" ht="20.100000000000001" customHeight="1" x14ac:dyDescent="0.2">
      <c r="R626" s="5"/>
      <c r="S626" s="5"/>
    </row>
    <row r="627" spans="18:19" ht="20.100000000000001" customHeight="1" x14ac:dyDescent="0.2">
      <c r="R627" s="5"/>
      <c r="S627" s="5"/>
    </row>
    <row r="628" spans="18:19" ht="20.100000000000001" customHeight="1" x14ac:dyDescent="0.2">
      <c r="R628" s="5"/>
      <c r="S628" s="5"/>
    </row>
    <row r="629" spans="18:19" ht="20.100000000000001" customHeight="1" x14ac:dyDescent="0.2">
      <c r="R629" s="5"/>
      <c r="S629" s="5"/>
    </row>
    <row r="630" spans="18:19" ht="20.100000000000001" customHeight="1" x14ac:dyDescent="0.2">
      <c r="R630" s="5"/>
      <c r="S630" s="5"/>
    </row>
    <row r="631" spans="18:19" ht="20.100000000000001" customHeight="1" x14ac:dyDescent="0.2">
      <c r="R631" s="5"/>
      <c r="S631" s="5"/>
    </row>
    <row r="632" spans="18:19" ht="20.100000000000001" customHeight="1" x14ac:dyDescent="0.2">
      <c r="R632" s="5"/>
      <c r="S632" s="5"/>
    </row>
    <row r="633" spans="18:19" ht="20.100000000000001" customHeight="1" x14ac:dyDescent="0.2">
      <c r="R633" s="5"/>
      <c r="S633" s="5"/>
    </row>
    <row r="634" spans="18:19" ht="20.100000000000001" customHeight="1" x14ac:dyDescent="0.2">
      <c r="R634" s="5"/>
      <c r="S634" s="5"/>
    </row>
    <row r="635" spans="18:19" ht="20.100000000000001" customHeight="1" x14ac:dyDescent="0.2">
      <c r="R635" s="5"/>
      <c r="S635" s="5"/>
    </row>
    <row r="636" spans="18:19" ht="20.100000000000001" customHeight="1" x14ac:dyDescent="0.2">
      <c r="R636" s="5"/>
      <c r="S636" s="5"/>
    </row>
    <row r="637" spans="18:19" ht="20.100000000000001" customHeight="1" x14ac:dyDescent="0.2">
      <c r="R637" s="5"/>
      <c r="S637" s="5"/>
    </row>
    <row r="638" spans="18:19" ht="20.100000000000001" customHeight="1" x14ac:dyDescent="0.2">
      <c r="R638" s="5"/>
      <c r="S638" s="5"/>
    </row>
    <row r="639" spans="18:19" ht="20.100000000000001" customHeight="1" x14ac:dyDescent="0.2">
      <c r="R639" s="5"/>
      <c r="S639" s="5"/>
    </row>
    <row r="640" spans="18:19" ht="20.100000000000001" customHeight="1" x14ac:dyDescent="0.2">
      <c r="R640" s="5"/>
      <c r="S640" s="5"/>
    </row>
    <row r="641" spans="18:19" ht="20.100000000000001" customHeight="1" x14ac:dyDescent="0.2">
      <c r="R641" s="5"/>
      <c r="S641" s="5"/>
    </row>
    <row r="642" spans="18:19" ht="20.100000000000001" customHeight="1" x14ac:dyDescent="0.2">
      <c r="R642" s="5"/>
      <c r="S642" s="5"/>
    </row>
    <row r="643" spans="18:19" ht="20.100000000000001" customHeight="1" x14ac:dyDescent="0.2">
      <c r="R643" s="5"/>
      <c r="S643" s="5"/>
    </row>
    <row r="644" spans="18:19" ht="20.100000000000001" customHeight="1" x14ac:dyDescent="0.2">
      <c r="R644" s="5"/>
      <c r="S644" s="5"/>
    </row>
    <row r="645" spans="18:19" ht="20.100000000000001" customHeight="1" x14ac:dyDescent="0.2">
      <c r="R645" s="5"/>
      <c r="S645" s="5"/>
    </row>
    <row r="646" spans="18:19" ht="20.100000000000001" customHeight="1" x14ac:dyDescent="0.2">
      <c r="R646" s="5"/>
      <c r="S646" s="5"/>
    </row>
    <row r="647" spans="18:19" ht="20.100000000000001" customHeight="1" x14ac:dyDescent="0.2">
      <c r="R647" s="5"/>
      <c r="S647" s="5"/>
    </row>
    <row r="648" spans="18:19" ht="20.100000000000001" customHeight="1" x14ac:dyDescent="0.2">
      <c r="R648" s="5"/>
      <c r="S648" s="5"/>
    </row>
    <row r="649" spans="18:19" ht="20.100000000000001" customHeight="1" x14ac:dyDescent="0.2">
      <c r="R649" s="5"/>
      <c r="S649" s="5"/>
    </row>
    <row r="650" spans="18:19" ht="20.100000000000001" customHeight="1" x14ac:dyDescent="0.2">
      <c r="R650" s="5"/>
      <c r="S650" s="5"/>
    </row>
    <row r="651" spans="18:19" ht="20.100000000000001" customHeight="1" x14ac:dyDescent="0.2">
      <c r="R651" s="5"/>
      <c r="S651" s="5"/>
    </row>
    <row r="652" spans="18:19" ht="20.100000000000001" customHeight="1" x14ac:dyDescent="0.2">
      <c r="R652" s="5"/>
      <c r="S652" s="5"/>
    </row>
    <row r="653" spans="18:19" ht="20.100000000000001" customHeight="1" x14ac:dyDescent="0.2">
      <c r="R653" s="5"/>
      <c r="S653" s="5"/>
    </row>
    <row r="654" spans="18:19" ht="20.100000000000001" customHeight="1" x14ac:dyDescent="0.2">
      <c r="R654" s="5"/>
      <c r="S654" s="5"/>
    </row>
    <row r="655" spans="18:19" ht="20.100000000000001" customHeight="1" x14ac:dyDescent="0.2">
      <c r="R655" s="5"/>
      <c r="S655" s="5"/>
    </row>
    <row r="656" spans="18:19" ht="20.100000000000001" customHeight="1" x14ac:dyDescent="0.2">
      <c r="R656" s="5"/>
      <c r="S656" s="5"/>
    </row>
    <row r="657" spans="18:19" ht="20.100000000000001" customHeight="1" x14ac:dyDescent="0.2">
      <c r="R657" s="5"/>
      <c r="S657" s="5"/>
    </row>
    <row r="658" spans="18:19" ht="20.100000000000001" customHeight="1" x14ac:dyDescent="0.2">
      <c r="R658" s="5"/>
      <c r="S658" s="5"/>
    </row>
    <row r="659" spans="18:19" ht="20.100000000000001" customHeight="1" x14ac:dyDescent="0.2">
      <c r="R659" s="5"/>
      <c r="S659" s="5"/>
    </row>
    <row r="660" spans="18:19" ht="20.100000000000001" customHeight="1" x14ac:dyDescent="0.2">
      <c r="R660" s="5"/>
      <c r="S660" s="5"/>
    </row>
    <row r="661" spans="18:19" ht="20.100000000000001" customHeight="1" x14ac:dyDescent="0.2">
      <c r="R661" s="5"/>
      <c r="S661" s="5"/>
    </row>
    <row r="662" spans="18:19" ht="20.100000000000001" customHeight="1" x14ac:dyDescent="0.2">
      <c r="R662" s="5"/>
      <c r="S662" s="5"/>
    </row>
    <row r="663" spans="18:19" ht="20.100000000000001" customHeight="1" x14ac:dyDescent="0.2">
      <c r="R663" s="5"/>
      <c r="S663" s="5"/>
    </row>
    <row r="664" spans="18:19" ht="20.100000000000001" customHeight="1" x14ac:dyDescent="0.2">
      <c r="R664" s="5"/>
      <c r="S664" s="5"/>
    </row>
    <row r="665" spans="18:19" ht="20.100000000000001" customHeight="1" x14ac:dyDescent="0.2">
      <c r="R665" s="5"/>
      <c r="S665" s="5"/>
    </row>
    <row r="666" spans="18:19" ht="20.100000000000001" customHeight="1" x14ac:dyDescent="0.2">
      <c r="R666" s="5"/>
      <c r="S666" s="5"/>
    </row>
    <row r="667" spans="18:19" ht="20.100000000000001" customHeight="1" x14ac:dyDescent="0.2">
      <c r="R667" s="5"/>
      <c r="S667" s="5"/>
    </row>
    <row r="668" spans="18:19" ht="20.100000000000001" customHeight="1" x14ac:dyDescent="0.2">
      <c r="R668" s="5"/>
      <c r="S668" s="5"/>
    </row>
    <row r="669" spans="18:19" ht="20.100000000000001" customHeight="1" x14ac:dyDescent="0.2">
      <c r="R669" s="5"/>
      <c r="S669" s="5"/>
    </row>
    <row r="670" spans="18:19" ht="20.100000000000001" customHeight="1" x14ac:dyDescent="0.2">
      <c r="R670" s="5"/>
      <c r="S670" s="5"/>
    </row>
    <row r="671" spans="18:19" ht="20.100000000000001" customHeight="1" x14ac:dyDescent="0.2">
      <c r="R671" s="5"/>
      <c r="S671" s="5"/>
    </row>
    <row r="672" spans="18:19" ht="20.100000000000001" customHeight="1" x14ac:dyDescent="0.2">
      <c r="R672" s="5"/>
      <c r="S672" s="5"/>
    </row>
    <row r="673" spans="18:19" ht="20.100000000000001" customHeight="1" x14ac:dyDescent="0.2">
      <c r="R673" s="5"/>
      <c r="S673" s="5"/>
    </row>
    <row r="674" spans="18:19" ht="20.100000000000001" customHeight="1" x14ac:dyDescent="0.2">
      <c r="R674" s="5"/>
      <c r="S674" s="5"/>
    </row>
    <row r="675" spans="18:19" ht="20.100000000000001" customHeight="1" x14ac:dyDescent="0.2">
      <c r="R675" s="5"/>
      <c r="S675" s="5"/>
    </row>
    <row r="676" spans="18:19" ht="20.100000000000001" customHeight="1" x14ac:dyDescent="0.2">
      <c r="R676" s="5"/>
      <c r="S676" s="5"/>
    </row>
    <row r="677" spans="18:19" ht="20.100000000000001" customHeight="1" x14ac:dyDescent="0.2">
      <c r="R677" s="5"/>
      <c r="S677" s="5"/>
    </row>
    <row r="678" spans="18:19" ht="20.100000000000001" customHeight="1" x14ac:dyDescent="0.2">
      <c r="R678" s="5"/>
      <c r="S678" s="5"/>
    </row>
    <row r="679" spans="18:19" ht="20.100000000000001" customHeight="1" x14ac:dyDescent="0.2">
      <c r="R679" s="5"/>
      <c r="S679" s="5"/>
    </row>
    <row r="680" spans="18:19" ht="20.100000000000001" customHeight="1" x14ac:dyDescent="0.2">
      <c r="R680" s="5"/>
      <c r="S680" s="5"/>
    </row>
    <row r="681" spans="18:19" ht="20.100000000000001" customHeight="1" x14ac:dyDescent="0.2">
      <c r="R681" s="5"/>
      <c r="S681" s="5"/>
    </row>
    <row r="682" spans="18:19" ht="20.100000000000001" customHeight="1" x14ac:dyDescent="0.2">
      <c r="R682" s="5"/>
      <c r="S682" s="5"/>
    </row>
    <row r="683" spans="18:19" ht="20.100000000000001" customHeight="1" x14ac:dyDescent="0.2">
      <c r="R683" s="5"/>
      <c r="S683" s="5"/>
    </row>
    <row r="684" spans="18:19" ht="20.100000000000001" customHeight="1" x14ac:dyDescent="0.2">
      <c r="R684" s="5"/>
      <c r="S684" s="5"/>
    </row>
    <row r="685" spans="18:19" ht="20.100000000000001" customHeight="1" x14ac:dyDescent="0.2">
      <c r="R685" s="5"/>
      <c r="S685" s="5"/>
    </row>
    <row r="686" spans="18:19" ht="20.100000000000001" customHeight="1" x14ac:dyDescent="0.2">
      <c r="R686" s="5"/>
      <c r="S686" s="5"/>
    </row>
    <row r="687" spans="18:19" ht="20.100000000000001" customHeight="1" x14ac:dyDescent="0.2">
      <c r="R687" s="5"/>
      <c r="S687" s="5"/>
    </row>
    <row r="688" spans="18:19" ht="20.100000000000001" customHeight="1" x14ac:dyDescent="0.2">
      <c r="R688" s="5"/>
      <c r="S688" s="5"/>
    </row>
    <row r="689" spans="18:19" ht="20.100000000000001" customHeight="1" x14ac:dyDescent="0.2">
      <c r="R689" s="5"/>
      <c r="S689" s="5"/>
    </row>
    <row r="690" spans="18:19" ht="20.100000000000001" customHeight="1" x14ac:dyDescent="0.2">
      <c r="R690" s="5"/>
      <c r="S690" s="5"/>
    </row>
    <row r="691" spans="18:19" ht="20.100000000000001" customHeight="1" x14ac:dyDescent="0.2">
      <c r="R691" s="5"/>
      <c r="S691" s="5"/>
    </row>
    <row r="692" spans="18:19" ht="20.100000000000001" customHeight="1" x14ac:dyDescent="0.2">
      <c r="R692" s="5"/>
      <c r="S692" s="5"/>
    </row>
    <row r="693" spans="18:19" ht="20.100000000000001" customHeight="1" x14ac:dyDescent="0.2">
      <c r="R693" s="5"/>
      <c r="S693" s="5"/>
    </row>
    <row r="694" spans="18:19" ht="20.100000000000001" customHeight="1" x14ac:dyDescent="0.2">
      <c r="R694" s="5"/>
      <c r="S694" s="5"/>
    </row>
    <row r="695" spans="18:19" ht="20.100000000000001" customHeight="1" x14ac:dyDescent="0.2">
      <c r="R695" s="5"/>
      <c r="S695" s="5"/>
    </row>
    <row r="696" spans="18:19" ht="20.100000000000001" customHeight="1" x14ac:dyDescent="0.2">
      <c r="R696" s="5"/>
      <c r="S696" s="5"/>
    </row>
    <row r="697" spans="18:19" ht="20.100000000000001" customHeight="1" x14ac:dyDescent="0.2">
      <c r="R697" s="5"/>
      <c r="S697" s="5"/>
    </row>
    <row r="698" spans="18:19" ht="20.100000000000001" customHeight="1" x14ac:dyDescent="0.2">
      <c r="R698" s="5"/>
      <c r="S698" s="5"/>
    </row>
    <row r="699" spans="18:19" ht="20.100000000000001" customHeight="1" x14ac:dyDescent="0.2">
      <c r="R699" s="5"/>
      <c r="S699" s="5"/>
    </row>
    <row r="700" spans="18:19" ht="20.100000000000001" customHeight="1" x14ac:dyDescent="0.2">
      <c r="R700" s="5"/>
      <c r="S700" s="5"/>
    </row>
    <row r="701" spans="18:19" ht="20.100000000000001" customHeight="1" x14ac:dyDescent="0.2">
      <c r="R701" s="5"/>
      <c r="S701" s="5"/>
    </row>
    <row r="702" spans="18:19" ht="20.100000000000001" customHeight="1" x14ac:dyDescent="0.2">
      <c r="R702" s="5"/>
      <c r="S702" s="5"/>
    </row>
    <row r="703" spans="18:19" ht="20.100000000000001" customHeight="1" x14ac:dyDescent="0.2">
      <c r="R703" s="5"/>
      <c r="S703" s="5"/>
    </row>
    <row r="704" spans="18:19" ht="20.100000000000001" customHeight="1" x14ac:dyDescent="0.2">
      <c r="R704" s="5"/>
      <c r="S704" s="5"/>
    </row>
    <row r="705" spans="18:19" ht="20.100000000000001" customHeight="1" x14ac:dyDescent="0.2">
      <c r="R705" s="5"/>
      <c r="S705" s="5"/>
    </row>
    <row r="706" spans="18:19" ht="20.100000000000001" customHeight="1" x14ac:dyDescent="0.2">
      <c r="R706" s="5"/>
      <c r="S706" s="5"/>
    </row>
    <row r="707" spans="18:19" ht="20.100000000000001" customHeight="1" x14ac:dyDescent="0.2">
      <c r="R707" s="5"/>
      <c r="S707" s="5"/>
    </row>
    <row r="708" spans="18:19" ht="20.100000000000001" customHeight="1" x14ac:dyDescent="0.2">
      <c r="R708" s="5"/>
      <c r="S708" s="5"/>
    </row>
    <row r="709" spans="18:19" ht="20.100000000000001" customHeight="1" x14ac:dyDescent="0.2">
      <c r="R709" s="5"/>
      <c r="S709" s="5"/>
    </row>
    <row r="710" spans="18:19" ht="20.100000000000001" customHeight="1" x14ac:dyDescent="0.2">
      <c r="R710" s="5"/>
      <c r="S710" s="5"/>
    </row>
    <row r="711" spans="18:19" ht="20.100000000000001" customHeight="1" x14ac:dyDescent="0.2">
      <c r="R711" s="5"/>
      <c r="S711" s="5"/>
    </row>
    <row r="712" spans="18:19" ht="20.100000000000001" customHeight="1" x14ac:dyDescent="0.2">
      <c r="R712" s="5"/>
      <c r="S712" s="5"/>
    </row>
    <row r="713" spans="18:19" ht="20.100000000000001" customHeight="1" x14ac:dyDescent="0.2">
      <c r="R713" s="5"/>
      <c r="S713" s="5"/>
    </row>
    <row r="714" spans="18:19" ht="20.100000000000001" customHeight="1" x14ac:dyDescent="0.2">
      <c r="R714" s="5"/>
      <c r="S714" s="5"/>
    </row>
    <row r="715" spans="18:19" ht="20.100000000000001" customHeight="1" x14ac:dyDescent="0.2">
      <c r="R715" s="5"/>
      <c r="S715" s="5"/>
    </row>
    <row r="716" spans="18:19" ht="20.100000000000001" customHeight="1" x14ac:dyDescent="0.2">
      <c r="R716" s="5"/>
      <c r="S716" s="5"/>
    </row>
    <row r="717" spans="18:19" ht="20.100000000000001" customHeight="1" x14ac:dyDescent="0.2">
      <c r="R717" s="5"/>
      <c r="S717" s="5"/>
    </row>
    <row r="718" spans="18:19" ht="20.100000000000001" customHeight="1" x14ac:dyDescent="0.2">
      <c r="R718" s="5"/>
      <c r="S718" s="5"/>
    </row>
    <row r="719" spans="18:19" ht="20.100000000000001" customHeight="1" x14ac:dyDescent="0.2">
      <c r="R719" s="5"/>
      <c r="S719" s="5"/>
    </row>
    <row r="720" spans="18:19" ht="20.100000000000001" customHeight="1" x14ac:dyDescent="0.2">
      <c r="R720" s="5"/>
      <c r="S720" s="5"/>
    </row>
    <row r="721" spans="18:19" ht="20.100000000000001" customHeight="1" x14ac:dyDescent="0.2">
      <c r="R721" s="5"/>
      <c r="S721" s="5"/>
    </row>
    <row r="722" spans="18:19" ht="20.100000000000001" customHeight="1" x14ac:dyDescent="0.2">
      <c r="R722" s="5"/>
      <c r="S722" s="5"/>
    </row>
    <row r="723" spans="18:19" ht="20.100000000000001" customHeight="1" x14ac:dyDescent="0.2">
      <c r="R723" s="5"/>
      <c r="S723" s="5"/>
    </row>
    <row r="724" spans="18:19" ht="20.100000000000001" customHeight="1" x14ac:dyDescent="0.2">
      <c r="R724" s="5"/>
      <c r="S724" s="5"/>
    </row>
    <row r="725" spans="18:19" ht="20.100000000000001" customHeight="1" x14ac:dyDescent="0.2">
      <c r="R725" s="5"/>
      <c r="S725" s="5"/>
    </row>
    <row r="726" spans="18:19" ht="20.100000000000001" customHeight="1" x14ac:dyDescent="0.2">
      <c r="R726" s="5"/>
      <c r="S726" s="5"/>
    </row>
    <row r="727" spans="18:19" ht="20.100000000000001" customHeight="1" x14ac:dyDescent="0.2">
      <c r="R727" s="5"/>
      <c r="S727" s="5"/>
    </row>
    <row r="728" spans="18:19" ht="20.100000000000001" customHeight="1" x14ac:dyDescent="0.2">
      <c r="R728" s="5"/>
      <c r="S728" s="5"/>
    </row>
    <row r="729" spans="18:19" ht="20.100000000000001" customHeight="1" x14ac:dyDescent="0.2">
      <c r="R729" s="5"/>
      <c r="S729" s="5"/>
    </row>
    <row r="730" spans="18:19" ht="20.100000000000001" customHeight="1" x14ac:dyDescent="0.2">
      <c r="R730" s="5"/>
      <c r="S730" s="5"/>
    </row>
    <row r="731" spans="18:19" ht="20.100000000000001" customHeight="1" x14ac:dyDescent="0.2">
      <c r="R731" s="5"/>
      <c r="S731" s="5"/>
    </row>
    <row r="732" spans="18:19" ht="20.100000000000001" customHeight="1" x14ac:dyDescent="0.2">
      <c r="R732" s="5"/>
      <c r="S732" s="5"/>
    </row>
    <row r="733" spans="18:19" ht="20.100000000000001" customHeight="1" x14ac:dyDescent="0.2">
      <c r="R733" s="5"/>
      <c r="S733" s="5"/>
    </row>
    <row r="734" spans="18:19" ht="20.100000000000001" customHeight="1" x14ac:dyDescent="0.2">
      <c r="R734" s="5"/>
      <c r="S734" s="5"/>
    </row>
    <row r="735" spans="18:19" ht="20.100000000000001" customHeight="1" x14ac:dyDescent="0.2">
      <c r="R735" s="5"/>
      <c r="S735" s="5"/>
    </row>
    <row r="736" spans="18:19" ht="20.100000000000001" customHeight="1" x14ac:dyDescent="0.2">
      <c r="R736" s="5"/>
      <c r="S736" s="5"/>
    </row>
    <row r="737" spans="18:19" ht="20.100000000000001" customHeight="1" x14ac:dyDescent="0.2">
      <c r="R737" s="5"/>
      <c r="S737" s="5"/>
    </row>
    <row r="738" spans="18:19" ht="20.100000000000001" customHeight="1" x14ac:dyDescent="0.2">
      <c r="R738" s="5"/>
      <c r="S738" s="5"/>
    </row>
    <row r="739" spans="18:19" ht="20.100000000000001" customHeight="1" x14ac:dyDescent="0.2">
      <c r="R739" s="5"/>
      <c r="S739" s="5"/>
    </row>
    <row r="740" spans="18:19" ht="20.100000000000001" customHeight="1" x14ac:dyDescent="0.2">
      <c r="R740" s="5"/>
      <c r="S740" s="5"/>
    </row>
    <row r="741" spans="18:19" ht="20.100000000000001" customHeight="1" x14ac:dyDescent="0.2">
      <c r="R741" s="5"/>
      <c r="S741" s="5"/>
    </row>
    <row r="742" spans="18:19" ht="20.100000000000001" customHeight="1" x14ac:dyDescent="0.2">
      <c r="R742" s="5"/>
      <c r="S742" s="5"/>
    </row>
    <row r="743" spans="18:19" ht="20.100000000000001" customHeight="1" x14ac:dyDescent="0.2">
      <c r="R743" s="5"/>
      <c r="S743" s="5"/>
    </row>
    <row r="744" spans="18:19" ht="20.100000000000001" customHeight="1" x14ac:dyDescent="0.2">
      <c r="R744" s="5"/>
      <c r="S744" s="5"/>
    </row>
    <row r="745" spans="18:19" ht="20.100000000000001" customHeight="1" x14ac:dyDescent="0.2">
      <c r="R745" s="5"/>
      <c r="S745" s="5"/>
    </row>
    <row r="746" spans="18:19" ht="20.100000000000001" customHeight="1" x14ac:dyDescent="0.2">
      <c r="R746" s="5"/>
      <c r="S746" s="5"/>
    </row>
    <row r="747" spans="18:19" ht="20.100000000000001" customHeight="1" x14ac:dyDescent="0.2">
      <c r="R747" s="5"/>
      <c r="S747" s="5"/>
    </row>
    <row r="748" spans="18:19" ht="20.100000000000001" customHeight="1" x14ac:dyDescent="0.2">
      <c r="R748" s="5"/>
      <c r="S748" s="5"/>
    </row>
    <row r="749" spans="18:19" ht="20.100000000000001" customHeight="1" x14ac:dyDescent="0.2">
      <c r="R749" s="5"/>
      <c r="S749" s="5"/>
    </row>
    <row r="750" spans="18:19" ht="20.100000000000001" customHeight="1" x14ac:dyDescent="0.2">
      <c r="R750" s="5"/>
      <c r="S750" s="5"/>
    </row>
    <row r="751" spans="18:19" ht="20.100000000000001" customHeight="1" x14ac:dyDescent="0.2">
      <c r="R751" s="5"/>
      <c r="S751" s="5"/>
    </row>
    <row r="752" spans="18:19" ht="20.100000000000001" customHeight="1" x14ac:dyDescent="0.2">
      <c r="R752" s="5"/>
      <c r="S752" s="5"/>
    </row>
    <row r="753" spans="18:19" ht="20.100000000000001" customHeight="1" x14ac:dyDescent="0.2">
      <c r="R753" s="5"/>
      <c r="S753" s="5"/>
    </row>
    <row r="754" spans="18:19" ht="20.100000000000001" customHeight="1" x14ac:dyDescent="0.2">
      <c r="R754" s="5"/>
      <c r="S754" s="5"/>
    </row>
    <row r="755" spans="18:19" ht="20.100000000000001" customHeight="1" x14ac:dyDescent="0.2">
      <c r="R755" s="5"/>
      <c r="S755" s="5"/>
    </row>
    <row r="756" spans="18:19" ht="20.100000000000001" customHeight="1" x14ac:dyDescent="0.2">
      <c r="R756" s="5"/>
      <c r="S756" s="5"/>
    </row>
    <row r="757" spans="18:19" ht="20.100000000000001" customHeight="1" x14ac:dyDescent="0.2">
      <c r="R757" s="5"/>
      <c r="S757" s="5"/>
    </row>
    <row r="758" spans="18:19" ht="20.100000000000001" customHeight="1" x14ac:dyDescent="0.2">
      <c r="R758" s="5"/>
      <c r="S758" s="5"/>
    </row>
    <row r="759" spans="18:19" ht="20.100000000000001" customHeight="1" x14ac:dyDescent="0.2">
      <c r="R759" s="5"/>
      <c r="S759" s="5"/>
    </row>
    <row r="760" spans="18:19" ht="20.100000000000001" customHeight="1" x14ac:dyDescent="0.2">
      <c r="R760" s="5"/>
      <c r="S760" s="5"/>
    </row>
    <row r="761" spans="18:19" ht="20.100000000000001" customHeight="1" x14ac:dyDescent="0.2">
      <c r="R761" s="5"/>
      <c r="S761" s="5"/>
    </row>
    <row r="762" spans="18:19" ht="20.100000000000001" customHeight="1" x14ac:dyDescent="0.2">
      <c r="R762" s="5"/>
      <c r="S762" s="5"/>
    </row>
    <row r="763" spans="18:19" ht="20.100000000000001" customHeight="1" x14ac:dyDescent="0.2">
      <c r="R763" s="5"/>
      <c r="S763" s="5"/>
    </row>
    <row r="764" spans="18:19" ht="20.100000000000001" customHeight="1" x14ac:dyDescent="0.2">
      <c r="R764" s="5"/>
      <c r="S764" s="5"/>
    </row>
    <row r="765" spans="18:19" ht="20.100000000000001" customHeight="1" x14ac:dyDescent="0.2">
      <c r="R765" s="5"/>
      <c r="S765" s="5"/>
    </row>
    <row r="766" spans="18:19" ht="20.100000000000001" customHeight="1" x14ac:dyDescent="0.2">
      <c r="R766" s="5"/>
      <c r="S766" s="5"/>
    </row>
    <row r="767" spans="18:19" ht="20.100000000000001" customHeight="1" x14ac:dyDescent="0.2">
      <c r="R767" s="5"/>
      <c r="S767" s="5"/>
    </row>
    <row r="768" spans="18:19" ht="20.100000000000001" customHeight="1" x14ac:dyDescent="0.2">
      <c r="R768" s="5"/>
      <c r="S768" s="5"/>
    </row>
    <row r="769" spans="18:19" ht="20.100000000000001" customHeight="1" x14ac:dyDescent="0.2">
      <c r="R769" s="5"/>
      <c r="S769" s="5"/>
    </row>
    <row r="770" spans="18:19" ht="20.100000000000001" customHeight="1" x14ac:dyDescent="0.2">
      <c r="R770" s="5"/>
      <c r="S770" s="5"/>
    </row>
    <row r="771" spans="18:19" ht="20.100000000000001" customHeight="1" x14ac:dyDescent="0.2">
      <c r="R771" s="5"/>
      <c r="S771" s="5"/>
    </row>
    <row r="772" spans="18:19" ht="20.100000000000001" customHeight="1" x14ac:dyDescent="0.2">
      <c r="R772" s="5"/>
      <c r="S772" s="5"/>
    </row>
    <row r="773" spans="18:19" ht="20.100000000000001" customHeight="1" x14ac:dyDescent="0.2">
      <c r="R773" s="5"/>
      <c r="S773" s="5"/>
    </row>
    <row r="774" spans="18:19" ht="20.100000000000001" customHeight="1" x14ac:dyDescent="0.2">
      <c r="R774" s="5"/>
      <c r="S774" s="5"/>
    </row>
    <row r="775" spans="18:19" ht="20.100000000000001" customHeight="1" x14ac:dyDescent="0.2">
      <c r="R775" s="5"/>
      <c r="S775" s="5"/>
    </row>
    <row r="776" spans="18:19" ht="20.100000000000001" customHeight="1" x14ac:dyDescent="0.2">
      <c r="R776" s="5"/>
      <c r="S776" s="5"/>
    </row>
    <row r="777" spans="18:19" ht="20.100000000000001" customHeight="1" x14ac:dyDescent="0.2">
      <c r="R777" s="5"/>
      <c r="S777" s="5"/>
    </row>
    <row r="778" spans="18:19" ht="20.100000000000001" customHeight="1" x14ac:dyDescent="0.2">
      <c r="R778" s="5"/>
      <c r="S778" s="5"/>
    </row>
    <row r="779" spans="18:19" ht="20.100000000000001" customHeight="1" x14ac:dyDescent="0.2">
      <c r="R779" s="5"/>
      <c r="S779" s="5"/>
    </row>
    <row r="780" spans="18:19" ht="20.100000000000001" customHeight="1" x14ac:dyDescent="0.2">
      <c r="R780" s="5"/>
      <c r="S780" s="5"/>
    </row>
    <row r="781" spans="18:19" ht="20.100000000000001" customHeight="1" x14ac:dyDescent="0.2">
      <c r="R781" s="5"/>
      <c r="S781" s="5"/>
    </row>
    <row r="782" spans="18:19" ht="20.100000000000001" customHeight="1" x14ac:dyDescent="0.2">
      <c r="R782" s="5"/>
      <c r="S782" s="5"/>
    </row>
    <row r="783" spans="18:19" ht="20.100000000000001" customHeight="1" x14ac:dyDescent="0.2">
      <c r="R783" s="5"/>
      <c r="S783" s="5"/>
    </row>
    <row r="784" spans="18:19" ht="20.100000000000001" customHeight="1" x14ac:dyDescent="0.2">
      <c r="R784" s="5"/>
      <c r="S784" s="5"/>
    </row>
    <row r="785" spans="18:19" ht="20.100000000000001" customHeight="1" x14ac:dyDescent="0.2">
      <c r="R785" s="5"/>
      <c r="S785" s="5"/>
    </row>
    <row r="786" spans="18:19" ht="20.100000000000001" customHeight="1" x14ac:dyDescent="0.2">
      <c r="R786" s="5"/>
      <c r="S786" s="5"/>
    </row>
    <row r="787" spans="18:19" ht="20.100000000000001" customHeight="1" x14ac:dyDescent="0.2">
      <c r="R787" s="5"/>
      <c r="S787" s="5"/>
    </row>
    <row r="788" spans="18:19" ht="20.100000000000001" customHeight="1" x14ac:dyDescent="0.2">
      <c r="R788" s="5"/>
      <c r="S788" s="5"/>
    </row>
    <row r="789" spans="18:19" ht="20.100000000000001" customHeight="1" x14ac:dyDescent="0.2">
      <c r="R789" s="5"/>
      <c r="S789" s="5"/>
    </row>
    <row r="790" spans="18:19" ht="20.100000000000001" customHeight="1" x14ac:dyDescent="0.2">
      <c r="R790" s="5"/>
      <c r="S790" s="5"/>
    </row>
    <row r="791" spans="18:19" ht="20.100000000000001" customHeight="1" x14ac:dyDescent="0.2">
      <c r="R791" s="5"/>
      <c r="S791" s="5"/>
    </row>
    <row r="792" spans="18:19" ht="20.100000000000001" customHeight="1" x14ac:dyDescent="0.2">
      <c r="R792" s="5"/>
      <c r="S792" s="5"/>
    </row>
    <row r="793" spans="18:19" ht="20.100000000000001" customHeight="1" x14ac:dyDescent="0.2">
      <c r="R793" s="5"/>
      <c r="S793" s="5"/>
    </row>
    <row r="794" spans="18:19" ht="20.100000000000001" customHeight="1" x14ac:dyDescent="0.2">
      <c r="R794" s="5"/>
      <c r="S794" s="5"/>
    </row>
    <row r="795" spans="18:19" ht="20.100000000000001" customHeight="1" x14ac:dyDescent="0.2">
      <c r="R795" s="5"/>
      <c r="S795" s="5"/>
    </row>
    <row r="796" spans="18:19" ht="20.100000000000001" customHeight="1" x14ac:dyDescent="0.2">
      <c r="R796" s="5"/>
      <c r="S796" s="5"/>
    </row>
    <row r="797" spans="18:19" ht="20.100000000000001" customHeight="1" x14ac:dyDescent="0.2">
      <c r="R797" s="5"/>
      <c r="S797" s="5"/>
    </row>
    <row r="798" spans="18:19" ht="20.100000000000001" customHeight="1" x14ac:dyDescent="0.2">
      <c r="R798" s="5"/>
      <c r="S798" s="5"/>
    </row>
    <row r="799" spans="18:19" ht="20.100000000000001" customHeight="1" x14ac:dyDescent="0.2">
      <c r="R799" s="5"/>
      <c r="S799" s="5"/>
    </row>
    <row r="800" spans="18:19" ht="20.100000000000001" customHeight="1" x14ac:dyDescent="0.2">
      <c r="R800" s="5"/>
      <c r="S800" s="5"/>
    </row>
    <row r="801" spans="18:19" ht="20.100000000000001" customHeight="1" x14ac:dyDescent="0.2">
      <c r="R801" s="5"/>
      <c r="S801" s="5"/>
    </row>
    <row r="802" spans="18:19" ht="20.100000000000001" customHeight="1" x14ac:dyDescent="0.2">
      <c r="R802" s="5"/>
      <c r="S802" s="5"/>
    </row>
    <row r="803" spans="18:19" ht="20.100000000000001" customHeight="1" x14ac:dyDescent="0.2">
      <c r="R803" s="5"/>
      <c r="S803" s="5"/>
    </row>
    <row r="804" spans="18:19" ht="20.100000000000001" customHeight="1" x14ac:dyDescent="0.2">
      <c r="R804" s="5"/>
      <c r="S804" s="5"/>
    </row>
    <row r="805" spans="18:19" ht="20.100000000000001" customHeight="1" x14ac:dyDescent="0.2">
      <c r="R805" s="5"/>
      <c r="S805" s="5"/>
    </row>
    <row r="806" spans="18:19" ht="20.100000000000001" customHeight="1" x14ac:dyDescent="0.2">
      <c r="R806" s="5"/>
      <c r="S806" s="5"/>
    </row>
    <row r="807" spans="18:19" ht="20.100000000000001" customHeight="1" x14ac:dyDescent="0.2">
      <c r="R807" s="5"/>
      <c r="S807" s="5"/>
    </row>
    <row r="808" spans="18:19" ht="20.100000000000001" customHeight="1" x14ac:dyDescent="0.2">
      <c r="R808" s="5"/>
      <c r="S808" s="5"/>
    </row>
    <row r="809" spans="18:19" ht="20.100000000000001" customHeight="1" x14ac:dyDescent="0.2">
      <c r="R809" s="5"/>
      <c r="S809" s="5"/>
    </row>
    <row r="810" spans="18:19" ht="20.100000000000001" customHeight="1" x14ac:dyDescent="0.2">
      <c r="R810" s="5"/>
      <c r="S810" s="5"/>
    </row>
    <row r="811" spans="18:19" ht="20.100000000000001" customHeight="1" x14ac:dyDescent="0.2">
      <c r="R811" s="5"/>
      <c r="S811" s="5"/>
    </row>
    <row r="812" spans="18:19" ht="20.100000000000001" customHeight="1" x14ac:dyDescent="0.2">
      <c r="R812" s="5"/>
      <c r="S812" s="5"/>
    </row>
    <row r="813" spans="18:19" ht="20.100000000000001" customHeight="1" x14ac:dyDescent="0.2">
      <c r="R813" s="5"/>
      <c r="S813" s="5"/>
    </row>
    <row r="814" spans="18:19" ht="20.100000000000001" customHeight="1" x14ac:dyDescent="0.2">
      <c r="R814" s="5"/>
      <c r="S814" s="5"/>
    </row>
    <row r="815" spans="18:19" ht="20.100000000000001" customHeight="1" x14ac:dyDescent="0.2">
      <c r="R815" s="5"/>
      <c r="S815" s="5"/>
    </row>
    <row r="816" spans="18:19" ht="20.100000000000001" customHeight="1" x14ac:dyDescent="0.2">
      <c r="R816" s="5"/>
      <c r="S816" s="5"/>
    </row>
    <row r="817" spans="18:19" ht="20.100000000000001" customHeight="1" x14ac:dyDescent="0.2">
      <c r="R817" s="5"/>
      <c r="S817" s="5"/>
    </row>
    <row r="818" spans="18:19" ht="20.100000000000001" customHeight="1" x14ac:dyDescent="0.2">
      <c r="R818" s="5"/>
      <c r="S818" s="5"/>
    </row>
    <row r="819" spans="18:19" ht="20.100000000000001" customHeight="1" x14ac:dyDescent="0.2">
      <c r="R819" s="5"/>
      <c r="S819" s="5"/>
    </row>
    <row r="820" spans="18:19" ht="20.100000000000001" customHeight="1" x14ac:dyDescent="0.2">
      <c r="R820" s="5"/>
      <c r="S820" s="5"/>
    </row>
    <row r="821" spans="18:19" ht="20.100000000000001" customHeight="1" x14ac:dyDescent="0.2">
      <c r="R821" s="5"/>
      <c r="S821" s="5"/>
    </row>
    <row r="822" spans="18:19" ht="20.100000000000001" customHeight="1" x14ac:dyDescent="0.2">
      <c r="R822" s="5"/>
      <c r="S822" s="5"/>
    </row>
    <row r="823" spans="18:19" ht="20.100000000000001" customHeight="1" x14ac:dyDescent="0.2">
      <c r="R823" s="5"/>
      <c r="S823" s="5"/>
    </row>
    <row r="824" spans="18:19" ht="20.100000000000001" customHeight="1" x14ac:dyDescent="0.2">
      <c r="R824" s="5"/>
      <c r="S824" s="5"/>
    </row>
    <row r="825" spans="18:19" ht="20.100000000000001" customHeight="1" x14ac:dyDescent="0.2">
      <c r="R825" s="5"/>
      <c r="S825" s="5"/>
    </row>
    <row r="826" spans="18:19" ht="20.100000000000001" customHeight="1" x14ac:dyDescent="0.2">
      <c r="R826" s="5"/>
      <c r="S826" s="5"/>
    </row>
    <row r="827" spans="18:19" ht="20.100000000000001" customHeight="1" x14ac:dyDescent="0.2">
      <c r="R827" s="5"/>
      <c r="S827" s="5"/>
    </row>
    <row r="828" spans="18:19" ht="20.100000000000001" customHeight="1" x14ac:dyDescent="0.2">
      <c r="R828" s="5"/>
      <c r="S828" s="5"/>
    </row>
    <row r="829" spans="18:19" ht="20.100000000000001" customHeight="1" x14ac:dyDescent="0.2">
      <c r="R829" s="5"/>
      <c r="S829" s="5"/>
    </row>
    <row r="830" spans="18:19" ht="20.100000000000001" customHeight="1" x14ac:dyDescent="0.2">
      <c r="R830" s="5"/>
      <c r="S830" s="5"/>
    </row>
    <row r="831" spans="18:19" ht="20.100000000000001" customHeight="1" x14ac:dyDescent="0.2">
      <c r="R831" s="5"/>
      <c r="S831" s="5"/>
    </row>
    <row r="832" spans="18:19" ht="20.100000000000001" customHeight="1" x14ac:dyDescent="0.2">
      <c r="R832" s="5"/>
      <c r="S832" s="5"/>
    </row>
    <row r="833" spans="18:19" ht="20.100000000000001" customHeight="1" x14ac:dyDescent="0.2">
      <c r="R833" s="5"/>
      <c r="S833" s="5"/>
    </row>
    <row r="834" spans="18:19" ht="20.100000000000001" customHeight="1" x14ac:dyDescent="0.2">
      <c r="R834" s="5"/>
      <c r="S834" s="5"/>
    </row>
    <row r="835" spans="18:19" ht="20.100000000000001" customHeight="1" x14ac:dyDescent="0.2">
      <c r="R835" s="5"/>
      <c r="S835" s="5"/>
    </row>
    <row r="836" spans="18:19" ht="20.100000000000001" customHeight="1" x14ac:dyDescent="0.2">
      <c r="R836" s="5"/>
      <c r="S836" s="5"/>
    </row>
    <row r="837" spans="18:19" ht="20.100000000000001" customHeight="1" x14ac:dyDescent="0.2">
      <c r="R837" s="5"/>
      <c r="S837" s="5"/>
    </row>
    <row r="838" spans="18:19" ht="20.100000000000001" customHeight="1" x14ac:dyDescent="0.2">
      <c r="R838" s="5"/>
      <c r="S838" s="5"/>
    </row>
    <row r="839" spans="18:19" ht="20.100000000000001" customHeight="1" x14ac:dyDescent="0.2">
      <c r="R839" s="5"/>
      <c r="S839" s="5"/>
    </row>
    <row r="840" spans="18:19" ht="20.100000000000001" customHeight="1" x14ac:dyDescent="0.2">
      <c r="R840" s="5"/>
      <c r="S840" s="5"/>
    </row>
    <row r="841" spans="18:19" ht="20.100000000000001" customHeight="1" x14ac:dyDescent="0.2">
      <c r="R841" s="5"/>
      <c r="S841" s="5"/>
    </row>
    <row r="842" spans="18:19" ht="20.100000000000001" customHeight="1" x14ac:dyDescent="0.2">
      <c r="R842" s="5"/>
      <c r="S842" s="5"/>
    </row>
    <row r="843" spans="18:19" ht="20.100000000000001" customHeight="1" x14ac:dyDescent="0.2">
      <c r="R843" s="5"/>
      <c r="S843" s="5"/>
    </row>
    <row r="844" spans="18:19" ht="20.100000000000001" customHeight="1" x14ac:dyDescent="0.2">
      <c r="R844" s="5"/>
      <c r="S844" s="5"/>
    </row>
    <row r="845" spans="18:19" ht="20.100000000000001" customHeight="1" x14ac:dyDescent="0.2">
      <c r="R845" s="5"/>
      <c r="S845" s="5"/>
    </row>
    <row r="846" spans="18:19" ht="20.100000000000001" customHeight="1" x14ac:dyDescent="0.2">
      <c r="R846" s="5"/>
      <c r="S846" s="5"/>
    </row>
    <row r="847" spans="18:19" ht="20.100000000000001" customHeight="1" x14ac:dyDescent="0.2">
      <c r="R847" s="5"/>
      <c r="S847" s="5"/>
    </row>
    <row r="848" spans="18:19" ht="20.100000000000001" customHeight="1" x14ac:dyDescent="0.2">
      <c r="R848" s="5"/>
      <c r="S848" s="5"/>
    </row>
    <row r="849" spans="18:19" ht="20.100000000000001" customHeight="1" x14ac:dyDescent="0.2">
      <c r="R849" s="5"/>
      <c r="S849" s="5"/>
    </row>
    <row r="850" spans="18:19" ht="20.100000000000001" customHeight="1" x14ac:dyDescent="0.2">
      <c r="R850" s="5"/>
      <c r="S850" s="5"/>
    </row>
    <row r="851" spans="18:19" ht="20.100000000000001" customHeight="1" x14ac:dyDescent="0.2">
      <c r="R851" s="5"/>
      <c r="S851" s="5"/>
    </row>
    <row r="852" spans="18:19" ht="20.100000000000001" customHeight="1" x14ac:dyDescent="0.2">
      <c r="R852" s="5"/>
      <c r="S852" s="5"/>
    </row>
    <row r="853" spans="18:19" ht="20.100000000000001" customHeight="1" x14ac:dyDescent="0.2">
      <c r="R853" s="5"/>
      <c r="S853" s="5"/>
    </row>
    <row r="854" spans="18:19" ht="20.100000000000001" customHeight="1" x14ac:dyDescent="0.2">
      <c r="R854" s="5"/>
      <c r="S854" s="5"/>
    </row>
    <row r="855" spans="18:19" ht="20.100000000000001" customHeight="1" x14ac:dyDescent="0.2">
      <c r="R855" s="5"/>
      <c r="S855" s="5"/>
    </row>
    <row r="856" spans="18:19" ht="20.100000000000001" customHeight="1" x14ac:dyDescent="0.2">
      <c r="R856" s="5"/>
      <c r="S856" s="5"/>
    </row>
    <row r="857" spans="18:19" ht="20.100000000000001" customHeight="1" x14ac:dyDescent="0.2">
      <c r="R857" s="5"/>
      <c r="S857" s="5"/>
    </row>
    <row r="858" spans="18:19" ht="20.100000000000001" customHeight="1" x14ac:dyDescent="0.2">
      <c r="R858" s="5"/>
      <c r="S858" s="5"/>
    </row>
    <row r="859" spans="18:19" ht="20.100000000000001" customHeight="1" x14ac:dyDescent="0.2">
      <c r="R859" s="5"/>
      <c r="S859" s="5"/>
    </row>
    <row r="860" spans="18:19" ht="20.100000000000001" customHeight="1" x14ac:dyDescent="0.2">
      <c r="R860" s="5"/>
      <c r="S860" s="5"/>
    </row>
    <row r="861" spans="18:19" ht="20.100000000000001" customHeight="1" x14ac:dyDescent="0.2">
      <c r="R861" s="5"/>
      <c r="S861" s="5"/>
    </row>
    <row r="862" spans="18:19" ht="20.100000000000001" customHeight="1" x14ac:dyDescent="0.2">
      <c r="R862" s="5"/>
      <c r="S862" s="5"/>
    </row>
    <row r="863" spans="18:19" ht="20.100000000000001" customHeight="1" x14ac:dyDescent="0.2">
      <c r="R863" s="5"/>
      <c r="S863" s="5"/>
    </row>
    <row r="864" spans="18:19" ht="20.100000000000001" customHeight="1" x14ac:dyDescent="0.2">
      <c r="R864" s="5"/>
      <c r="S864" s="5"/>
    </row>
    <row r="865" spans="18:19" ht="20.100000000000001" customHeight="1" x14ac:dyDescent="0.2">
      <c r="R865" s="5"/>
      <c r="S865" s="5"/>
    </row>
    <row r="866" spans="18:19" ht="20.100000000000001" customHeight="1" x14ac:dyDescent="0.2">
      <c r="R866" s="5"/>
      <c r="S866" s="5"/>
    </row>
    <row r="867" spans="18:19" ht="20.100000000000001" customHeight="1" x14ac:dyDescent="0.2">
      <c r="R867" s="5"/>
      <c r="S867" s="5"/>
    </row>
    <row r="868" spans="18:19" ht="20.100000000000001" customHeight="1" x14ac:dyDescent="0.2">
      <c r="R868" s="5"/>
      <c r="S868" s="5"/>
    </row>
    <row r="869" spans="18:19" ht="20.100000000000001" customHeight="1" x14ac:dyDescent="0.2">
      <c r="R869" s="5"/>
      <c r="S869" s="5"/>
    </row>
    <row r="870" spans="18:19" ht="20.100000000000001" customHeight="1" x14ac:dyDescent="0.2">
      <c r="R870" s="5"/>
      <c r="S870" s="5"/>
    </row>
    <row r="871" spans="18:19" ht="20.100000000000001" customHeight="1" x14ac:dyDescent="0.2">
      <c r="R871" s="5"/>
      <c r="S871" s="5"/>
    </row>
    <row r="872" spans="18:19" ht="20.100000000000001" customHeight="1" x14ac:dyDescent="0.2">
      <c r="R872" s="5"/>
      <c r="S872" s="5"/>
    </row>
    <row r="873" spans="18:19" ht="20.100000000000001" customHeight="1" x14ac:dyDescent="0.2">
      <c r="R873" s="5"/>
      <c r="S873" s="5"/>
    </row>
    <row r="874" spans="18:19" ht="20.100000000000001" customHeight="1" x14ac:dyDescent="0.2">
      <c r="R874" s="5"/>
      <c r="S874" s="5"/>
    </row>
    <row r="875" spans="18:19" ht="20.100000000000001" customHeight="1" x14ac:dyDescent="0.2">
      <c r="R875" s="5"/>
      <c r="S875" s="5"/>
    </row>
    <row r="876" spans="18:19" ht="20.100000000000001" customHeight="1" x14ac:dyDescent="0.2">
      <c r="R876" s="5"/>
      <c r="S876" s="5"/>
    </row>
    <row r="877" spans="18:19" ht="20.100000000000001" customHeight="1" x14ac:dyDescent="0.2">
      <c r="R877" s="5"/>
      <c r="S877" s="5"/>
    </row>
    <row r="878" spans="18:19" ht="20.100000000000001" customHeight="1" x14ac:dyDescent="0.2">
      <c r="R878" s="5"/>
      <c r="S878" s="5"/>
    </row>
    <row r="879" spans="18:19" ht="20.100000000000001" customHeight="1" x14ac:dyDescent="0.2">
      <c r="R879" s="5"/>
      <c r="S879" s="5"/>
    </row>
    <row r="880" spans="18:19" ht="20.100000000000001" customHeight="1" x14ac:dyDescent="0.2">
      <c r="R880" s="5"/>
      <c r="S880" s="5"/>
    </row>
    <row r="881" spans="18:19" ht="20.100000000000001" customHeight="1" x14ac:dyDescent="0.2">
      <c r="R881" s="5"/>
      <c r="S881" s="5"/>
    </row>
    <row r="882" spans="18:19" ht="20.100000000000001" customHeight="1" x14ac:dyDescent="0.2">
      <c r="R882" s="5"/>
      <c r="S882" s="5"/>
    </row>
    <row r="883" spans="18:19" ht="20.100000000000001" customHeight="1" x14ac:dyDescent="0.2">
      <c r="R883" s="5"/>
      <c r="S883" s="5"/>
    </row>
    <row r="884" spans="18:19" ht="20.100000000000001" customHeight="1" x14ac:dyDescent="0.2">
      <c r="R884" s="5"/>
      <c r="S884" s="5"/>
    </row>
    <row r="885" spans="18:19" ht="20.100000000000001" customHeight="1" x14ac:dyDescent="0.2">
      <c r="R885" s="5"/>
      <c r="S885" s="5"/>
    </row>
    <row r="886" spans="18:19" ht="20.100000000000001" customHeight="1" x14ac:dyDescent="0.2">
      <c r="R886" s="5"/>
      <c r="S886" s="5"/>
    </row>
    <row r="887" spans="18:19" ht="20.100000000000001" customHeight="1" x14ac:dyDescent="0.2">
      <c r="R887" s="5"/>
      <c r="S887" s="5"/>
    </row>
    <row r="888" spans="18:19" ht="20.100000000000001" customHeight="1" x14ac:dyDescent="0.2">
      <c r="R888" s="5"/>
      <c r="S888" s="5"/>
    </row>
    <row r="889" spans="18:19" ht="20.100000000000001" customHeight="1" x14ac:dyDescent="0.2">
      <c r="R889" s="5"/>
      <c r="S889" s="5"/>
    </row>
    <row r="890" spans="18:19" ht="20.100000000000001" customHeight="1" x14ac:dyDescent="0.2">
      <c r="R890" s="5"/>
      <c r="S890" s="5"/>
    </row>
    <row r="891" spans="18:19" ht="20.100000000000001" customHeight="1" x14ac:dyDescent="0.2">
      <c r="R891" s="5"/>
      <c r="S891" s="5"/>
    </row>
    <row r="892" spans="18:19" ht="20.100000000000001" customHeight="1" x14ac:dyDescent="0.2">
      <c r="R892" s="5"/>
      <c r="S892" s="5"/>
    </row>
    <row r="893" spans="18:19" ht="20.100000000000001" customHeight="1" x14ac:dyDescent="0.2">
      <c r="R893" s="5"/>
      <c r="S893" s="5"/>
    </row>
    <row r="894" spans="18:19" ht="20.100000000000001" customHeight="1" x14ac:dyDescent="0.2">
      <c r="R894" s="5"/>
      <c r="S894" s="5"/>
    </row>
    <row r="895" spans="18:19" ht="20.100000000000001" customHeight="1" x14ac:dyDescent="0.2">
      <c r="R895" s="5"/>
      <c r="S895" s="5"/>
    </row>
    <row r="896" spans="18:19" ht="20.100000000000001" customHeight="1" x14ac:dyDescent="0.2">
      <c r="R896" s="5"/>
      <c r="S896" s="5"/>
    </row>
    <row r="897" spans="18:19" ht="20.100000000000001" customHeight="1" x14ac:dyDescent="0.2">
      <c r="R897" s="5"/>
      <c r="S897" s="5"/>
    </row>
    <row r="898" spans="18:19" ht="20.100000000000001" customHeight="1" x14ac:dyDescent="0.2">
      <c r="R898" s="5"/>
      <c r="S898" s="5"/>
    </row>
    <row r="899" spans="18:19" ht="20.100000000000001" customHeight="1" x14ac:dyDescent="0.2">
      <c r="R899" s="5"/>
      <c r="S899" s="5"/>
    </row>
    <row r="900" spans="18:19" ht="20.100000000000001" customHeight="1" x14ac:dyDescent="0.2">
      <c r="R900" s="5"/>
      <c r="S900" s="5"/>
    </row>
    <row r="901" spans="18:19" ht="20.100000000000001" customHeight="1" x14ac:dyDescent="0.2">
      <c r="R901" s="5"/>
      <c r="S901" s="5"/>
    </row>
    <row r="902" spans="18:19" ht="20.100000000000001" customHeight="1" x14ac:dyDescent="0.2">
      <c r="R902" s="5"/>
      <c r="S902" s="5"/>
    </row>
    <row r="903" spans="18:19" ht="20.100000000000001" customHeight="1" x14ac:dyDescent="0.2">
      <c r="R903" s="5"/>
      <c r="S903" s="5"/>
    </row>
    <row r="904" spans="18:19" ht="20.100000000000001" customHeight="1" x14ac:dyDescent="0.2">
      <c r="R904" s="5"/>
      <c r="S904" s="5"/>
    </row>
    <row r="905" spans="18:19" ht="20.100000000000001" customHeight="1" x14ac:dyDescent="0.2">
      <c r="R905" s="5"/>
      <c r="S905" s="5"/>
    </row>
    <row r="906" spans="18:19" ht="20.100000000000001" customHeight="1" x14ac:dyDescent="0.2">
      <c r="R906" s="5"/>
      <c r="S906" s="5"/>
    </row>
    <row r="907" spans="18:19" ht="20.100000000000001" customHeight="1" x14ac:dyDescent="0.2">
      <c r="R907" s="5"/>
      <c r="S907" s="5"/>
    </row>
    <row r="908" spans="18:19" ht="20.100000000000001" customHeight="1" x14ac:dyDescent="0.2">
      <c r="R908" s="5"/>
      <c r="S908" s="5"/>
    </row>
    <row r="909" spans="18:19" ht="20.100000000000001" customHeight="1" x14ac:dyDescent="0.2">
      <c r="R909" s="5"/>
      <c r="S909" s="5"/>
    </row>
    <row r="910" spans="18:19" ht="20.100000000000001" customHeight="1" x14ac:dyDescent="0.2">
      <c r="R910" s="5"/>
      <c r="S910" s="5"/>
    </row>
    <row r="911" spans="18:19" ht="20.100000000000001" customHeight="1" x14ac:dyDescent="0.2">
      <c r="R911" s="5"/>
      <c r="S911" s="5"/>
    </row>
    <row r="912" spans="18:19" ht="20.100000000000001" customHeight="1" x14ac:dyDescent="0.2">
      <c r="R912" s="5"/>
      <c r="S912" s="5"/>
    </row>
    <row r="913" spans="18:19" ht="20.100000000000001" customHeight="1" x14ac:dyDescent="0.2">
      <c r="R913" s="5"/>
      <c r="S913" s="5"/>
    </row>
    <row r="914" spans="18:19" ht="20.100000000000001" customHeight="1" x14ac:dyDescent="0.2">
      <c r="R914" s="5"/>
      <c r="S914" s="5"/>
    </row>
    <row r="915" spans="18:19" ht="20.100000000000001" customHeight="1" x14ac:dyDescent="0.2">
      <c r="R915" s="5"/>
      <c r="S915" s="5"/>
    </row>
    <row r="916" spans="18:19" ht="20.100000000000001" customHeight="1" x14ac:dyDescent="0.2">
      <c r="R916" s="5"/>
      <c r="S916" s="5"/>
    </row>
    <row r="917" spans="18:19" ht="20.100000000000001" customHeight="1" x14ac:dyDescent="0.2">
      <c r="R917" s="5"/>
      <c r="S917" s="5"/>
    </row>
    <row r="918" spans="18:19" ht="20.100000000000001" customHeight="1" x14ac:dyDescent="0.2">
      <c r="R918" s="5"/>
      <c r="S918" s="5"/>
    </row>
    <row r="919" spans="18:19" ht="20.100000000000001" customHeight="1" x14ac:dyDescent="0.2">
      <c r="R919" s="5"/>
      <c r="S919" s="5"/>
    </row>
    <row r="920" spans="18:19" ht="20.100000000000001" customHeight="1" x14ac:dyDescent="0.2">
      <c r="R920" s="5"/>
      <c r="S920" s="5"/>
    </row>
    <row r="921" spans="18:19" ht="20.100000000000001" customHeight="1" x14ac:dyDescent="0.2">
      <c r="R921" s="5"/>
      <c r="S921" s="5"/>
    </row>
    <row r="922" spans="18:19" ht="20.100000000000001" customHeight="1" x14ac:dyDescent="0.2">
      <c r="R922" s="5"/>
      <c r="S922" s="5"/>
    </row>
    <row r="923" spans="18:19" ht="20.100000000000001" customHeight="1" x14ac:dyDescent="0.2">
      <c r="R923" s="5"/>
      <c r="S923" s="5"/>
    </row>
    <row r="924" spans="18:19" ht="20.100000000000001" customHeight="1" x14ac:dyDescent="0.2">
      <c r="R924" s="5"/>
      <c r="S924" s="5"/>
    </row>
    <row r="925" spans="18:19" ht="20.100000000000001" customHeight="1" x14ac:dyDescent="0.2">
      <c r="R925" s="5"/>
      <c r="S925" s="5"/>
    </row>
    <row r="926" spans="18:19" ht="20.100000000000001" customHeight="1" x14ac:dyDescent="0.2">
      <c r="R926" s="5"/>
      <c r="S926" s="5"/>
    </row>
    <row r="927" spans="18:19" ht="20.100000000000001" customHeight="1" x14ac:dyDescent="0.2">
      <c r="R927" s="5"/>
      <c r="S927" s="5"/>
    </row>
    <row r="928" spans="18:19" ht="20.100000000000001" customHeight="1" x14ac:dyDescent="0.2">
      <c r="R928" s="5"/>
      <c r="S928" s="5"/>
    </row>
    <row r="929" spans="18:19" ht="20.100000000000001" customHeight="1" x14ac:dyDescent="0.2">
      <c r="R929" s="5"/>
      <c r="S929" s="5"/>
    </row>
    <row r="930" spans="18:19" ht="20.100000000000001" customHeight="1" x14ac:dyDescent="0.2">
      <c r="R930" s="5"/>
      <c r="S930" s="5"/>
    </row>
    <row r="931" spans="18:19" ht="20.100000000000001" customHeight="1" x14ac:dyDescent="0.2">
      <c r="R931" s="5"/>
      <c r="S931" s="5"/>
    </row>
    <row r="932" spans="18:19" ht="20.100000000000001" customHeight="1" x14ac:dyDescent="0.2">
      <c r="R932" s="5"/>
      <c r="S932" s="5"/>
    </row>
    <row r="933" spans="18:19" ht="20.100000000000001" customHeight="1" x14ac:dyDescent="0.2">
      <c r="R933" s="5"/>
      <c r="S933" s="5"/>
    </row>
    <row r="934" spans="18:19" ht="20.100000000000001" customHeight="1" x14ac:dyDescent="0.2">
      <c r="R934" s="5"/>
      <c r="S934" s="5"/>
    </row>
    <row r="935" spans="18:19" ht="20.100000000000001" customHeight="1" x14ac:dyDescent="0.2">
      <c r="R935" s="5"/>
      <c r="S935" s="5"/>
    </row>
    <row r="936" spans="18:19" ht="20.100000000000001" customHeight="1" x14ac:dyDescent="0.2">
      <c r="R936" s="5"/>
      <c r="S936" s="5"/>
    </row>
    <row r="937" spans="18:19" ht="20.100000000000001" customHeight="1" x14ac:dyDescent="0.2">
      <c r="R937" s="5"/>
      <c r="S937" s="5"/>
    </row>
    <row r="938" spans="18:19" ht="20.100000000000001" customHeight="1" x14ac:dyDescent="0.2">
      <c r="R938" s="5"/>
      <c r="S938" s="5"/>
    </row>
    <row r="939" spans="18:19" ht="20.100000000000001" customHeight="1" x14ac:dyDescent="0.2">
      <c r="R939" s="5"/>
      <c r="S939" s="5"/>
    </row>
    <row r="940" spans="18:19" ht="20.100000000000001" customHeight="1" x14ac:dyDescent="0.2">
      <c r="R940" s="5"/>
      <c r="S940" s="5"/>
    </row>
    <row r="941" spans="18:19" ht="20.100000000000001" customHeight="1" x14ac:dyDescent="0.2">
      <c r="R941" s="5"/>
      <c r="S941" s="5"/>
    </row>
    <row r="942" spans="18:19" ht="20.100000000000001" customHeight="1" x14ac:dyDescent="0.2">
      <c r="R942" s="5"/>
      <c r="S942" s="5"/>
    </row>
    <row r="943" spans="18:19" ht="20.100000000000001" customHeight="1" x14ac:dyDescent="0.2">
      <c r="R943" s="5"/>
      <c r="S943" s="5"/>
    </row>
    <row r="944" spans="18:19" ht="20.100000000000001" customHeight="1" x14ac:dyDescent="0.2">
      <c r="R944" s="5"/>
      <c r="S944" s="5"/>
    </row>
    <row r="945" spans="18:19" ht="20.100000000000001" customHeight="1" x14ac:dyDescent="0.2">
      <c r="R945" s="5"/>
      <c r="S945" s="5"/>
    </row>
    <row r="946" spans="18:19" ht="20.100000000000001" customHeight="1" x14ac:dyDescent="0.2">
      <c r="R946" s="5"/>
      <c r="S946" s="5"/>
    </row>
    <row r="947" spans="18:19" ht="20.100000000000001" customHeight="1" x14ac:dyDescent="0.2">
      <c r="R947" s="5"/>
      <c r="S947" s="5"/>
    </row>
    <row r="948" spans="18:19" ht="20.100000000000001" customHeight="1" x14ac:dyDescent="0.2">
      <c r="R948" s="5"/>
      <c r="S948" s="5"/>
    </row>
    <row r="949" spans="18:19" ht="20.100000000000001" customHeight="1" x14ac:dyDescent="0.2">
      <c r="R949" s="5"/>
      <c r="S949" s="5"/>
    </row>
    <row r="950" spans="18:19" ht="20.100000000000001" customHeight="1" x14ac:dyDescent="0.2">
      <c r="R950" s="5"/>
      <c r="S950" s="5"/>
    </row>
    <row r="951" spans="18:19" ht="20.100000000000001" customHeight="1" x14ac:dyDescent="0.2">
      <c r="R951" s="5"/>
      <c r="S951" s="5"/>
    </row>
    <row r="952" spans="18:19" ht="20.100000000000001" customHeight="1" x14ac:dyDescent="0.2">
      <c r="R952" s="5"/>
      <c r="S952" s="5"/>
    </row>
    <row r="953" spans="18:19" ht="20.100000000000001" customHeight="1" x14ac:dyDescent="0.2">
      <c r="R953" s="5"/>
      <c r="S953" s="5"/>
    </row>
    <row r="954" spans="18:19" ht="20.100000000000001" customHeight="1" x14ac:dyDescent="0.2">
      <c r="R954" s="5"/>
      <c r="S954" s="5"/>
    </row>
    <row r="955" spans="18:19" ht="20.100000000000001" customHeight="1" x14ac:dyDescent="0.2">
      <c r="R955" s="5"/>
      <c r="S955" s="5"/>
    </row>
    <row r="956" spans="18:19" ht="20.100000000000001" customHeight="1" x14ac:dyDescent="0.2">
      <c r="R956" s="5"/>
      <c r="S956" s="5"/>
    </row>
    <row r="957" spans="18:19" ht="20.100000000000001" customHeight="1" x14ac:dyDescent="0.2">
      <c r="R957" s="5"/>
      <c r="S957" s="5"/>
    </row>
    <row r="958" spans="18:19" ht="20.100000000000001" customHeight="1" x14ac:dyDescent="0.2">
      <c r="R958" s="5"/>
      <c r="S958" s="5"/>
    </row>
    <row r="959" spans="18:19" ht="20.100000000000001" customHeight="1" x14ac:dyDescent="0.2">
      <c r="R959" s="5"/>
      <c r="S959" s="5"/>
    </row>
    <row r="960" spans="18:19" ht="20.100000000000001" customHeight="1" x14ac:dyDescent="0.2">
      <c r="R960" s="5"/>
      <c r="S960" s="5"/>
    </row>
    <row r="961" spans="18:19" ht="20.100000000000001" customHeight="1" x14ac:dyDescent="0.2">
      <c r="R961" s="5"/>
      <c r="S961" s="5"/>
    </row>
    <row r="962" spans="18:19" ht="20.100000000000001" customHeight="1" x14ac:dyDescent="0.2">
      <c r="R962" s="5"/>
      <c r="S962" s="5"/>
    </row>
    <row r="963" spans="18:19" ht="20.100000000000001" customHeight="1" x14ac:dyDescent="0.2">
      <c r="R963" s="5"/>
      <c r="S963" s="5"/>
    </row>
    <row r="964" spans="18:19" ht="20.100000000000001" customHeight="1" x14ac:dyDescent="0.2">
      <c r="R964" s="5"/>
      <c r="S964" s="5"/>
    </row>
    <row r="965" spans="18:19" ht="20.100000000000001" customHeight="1" x14ac:dyDescent="0.2">
      <c r="R965" s="5"/>
      <c r="S965" s="5"/>
    </row>
    <row r="966" spans="18:19" ht="20.100000000000001" customHeight="1" x14ac:dyDescent="0.2">
      <c r="R966" s="5"/>
      <c r="S966" s="5"/>
    </row>
    <row r="967" spans="18:19" ht="20.100000000000001" customHeight="1" x14ac:dyDescent="0.2">
      <c r="R967" s="5"/>
      <c r="S967" s="5"/>
    </row>
    <row r="968" spans="18:19" ht="20.100000000000001" customHeight="1" x14ac:dyDescent="0.2">
      <c r="R968" s="5"/>
      <c r="S968" s="5"/>
    </row>
    <row r="969" spans="18:19" ht="20.100000000000001" customHeight="1" x14ac:dyDescent="0.2">
      <c r="R969" s="5"/>
      <c r="S969" s="5"/>
    </row>
    <row r="970" spans="18:19" ht="20.100000000000001" customHeight="1" x14ac:dyDescent="0.2">
      <c r="R970" s="5"/>
      <c r="S970" s="5"/>
    </row>
    <row r="971" spans="18:19" ht="20.100000000000001" customHeight="1" x14ac:dyDescent="0.2">
      <c r="R971" s="5"/>
      <c r="S971" s="5"/>
    </row>
    <row r="972" spans="18:19" ht="20.100000000000001" customHeight="1" x14ac:dyDescent="0.2">
      <c r="R972" s="5"/>
      <c r="S972" s="5"/>
    </row>
    <row r="973" spans="18:19" ht="20.100000000000001" customHeight="1" x14ac:dyDescent="0.2">
      <c r="R973" s="5"/>
      <c r="S973" s="5"/>
    </row>
    <row r="974" spans="18:19" ht="20.100000000000001" customHeight="1" x14ac:dyDescent="0.2">
      <c r="R974" s="5"/>
      <c r="S974" s="5"/>
    </row>
    <row r="975" spans="18:19" ht="20.100000000000001" customHeight="1" x14ac:dyDescent="0.2">
      <c r="R975" s="5"/>
      <c r="S975" s="5"/>
    </row>
    <row r="976" spans="18:19" ht="20.100000000000001" customHeight="1" x14ac:dyDescent="0.2">
      <c r="R976" s="5"/>
      <c r="S976" s="5"/>
    </row>
    <row r="977" spans="18:19" ht="20.100000000000001" customHeight="1" x14ac:dyDescent="0.2">
      <c r="R977" s="5"/>
      <c r="S977" s="5"/>
    </row>
    <row r="978" spans="18:19" ht="20.100000000000001" customHeight="1" x14ac:dyDescent="0.2">
      <c r="R978" s="5"/>
      <c r="S978" s="5"/>
    </row>
    <row r="979" spans="18:19" ht="20.100000000000001" customHeight="1" x14ac:dyDescent="0.2">
      <c r="R979" s="5"/>
      <c r="S979" s="5"/>
    </row>
    <row r="980" spans="18:19" ht="20.100000000000001" customHeight="1" x14ac:dyDescent="0.2">
      <c r="R980" s="5"/>
      <c r="S980" s="5"/>
    </row>
    <row r="981" spans="18:19" ht="20.100000000000001" customHeight="1" x14ac:dyDescent="0.2">
      <c r="R981" s="5"/>
      <c r="S981" s="5"/>
    </row>
    <row r="982" spans="18:19" ht="20.100000000000001" customHeight="1" x14ac:dyDescent="0.2">
      <c r="R982" s="5"/>
      <c r="S982" s="5"/>
    </row>
    <row r="983" spans="18:19" ht="20.100000000000001" customHeight="1" x14ac:dyDescent="0.2">
      <c r="R983" s="5"/>
      <c r="S983" s="5"/>
    </row>
    <row r="984" spans="18:19" ht="20.100000000000001" customHeight="1" x14ac:dyDescent="0.2">
      <c r="R984" s="5"/>
      <c r="S984" s="5"/>
    </row>
    <row r="985" spans="18:19" ht="20.100000000000001" customHeight="1" x14ac:dyDescent="0.2">
      <c r="R985" s="5"/>
      <c r="S985" s="5"/>
    </row>
    <row r="986" spans="18:19" ht="20.100000000000001" customHeight="1" x14ac:dyDescent="0.2">
      <c r="R986" s="5"/>
      <c r="S986" s="5"/>
    </row>
    <row r="987" spans="18:19" ht="20.100000000000001" customHeight="1" x14ac:dyDescent="0.2">
      <c r="R987" s="5"/>
      <c r="S987" s="5"/>
    </row>
    <row r="988" spans="18:19" ht="20.100000000000001" customHeight="1" x14ac:dyDescent="0.2">
      <c r="R988" s="5"/>
      <c r="S988" s="5"/>
    </row>
    <row r="989" spans="18:19" ht="20.100000000000001" customHeight="1" x14ac:dyDescent="0.2">
      <c r="R989" s="5"/>
      <c r="S989" s="5"/>
    </row>
    <row r="990" spans="18:19" ht="20.100000000000001" customHeight="1" x14ac:dyDescent="0.2">
      <c r="R990" s="5"/>
      <c r="S990" s="5"/>
    </row>
    <row r="991" spans="18:19" ht="20.100000000000001" customHeight="1" x14ac:dyDescent="0.2">
      <c r="R991" s="5"/>
      <c r="S991" s="5"/>
    </row>
    <row r="992" spans="18:19" ht="20.100000000000001" customHeight="1" x14ac:dyDescent="0.2">
      <c r="R992" s="5"/>
      <c r="S992" s="5"/>
    </row>
    <row r="993" spans="18:19" ht="20.100000000000001" customHeight="1" x14ac:dyDescent="0.2">
      <c r="R993" s="5"/>
      <c r="S993" s="5"/>
    </row>
    <row r="994" spans="18:19" ht="20.100000000000001" customHeight="1" x14ac:dyDescent="0.2">
      <c r="R994" s="5"/>
      <c r="S994" s="5"/>
    </row>
    <row r="995" spans="18:19" ht="20.100000000000001" customHeight="1" x14ac:dyDescent="0.2">
      <c r="R995" s="5"/>
      <c r="S995" s="5"/>
    </row>
    <row r="996" spans="18:19" ht="20.100000000000001" customHeight="1" x14ac:dyDescent="0.2">
      <c r="R996" s="5"/>
      <c r="S996" s="5"/>
    </row>
    <row r="997" spans="18:19" ht="20.100000000000001" customHeight="1" x14ac:dyDescent="0.2">
      <c r="R997" s="5"/>
      <c r="S997" s="5"/>
    </row>
    <row r="998" spans="18:19" ht="20.100000000000001" customHeight="1" x14ac:dyDescent="0.2">
      <c r="R998" s="5"/>
      <c r="S998" s="5"/>
    </row>
    <row r="999" spans="18:19" ht="20.100000000000001" customHeight="1" x14ac:dyDescent="0.2">
      <c r="R999" s="5"/>
      <c r="S999" s="5"/>
    </row>
    <row r="1000" spans="18:19" ht="20.100000000000001" customHeight="1" x14ac:dyDescent="0.2">
      <c r="R1000" s="5"/>
      <c r="S1000" s="5"/>
    </row>
    <row r="1001" spans="18:19" ht="20.100000000000001" customHeight="1" x14ac:dyDescent="0.2">
      <c r="R1001" s="5"/>
      <c r="S1001" s="5"/>
    </row>
    <row r="1002" spans="18:19" ht="20.100000000000001" customHeight="1" x14ac:dyDescent="0.2">
      <c r="R1002" s="5"/>
      <c r="S1002" s="5"/>
    </row>
    <row r="1003" spans="18:19" ht="20.100000000000001" customHeight="1" x14ac:dyDescent="0.2">
      <c r="R1003" s="5"/>
      <c r="S1003" s="5"/>
    </row>
    <row r="1004" spans="18:19" ht="20.100000000000001" customHeight="1" x14ac:dyDescent="0.2">
      <c r="R1004" s="5"/>
      <c r="S1004" s="5"/>
    </row>
    <row r="1005" spans="18:19" ht="20.100000000000001" customHeight="1" x14ac:dyDescent="0.2">
      <c r="R1005" s="5"/>
      <c r="S1005" s="5"/>
    </row>
    <row r="1006" spans="18:19" ht="20.100000000000001" customHeight="1" x14ac:dyDescent="0.2">
      <c r="R1006" s="5"/>
      <c r="S1006" s="5"/>
    </row>
    <row r="1007" spans="18:19" ht="20.100000000000001" customHeight="1" x14ac:dyDescent="0.2">
      <c r="R1007" s="5"/>
      <c r="S1007" s="5"/>
    </row>
    <row r="1008" spans="18:19" ht="20.100000000000001" customHeight="1" x14ac:dyDescent="0.2">
      <c r="R1008" s="5"/>
      <c r="S1008" s="5"/>
    </row>
    <row r="1009" spans="18:19" ht="20.100000000000001" customHeight="1" x14ac:dyDescent="0.2">
      <c r="R1009" s="5"/>
      <c r="S1009" s="5"/>
    </row>
    <row r="1010" spans="18:19" ht="20.100000000000001" customHeight="1" x14ac:dyDescent="0.2">
      <c r="R1010" s="5"/>
      <c r="S1010" s="5"/>
    </row>
    <row r="1011" spans="18:19" ht="20.100000000000001" customHeight="1" x14ac:dyDescent="0.2">
      <c r="R1011" s="5"/>
      <c r="S1011" s="5"/>
    </row>
  </sheetData>
  <mergeCells count="19">
    <mergeCell ref="F324:N324"/>
    <mergeCell ref="D12:G12"/>
    <mergeCell ref="O2:Q2"/>
    <mergeCell ref="G5:O5"/>
    <mergeCell ref="G6:O6"/>
    <mergeCell ref="G7:O7"/>
    <mergeCell ref="N10:Q10"/>
    <mergeCell ref="C8:G8"/>
    <mergeCell ref="O9:R9"/>
    <mergeCell ref="N128:N129"/>
    <mergeCell ref="D11:H11"/>
    <mergeCell ref="P8:S8"/>
    <mergeCell ref="A291:B291"/>
    <mergeCell ref="A293:B293"/>
    <mergeCell ref="A300:B300"/>
    <mergeCell ref="N8:O8"/>
    <mergeCell ref="C16:O16"/>
    <mergeCell ref="N11:Q11"/>
    <mergeCell ref="N12:Q1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3" fitToHeight="14" orientation="landscape" r:id="rId1"/>
  <headerFooter alignWithMargins="0">
    <oddFooter>&amp;C&amp;P/&amp;N</oddFooter>
  </headerFooter>
  <rowBreaks count="15" manualBreakCount="15">
    <brk id="26" max="16383" man="1"/>
    <brk id="43" max="17" man="1"/>
    <brk id="60" max="16383" man="1"/>
    <brk id="74" max="16383" man="1"/>
    <brk id="102" max="18" man="1"/>
    <brk id="116" max="17" man="1"/>
    <brk id="131" max="18" man="1"/>
    <brk id="146" max="17" man="1"/>
    <brk id="165" max="18" man="1"/>
    <brk id="178" max="18" man="1"/>
    <brk id="197" max="18" man="1"/>
    <brk id="226" max="18" man="1"/>
    <brk id="249" max="17" man="1"/>
    <brk id="262" max="18" man="1"/>
    <brk id="285" max="18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29"/>
  <sheetViews>
    <sheetView tabSelected="1" view="pageBreakPreview" topLeftCell="A54" zoomScale="80" zoomScaleNormal="80" zoomScaleSheetLayoutView="80" workbookViewId="0">
      <selection activeCell="B67" sqref="B67"/>
    </sheetView>
  </sheetViews>
  <sheetFormatPr defaultColWidth="9.140625" defaultRowHeight="15.75" x14ac:dyDescent="0.25"/>
  <cols>
    <col min="1" max="1" width="6" style="390" customWidth="1"/>
    <col min="2" max="2" width="48.7109375" style="15" customWidth="1"/>
    <col min="3" max="3" width="21" style="342" customWidth="1"/>
    <col min="4" max="4" width="17.42578125" style="15" customWidth="1"/>
    <col min="5" max="5" width="20.140625" style="15" customWidth="1"/>
    <col min="6" max="6" width="16.5703125" style="15" customWidth="1"/>
    <col min="7" max="7" width="15.42578125" style="34" customWidth="1"/>
    <col min="8" max="8" width="19.5703125" style="34" customWidth="1"/>
    <col min="9" max="9" width="20" style="34" customWidth="1"/>
    <col min="10" max="10" width="13.28515625" style="34" customWidth="1"/>
    <col min="11" max="11" width="13.28515625" style="15" hidden="1" customWidth="1"/>
    <col min="12" max="12" width="13.140625" style="15" customWidth="1"/>
    <col min="13" max="13" width="20.28515625" style="15" customWidth="1"/>
    <col min="14" max="14" width="13.5703125" style="15" customWidth="1"/>
    <col min="15" max="15" width="14" style="15" customWidth="1"/>
    <col min="16" max="16" width="9.140625" style="15"/>
    <col min="17" max="17" width="13.140625" style="15" customWidth="1"/>
    <col min="18" max="18" width="12.42578125" style="15" customWidth="1"/>
    <col min="19" max="16384" width="9.140625" style="15"/>
  </cols>
  <sheetData>
    <row r="1" spans="1:15" ht="18.75" customHeight="1" x14ac:dyDescent="0.3">
      <c r="A1" s="396" t="s">
        <v>588</v>
      </c>
      <c r="B1" s="395"/>
      <c r="C1" s="397"/>
      <c r="D1" s="397"/>
      <c r="E1" s="397"/>
      <c r="F1" s="488" t="s">
        <v>615</v>
      </c>
      <c r="G1" s="488"/>
      <c r="H1" s="488"/>
      <c r="I1" s="488"/>
      <c r="J1" s="488"/>
    </row>
    <row r="2" spans="1:15" ht="19.5" customHeight="1" x14ac:dyDescent="0.25">
      <c r="A2" s="517" t="s">
        <v>678</v>
      </c>
      <c r="B2" s="517"/>
      <c r="C2" s="517"/>
      <c r="D2" s="396"/>
      <c r="E2" s="396"/>
      <c r="F2" s="502" t="s">
        <v>587</v>
      </c>
      <c r="G2" s="502"/>
      <c r="H2" s="502"/>
      <c r="I2" s="502"/>
      <c r="J2" s="502"/>
    </row>
    <row r="3" spans="1:15" ht="19.5" customHeight="1" x14ac:dyDescent="0.25">
      <c r="A3" s="396" t="s">
        <v>623</v>
      </c>
      <c r="B3" s="396"/>
      <c r="C3" s="396"/>
      <c r="D3" s="396"/>
      <c r="E3" s="396"/>
      <c r="F3" s="275"/>
      <c r="G3" s="275"/>
      <c r="H3" s="275"/>
      <c r="I3" s="275"/>
      <c r="J3" s="275"/>
    </row>
    <row r="4" spans="1:15" ht="42" customHeight="1" x14ac:dyDescent="0.3">
      <c r="A4" s="460" t="s">
        <v>720</v>
      </c>
      <c r="B4" s="460"/>
      <c r="C4" s="460"/>
      <c r="D4" s="397"/>
      <c r="E4" s="397"/>
      <c r="F4" s="397"/>
      <c r="G4" s="398"/>
      <c r="H4" s="488"/>
      <c r="I4" s="488"/>
      <c r="J4" s="488"/>
      <c r="K4" s="343"/>
      <c r="L4" s="343"/>
      <c r="M4" s="343"/>
      <c r="N4" s="343"/>
      <c r="O4" s="343"/>
    </row>
    <row r="5" spans="1:15" ht="12.75" customHeight="1" x14ac:dyDescent="0.3">
      <c r="A5" s="399"/>
      <c r="B5" s="399"/>
      <c r="C5" s="399"/>
      <c r="D5" s="397"/>
      <c r="E5" s="397"/>
      <c r="F5" s="397"/>
      <c r="G5" s="398"/>
      <c r="H5" s="276"/>
      <c r="I5" s="276"/>
      <c r="J5" s="276"/>
      <c r="K5" s="343"/>
      <c r="L5" s="343"/>
      <c r="M5" s="343"/>
      <c r="N5" s="343"/>
      <c r="O5" s="343"/>
    </row>
    <row r="6" spans="1:15" ht="12.75" customHeight="1" x14ac:dyDescent="0.3">
      <c r="A6" s="399"/>
      <c r="B6" s="399"/>
      <c r="C6" s="399"/>
      <c r="D6" s="397"/>
      <c r="E6" s="397"/>
      <c r="F6" s="397"/>
      <c r="G6" s="398"/>
      <c r="H6" s="475"/>
      <c r="I6" s="475"/>
      <c r="J6" s="475"/>
      <c r="K6" s="343"/>
      <c r="L6" s="343"/>
      <c r="M6" s="343"/>
      <c r="N6" s="343"/>
      <c r="O6" s="343"/>
    </row>
    <row r="7" spans="1:15" ht="12.75" customHeight="1" x14ac:dyDescent="0.3">
      <c r="A7" s="399"/>
      <c r="B7" s="399"/>
      <c r="C7" s="399"/>
      <c r="D7" s="397"/>
      <c r="E7" s="397"/>
      <c r="F7" s="397"/>
      <c r="G7" s="398"/>
      <c r="H7" s="475"/>
      <c r="I7" s="475"/>
      <c r="J7" s="475"/>
      <c r="K7" s="343"/>
      <c r="L7" s="343"/>
      <c r="M7" s="343"/>
      <c r="N7" s="343"/>
      <c r="O7" s="343"/>
    </row>
    <row r="8" spans="1:15" ht="12.75" customHeight="1" x14ac:dyDescent="0.3">
      <c r="A8" s="399"/>
      <c r="B8" s="399"/>
      <c r="C8" s="399"/>
      <c r="D8" s="397"/>
      <c r="E8" s="397"/>
      <c r="F8" s="397"/>
      <c r="G8" s="398"/>
      <c r="H8" s="475"/>
      <c r="I8" s="475"/>
      <c r="J8" s="475"/>
      <c r="K8" s="343"/>
      <c r="L8" s="343"/>
      <c r="M8" s="343"/>
      <c r="N8" s="343"/>
      <c r="O8" s="343"/>
    </row>
    <row r="9" spans="1:15" ht="12.75" customHeight="1" x14ac:dyDescent="0.3">
      <c r="A9" s="399"/>
      <c r="B9" s="399"/>
      <c r="C9" s="399"/>
      <c r="D9" s="397"/>
      <c r="E9" s="397"/>
      <c r="F9" s="397"/>
      <c r="G9" s="398"/>
      <c r="H9" s="475"/>
      <c r="I9" s="475"/>
      <c r="J9" s="475"/>
      <c r="K9" s="343"/>
      <c r="L9" s="343"/>
      <c r="M9" s="343"/>
      <c r="N9" s="343"/>
      <c r="O9" s="343"/>
    </row>
    <row r="10" spans="1:15" ht="12.75" customHeight="1" x14ac:dyDescent="0.3">
      <c r="A10" s="399"/>
      <c r="B10" s="399"/>
      <c r="C10" s="399"/>
      <c r="D10" s="397"/>
      <c r="E10" s="397"/>
      <c r="F10" s="397"/>
      <c r="G10" s="398"/>
      <c r="H10" s="475"/>
      <c r="I10" s="475"/>
      <c r="J10" s="475"/>
      <c r="K10" s="343"/>
      <c r="L10" s="343"/>
      <c r="M10" s="343"/>
      <c r="N10" s="343"/>
      <c r="O10" s="343"/>
    </row>
    <row r="11" spans="1:15" ht="12.75" customHeight="1" x14ac:dyDescent="0.3">
      <c r="A11" s="399"/>
      <c r="B11" s="399"/>
      <c r="C11" s="399"/>
      <c r="D11" s="397"/>
      <c r="E11" s="397"/>
      <c r="F11" s="397"/>
      <c r="G11" s="398"/>
      <c r="H11" s="475"/>
      <c r="I11" s="475"/>
      <c r="J11" s="475"/>
      <c r="K11" s="343"/>
      <c r="L11" s="343"/>
      <c r="M11" s="343"/>
      <c r="N11" s="343"/>
      <c r="O11" s="343"/>
    </row>
    <row r="12" spans="1:15" ht="12.75" customHeight="1" x14ac:dyDescent="0.3">
      <c r="A12" s="399"/>
      <c r="B12" s="399"/>
      <c r="C12" s="399"/>
      <c r="D12" s="397"/>
      <c r="E12" s="397"/>
      <c r="F12" s="397"/>
      <c r="G12" s="398"/>
      <c r="H12" s="472"/>
      <c r="I12" s="472"/>
      <c r="J12" s="472"/>
      <c r="K12" s="343"/>
      <c r="L12" s="343"/>
      <c r="M12" s="343"/>
      <c r="N12" s="343"/>
      <c r="O12" s="343"/>
    </row>
    <row r="13" spans="1:15" ht="22.5" hidden="1" customHeight="1" x14ac:dyDescent="0.25">
      <c r="G13" s="50"/>
      <c r="H13" s="50"/>
      <c r="I13" s="50"/>
    </row>
    <row r="14" spans="1:15" ht="17.25" hidden="1" customHeight="1" x14ac:dyDescent="0.25">
      <c r="B14" s="387">
        <v>1.19</v>
      </c>
      <c r="C14" s="388">
        <v>1.24</v>
      </c>
      <c r="K14" s="393"/>
    </row>
    <row r="15" spans="1:15" ht="19.5" customHeight="1" x14ac:dyDescent="0.25">
      <c r="A15" s="502" t="s">
        <v>653</v>
      </c>
      <c r="B15" s="502"/>
      <c r="C15" s="502"/>
      <c r="D15" s="502"/>
      <c r="E15" s="502"/>
      <c r="F15" s="502"/>
      <c r="G15" s="502"/>
      <c r="H15" s="502"/>
      <c r="I15" s="502"/>
      <c r="J15" s="502"/>
    </row>
    <row r="16" spans="1:15" ht="19.5" customHeight="1" x14ac:dyDescent="0.25">
      <c r="A16" s="476"/>
      <c r="B16" s="476"/>
      <c r="C16" s="476"/>
      <c r="D16" s="476"/>
      <c r="E16" s="476"/>
      <c r="F16" s="476"/>
      <c r="G16" s="476"/>
      <c r="H16" s="476"/>
      <c r="I16" s="476"/>
      <c r="J16" s="476"/>
    </row>
    <row r="17" spans="1:13" ht="19.5" customHeight="1" thickBot="1" x14ac:dyDescent="0.3">
      <c r="A17" s="473"/>
      <c r="B17" s="473"/>
      <c r="C17" s="473"/>
      <c r="D17" s="473"/>
      <c r="E17" s="473"/>
      <c r="F17" s="473"/>
      <c r="G17" s="473"/>
      <c r="H17" s="473"/>
      <c r="I17" s="473"/>
      <c r="J17" s="473"/>
    </row>
    <row r="18" spans="1:13" s="163" customFormat="1" ht="147" customHeight="1" x14ac:dyDescent="0.2">
      <c r="A18" s="411" t="s">
        <v>183</v>
      </c>
      <c r="B18" s="412" t="s">
        <v>604</v>
      </c>
      <c r="C18" s="413" t="s">
        <v>185</v>
      </c>
      <c r="D18" s="414" t="s">
        <v>605</v>
      </c>
      <c r="E18" s="414" t="s">
        <v>624</v>
      </c>
      <c r="F18" s="414" t="s">
        <v>616</v>
      </c>
      <c r="G18" s="415" t="s">
        <v>618</v>
      </c>
      <c r="H18" s="415" t="s">
        <v>625</v>
      </c>
      <c r="I18" s="415" t="s">
        <v>617</v>
      </c>
      <c r="J18" s="416" t="s">
        <v>619</v>
      </c>
      <c r="K18" s="164"/>
      <c r="L18" s="389"/>
      <c r="M18" s="389"/>
    </row>
    <row r="19" spans="1:13" s="163" customFormat="1" ht="42.75" customHeight="1" x14ac:dyDescent="0.2">
      <c r="A19" s="518" t="s">
        <v>591</v>
      </c>
      <c r="B19" s="519"/>
      <c r="C19" s="462"/>
      <c r="D19" s="462"/>
      <c r="E19" s="462"/>
      <c r="F19" s="462"/>
      <c r="G19" s="462"/>
      <c r="H19" s="462"/>
      <c r="I19" s="462"/>
      <c r="J19" s="463"/>
      <c r="K19" s="164"/>
      <c r="L19" s="389"/>
      <c r="M19" s="389"/>
    </row>
    <row r="20" spans="1:13" s="163" customFormat="1" ht="83.25" customHeight="1" x14ac:dyDescent="0.2">
      <c r="A20" s="520">
        <v>1</v>
      </c>
      <c r="B20" s="522" t="s">
        <v>599</v>
      </c>
      <c r="C20" s="524" t="s">
        <v>690</v>
      </c>
      <c r="D20" s="469" t="s">
        <v>658</v>
      </c>
      <c r="E20" s="432" t="s">
        <v>659</v>
      </c>
      <c r="F20" s="439" t="s">
        <v>606</v>
      </c>
      <c r="G20" s="440">
        <v>42401</v>
      </c>
      <c r="H20" s="440">
        <v>43862</v>
      </c>
      <c r="I20" s="442" t="s">
        <v>699</v>
      </c>
      <c r="J20" s="461" t="s">
        <v>593</v>
      </c>
      <c r="K20" s="164"/>
      <c r="L20" s="389"/>
      <c r="M20" s="389"/>
    </row>
    <row r="21" spans="1:13" s="163" customFormat="1" ht="90" customHeight="1" x14ac:dyDescent="0.2">
      <c r="A21" s="521"/>
      <c r="B21" s="523"/>
      <c r="C21" s="525"/>
      <c r="D21" s="443">
        <f>E21/1.19</f>
        <v>62168.63025210084</v>
      </c>
      <c r="E21" s="189">
        <v>73980.67</v>
      </c>
      <c r="F21" s="191" t="s">
        <v>606</v>
      </c>
      <c r="G21" s="438">
        <v>43466</v>
      </c>
      <c r="H21" s="438">
        <v>43830</v>
      </c>
      <c r="I21" s="433" t="s">
        <v>692</v>
      </c>
      <c r="J21" s="434" t="s">
        <v>586</v>
      </c>
      <c r="K21" s="164"/>
      <c r="L21" s="389"/>
      <c r="M21" s="389"/>
    </row>
    <row r="22" spans="1:13" s="163" customFormat="1" ht="54.75" customHeight="1" x14ac:dyDescent="0.2">
      <c r="A22" s="530" t="s">
        <v>630</v>
      </c>
      <c r="B22" s="526" t="s">
        <v>689</v>
      </c>
      <c r="C22" s="528" t="s">
        <v>589</v>
      </c>
      <c r="D22" s="432" t="s">
        <v>707</v>
      </c>
      <c r="E22" s="435" t="s">
        <v>706</v>
      </c>
      <c r="F22" s="439" t="s">
        <v>607</v>
      </c>
      <c r="G22" s="440">
        <v>43617</v>
      </c>
      <c r="H22" s="440">
        <v>44347</v>
      </c>
      <c r="I22" s="441" t="s">
        <v>696</v>
      </c>
      <c r="J22" s="442" t="s">
        <v>586</v>
      </c>
      <c r="K22" s="164"/>
      <c r="L22" s="389"/>
      <c r="M22" s="389"/>
    </row>
    <row r="23" spans="1:13" s="163" customFormat="1" ht="65.25" customHeight="1" x14ac:dyDescent="0.2">
      <c r="A23" s="531"/>
      <c r="B23" s="527"/>
      <c r="C23" s="529"/>
      <c r="D23" s="443">
        <f>E23/1.19</f>
        <v>217177.50420168068</v>
      </c>
      <c r="E23" s="474">
        <v>258441.23</v>
      </c>
      <c r="F23" s="191" t="s">
        <v>607</v>
      </c>
      <c r="G23" s="436">
        <v>43617</v>
      </c>
      <c r="H23" s="438">
        <v>43830</v>
      </c>
      <c r="I23" s="437" t="s">
        <v>655</v>
      </c>
      <c r="J23" s="433" t="s">
        <v>586</v>
      </c>
      <c r="K23" s="164"/>
      <c r="L23" s="389"/>
      <c r="M23" s="389"/>
    </row>
    <row r="24" spans="1:13" s="163" customFormat="1" ht="82.5" customHeight="1" x14ac:dyDescent="0.2">
      <c r="A24" s="504">
        <v>3</v>
      </c>
      <c r="B24" s="510" t="s">
        <v>600</v>
      </c>
      <c r="C24" s="511" t="s">
        <v>594</v>
      </c>
      <c r="D24" s="432" t="s">
        <v>661</v>
      </c>
      <c r="E24" s="435" t="s">
        <v>660</v>
      </c>
      <c r="F24" s="439" t="s">
        <v>614</v>
      </c>
      <c r="G24" s="440">
        <v>42368</v>
      </c>
      <c r="H24" s="440">
        <v>43828</v>
      </c>
      <c r="I24" s="442" t="s">
        <v>700</v>
      </c>
      <c r="J24" s="442" t="s">
        <v>586</v>
      </c>
      <c r="K24" s="164"/>
      <c r="L24" s="389"/>
      <c r="M24" s="389"/>
    </row>
    <row r="25" spans="1:13" s="163" customFormat="1" ht="93.75" customHeight="1" x14ac:dyDescent="0.2">
      <c r="A25" s="504"/>
      <c r="B25" s="510"/>
      <c r="C25" s="511"/>
      <c r="D25" s="443">
        <f>E25/1.19</f>
        <v>142857.14285714287</v>
      </c>
      <c r="E25" s="189">
        <v>170000</v>
      </c>
      <c r="F25" s="191" t="s">
        <v>614</v>
      </c>
      <c r="G25" s="438">
        <v>43466</v>
      </c>
      <c r="H25" s="438">
        <v>43830</v>
      </c>
      <c r="I25" s="433" t="s">
        <v>691</v>
      </c>
      <c r="J25" s="433" t="s">
        <v>586</v>
      </c>
      <c r="K25" s="164"/>
      <c r="L25" s="389"/>
      <c r="M25" s="389"/>
    </row>
    <row r="26" spans="1:13" s="163" customFormat="1" ht="44.25" customHeight="1" x14ac:dyDescent="0.2">
      <c r="A26" s="464" t="s">
        <v>592</v>
      </c>
      <c r="B26" s="465"/>
      <c r="C26" s="465"/>
      <c r="D26" s="465"/>
      <c r="E26" s="465"/>
      <c r="F26" s="465"/>
      <c r="G26" s="465"/>
      <c r="H26" s="465"/>
      <c r="I26" s="465"/>
      <c r="J26" s="466"/>
      <c r="K26" s="164"/>
      <c r="L26" s="389"/>
      <c r="M26" s="389"/>
    </row>
    <row r="27" spans="1:13" s="163" customFormat="1" ht="84.75" customHeight="1" x14ac:dyDescent="0.2">
      <c r="A27" s="520">
        <v>1</v>
      </c>
      <c r="B27" s="526" t="s">
        <v>639</v>
      </c>
      <c r="C27" s="524" t="s">
        <v>595</v>
      </c>
      <c r="D27" s="432" t="s">
        <v>662</v>
      </c>
      <c r="E27" s="432">
        <v>165402.38</v>
      </c>
      <c r="F27" s="439" t="s">
        <v>613</v>
      </c>
      <c r="G27" s="440">
        <v>43217</v>
      </c>
      <c r="H27" s="440">
        <v>43947</v>
      </c>
      <c r="I27" s="442" t="s">
        <v>701</v>
      </c>
      <c r="J27" s="442" t="s">
        <v>627</v>
      </c>
      <c r="K27" s="164"/>
      <c r="L27" s="389"/>
      <c r="M27" s="389"/>
    </row>
    <row r="28" spans="1:13" s="163" customFormat="1" ht="92.25" customHeight="1" x14ac:dyDescent="0.2">
      <c r="A28" s="521"/>
      <c r="B28" s="527"/>
      <c r="C28" s="525"/>
      <c r="D28" s="443">
        <f>E28/1.19</f>
        <v>83396.159663865546</v>
      </c>
      <c r="E28" s="443">
        <v>99241.43</v>
      </c>
      <c r="F28" s="191" t="s">
        <v>613</v>
      </c>
      <c r="G28" s="438">
        <v>43466</v>
      </c>
      <c r="H28" s="438">
        <v>43830</v>
      </c>
      <c r="I28" s="470" t="s">
        <v>687</v>
      </c>
      <c r="J28" s="433" t="s">
        <v>627</v>
      </c>
      <c r="K28" s="164"/>
      <c r="L28" s="389"/>
      <c r="M28" s="389"/>
    </row>
    <row r="29" spans="1:13" s="269" customFormat="1" ht="62.25" customHeight="1" x14ac:dyDescent="0.25">
      <c r="A29" s="520">
        <v>2</v>
      </c>
      <c r="B29" s="512" t="s">
        <v>656</v>
      </c>
      <c r="C29" s="524" t="s">
        <v>219</v>
      </c>
      <c r="D29" s="432" t="s">
        <v>663</v>
      </c>
      <c r="E29" s="432" t="s">
        <v>664</v>
      </c>
      <c r="F29" s="439" t="s">
        <v>612</v>
      </c>
      <c r="G29" s="440">
        <v>42887</v>
      </c>
      <c r="H29" s="440">
        <v>43616</v>
      </c>
      <c r="I29" s="442" t="s">
        <v>695</v>
      </c>
      <c r="J29" s="442" t="s">
        <v>586</v>
      </c>
      <c r="K29" s="268"/>
    </row>
    <row r="30" spans="1:13" s="269" customFormat="1" ht="70.5" customHeight="1" x14ac:dyDescent="0.25">
      <c r="A30" s="533"/>
      <c r="B30" s="534"/>
      <c r="C30" s="535"/>
      <c r="D30" s="443">
        <f>E30/1.19</f>
        <v>124219.32773109245</v>
      </c>
      <c r="E30" s="189">
        <v>147821</v>
      </c>
      <c r="F30" s="191" t="s">
        <v>612</v>
      </c>
      <c r="G30" s="438">
        <v>43466</v>
      </c>
      <c r="H30" s="438">
        <v>43616</v>
      </c>
      <c r="I30" s="433" t="s">
        <v>679</v>
      </c>
      <c r="J30" s="433" t="s">
        <v>586</v>
      </c>
      <c r="K30" s="268"/>
    </row>
    <row r="31" spans="1:13" s="269" customFormat="1" ht="75.75" customHeight="1" x14ac:dyDescent="0.25">
      <c r="A31" s="533"/>
      <c r="B31" s="513"/>
      <c r="C31" s="525"/>
      <c r="D31" s="443">
        <f>E31/1.19</f>
        <v>49688</v>
      </c>
      <c r="E31" s="189">
        <v>59128.72</v>
      </c>
      <c r="F31" s="191" t="s">
        <v>612</v>
      </c>
      <c r="G31" s="438">
        <v>43617</v>
      </c>
      <c r="H31" s="438">
        <v>43677</v>
      </c>
      <c r="I31" s="477" t="s">
        <v>708</v>
      </c>
      <c r="J31" s="477" t="s">
        <v>586</v>
      </c>
      <c r="K31" s="268"/>
    </row>
    <row r="32" spans="1:13" s="269" customFormat="1" ht="67.5" customHeight="1" x14ac:dyDescent="0.25">
      <c r="A32" s="533"/>
      <c r="B32" s="512" t="s">
        <v>715</v>
      </c>
      <c r="C32" s="524" t="s">
        <v>219</v>
      </c>
      <c r="D32" s="432" t="s">
        <v>711</v>
      </c>
      <c r="E32" s="432" t="s">
        <v>714</v>
      </c>
      <c r="F32" s="439" t="s">
        <v>612</v>
      </c>
      <c r="G32" s="440">
        <v>43678</v>
      </c>
      <c r="H32" s="440">
        <v>44255</v>
      </c>
      <c r="I32" s="442" t="s">
        <v>702</v>
      </c>
      <c r="J32" s="442" t="s">
        <v>586</v>
      </c>
      <c r="K32" s="268"/>
    </row>
    <row r="33" spans="1:11" s="269" customFormat="1" ht="71.25" customHeight="1" x14ac:dyDescent="0.25">
      <c r="A33" s="521"/>
      <c r="B33" s="513"/>
      <c r="C33" s="525"/>
      <c r="D33" s="189">
        <f>E33/1.19</f>
        <v>143006.74789915967</v>
      </c>
      <c r="E33" s="189">
        <v>170178.03</v>
      </c>
      <c r="F33" s="191" t="s">
        <v>612</v>
      </c>
      <c r="G33" s="438">
        <v>43678</v>
      </c>
      <c r="H33" s="438">
        <v>43830</v>
      </c>
      <c r="I33" s="433" t="s">
        <v>716</v>
      </c>
      <c r="J33" s="433" t="s">
        <v>586</v>
      </c>
      <c r="K33" s="268"/>
    </row>
    <row r="34" spans="1:11" s="269" customFormat="1" ht="69.75" customHeight="1" x14ac:dyDescent="0.25">
      <c r="A34" s="532">
        <v>3</v>
      </c>
      <c r="B34" s="516" t="s">
        <v>638</v>
      </c>
      <c r="C34" s="511" t="s">
        <v>55</v>
      </c>
      <c r="D34" s="432" t="s">
        <v>666</v>
      </c>
      <c r="E34" s="432" t="s">
        <v>665</v>
      </c>
      <c r="F34" s="439" t="s">
        <v>629</v>
      </c>
      <c r="G34" s="445">
        <v>43101</v>
      </c>
      <c r="H34" s="445">
        <v>43830</v>
      </c>
      <c r="I34" s="442" t="s">
        <v>695</v>
      </c>
      <c r="J34" s="442" t="s">
        <v>586</v>
      </c>
      <c r="K34" s="268"/>
    </row>
    <row r="35" spans="1:11" s="269" customFormat="1" ht="79.5" customHeight="1" x14ac:dyDescent="0.25">
      <c r="A35" s="532"/>
      <c r="B35" s="516"/>
      <c r="C35" s="511"/>
      <c r="D35" s="189">
        <f>E35/1.19</f>
        <v>60440.000000000007</v>
      </c>
      <c r="E35" s="189">
        <v>71923.600000000006</v>
      </c>
      <c r="F35" s="191" t="s">
        <v>629</v>
      </c>
      <c r="G35" s="438">
        <v>43466</v>
      </c>
      <c r="H35" s="438">
        <v>43830</v>
      </c>
      <c r="I35" s="483" t="s">
        <v>685</v>
      </c>
      <c r="J35" s="483" t="s">
        <v>627</v>
      </c>
      <c r="K35" s="268"/>
    </row>
    <row r="36" spans="1:11" s="269" customFormat="1" ht="70.5" customHeight="1" x14ac:dyDescent="0.25">
      <c r="A36" s="532">
        <v>4</v>
      </c>
      <c r="B36" s="516" t="s">
        <v>646</v>
      </c>
      <c r="C36" s="511" t="s">
        <v>55</v>
      </c>
      <c r="D36" s="432" t="s">
        <v>667</v>
      </c>
      <c r="E36" s="432" t="s">
        <v>668</v>
      </c>
      <c r="F36" s="439" t="s">
        <v>629</v>
      </c>
      <c r="G36" s="445">
        <v>43101</v>
      </c>
      <c r="H36" s="445">
        <v>43830</v>
      </c>
      <c r="I36" s="442" t="s">
        <v>698</v>
      </c>
      <c r="J36" s="442" t="s">
        <v>586</v>
      </c>
      <c r="K36" s="268"/>
    </row>
    <row r="37" spans="1:11" s="269" customFormat="1" ht="70.5" customHeight="1" x14ac:dyDescent="0.25">
      <c r="A37" s="532"/>
      <c r="B37" s="516"/>
      <c r="C37" s="511"/>
      <c r="D37" s="189">
        <f>E37/1.19</f>
        <v>40551.596638655465</v>
      </c>
      <c r="E37" s="189">
        <v>48256.4</v>
      </c>
      <c r="F37" s="191" t="s">
        <v>629</v>
      </c>
      <c r="G37" s="438">
        <v>43466</v>
      </c>
      <c r="H37" s="438">
        <v>43830</v>
      </c>
      <c r="I37" s="483" t="s">
        <v>686</v>
      </c>
      <c r="J37" s="483" t="s">
        <v>627</v>
      </c>
      <c r="K37" s="268"/>
    </row>
    <row r="38" spans="1:11" s="269" customFormat="1" ht="57" customHeight="1" x14ac:dyDescent="0.25">
      <c r="A38" s="504">
        <v>5</v>
      </c>
      <c r="B38" s="510" t="s">
        <v>601</v>
      </c>
      <c r="C38" s="511" t="s">
        <v>596</v>
      </c>
      <c r="D38" s="432" t="s">
        <v>670</v>
      </c>
      <c r="E38" s="432" t="s">
        <v>669</v>
      </c>
      <c r="F38" s="439" t="s">
        <v>611</v>
      </c>
      <c r="G38" s="440">
        <v>42020</v>
      </c>
      <c r="H38" s="440">
        <v>43480</v>
      </c>
      <c r="I38" s="442" t="s">
        <v>697</v>
      </c>
      <c r="J38" s="442" t="s">
        <v>593</v>
      </c>
      <c r="K38" s="268"/>
    </row>
    <row r="39" spans="1:11" s="269" customFormat="1" ht="78" customHeight="1" x14ac:dyDescent="0.25">
      <c r="A39" s="504"/>
      <c r="B39" s="510"/>
      <c r="C39" s="511"/>
      <c r="D39" s="189">
        <v>800000</v>
      </c>
      <c r="E39" s="189">
        <v>800000</v>
      </c>
      <c r="F39" s="191" t="s">
        <v>611</v>
      </c>
      <c r="G39" s="438">
        <v>43466</v>
      </c>
      <c r="H39" s="438">
        <v>43616</v>
      </c>
      <c r="I39" s="483" t="s">
        <v>677</v>
      </c>
      <c r="J39" s="483" t="s">
        <v>632</v>
      </c>
      <c r="K39" s="268"/>
    </row>
    <row r="40" spans="1:11" s="269" customFormat="1" ht="79.5" customHeight="1" x14ac:dyDescent="0.25">
      <c r="A40" s="504"/>
      <c r="B40" s="510" t="s">
        <v>709</v>
      </c>
      <c r="C40" s="511" t="s">
        <v>596</v>
      </c>
      <c r="D40" s="432" t="s">
        <v>657</v>
      </c>
      <c r="E40" s="432" t="s">
        <v>657</v>
      </c>
      <c r="F40" s="439" t="s">
        <v>611</v>
      </c>
      <c r="G40" s="445">
        <v>43629</v>
      </c>
      <c r="H40" s="445">
        <v>44359</v>
      </c>
      <c r="I40" s="442" t="s">
        <v>696</v>
      </c>
      <c r="J40" s="442" t="s">
        <v>641</v>
      </c>
      <c r="K40" s="268"/>
    </row>
    <row r="41" spans="1:11" s="269" customFormat="1" ht="91.5" customHeight="1" x14ac:dyDescent="0.25">
      <c r="A41" s="504"/>
      <c r="B41" s="510"/>
      <c r="C41" s="511"/>
      <c r="D41" s="189">
        <v>2600000</v>
      </c>
      <c r="E41" s="189">
        <v>2600000</v>
      </c>
      <c r="F41" s="191" t="s">
        <v>611</v>
      </c>
      <c r="G41" s="438">
        <v>43629</v>
      </c>
      <c r="H41" s="438">
        <v>43830</v>
      </c>
      <c r="I41" s="483" t="s">
        <v>688</v>
      </c>
      <c r="J41" s="483" t="s">
        <v>632</v>
      </c>
      <c r="K41" s="268"/>
    </row>
    <row r="42" spans="1:11" s="269" customFormat="1" ht="93" customHeight="1" x14ac:dyDescent="0.25">
      <c r="A42" s="504">
        <v>6</v>
      </c>
      <c r="B42" s="510" t="s">
        <v>602</v>
      </c>
      <c r="C42" s="511" t="s">
        <v>597</v>
      </c>
      <c r="D42" s="432" t="s">
        <v>672</v>
      </c>
      <c r="E42" s="432" t="s">
        <v>671</v>
      </c>
      <c r="F42" s="439" t="s">
        <v>610</v>
      </c>
      <c r="G42" s="440">
        <v>42164</v>
      </c>
      <c r="H42" s="440">
        <v>43624</v>
      </c>
      <c r="I42" s="442" t="s">
        <v>694</v>
      </c>
      <c r="J42" s="442" t="s">
        <v>454</v>
      </c>
      <c r="K42" s="268"/>
    </row>
    <row r="43" spans="1:11" s="269" customFormat="1" ht="90" customHeight="1" x14ac:dyDescent="0.25">
      <c r="A43" s="504"/>
      <c r="B43" s="510"/>
      <c r="C43" s="511"/>
      <c r="D43" s="443">
        <f>E43/1.19</f>
        <v>58823.529411764706</v>
      </c>
      <c r="E43" s="189">
        <v>70000</v>
      </c>
      <c r="F43" s="191" t="s">
        <v>610</v>
      </c>
      <c r="G43" s="438">
        <v>43466</v>
      </c>
      <c r="H43" s="438">
        <v>43830</v>
      </c>
      <c r="I43" s="433" t="s">
        <v>693</v>
      </c>
      <c r="J43" s="433" t="s">
        <v>454</v>
      </c>
      <c r="K43" s="268"/>
    </row>
    <row r="44" spans="1:11" s="269" customFormat="1" ht="198.75" customHeight="1" x14ac:dyDescent="0.25">
      <c r="A44" s="433">
        <v>7</v>
      </c>
      <c r="B44" s="129" t="s">
        <v>636</v>
      </c>
      <c r="C44" s="481" t="s">
        <v>635</v>
      </c>
      <c r="D44" s="189">
        <f>E44/1.19</f>
        <v>2857142.8571428573</v>
      </c>
      <c r="E44" s="189">
        <v>3400000</v>
      </c>
      <c r="F44" s="191" t="s">
        <v>610</v>
      </c>
      <c r="G44" s="438">
        <v>43466</v>
      </c>
      <c r="H44" s="438">
        <v>43830</v>
      </c>
      <c r="I44" s="452" t="s">
        <v>654</v>
      </c>
      <c r="J44" s="433" t="s">
        <v>633</v>
      </c>
      <c r="K44" s="268"/>
    </row>
    <row r="45" spans="1:11" ht="69" customHeight="1" x14ac:dyDescent="0.25">
      <c r="A45" s="504">
        <v>8</v>
      </c>
      <c r="B45" s="510" t="s">
        <v>631</v>
      </c>
      <c r="C45" s="511" t="s">
        <v>598</v>
      </c>
      <c r="D45" s="432" t="s">
        <v>674</v>
      </c>
      <c r="E45" s="432" t="s">
        <v>673</v>
      </c>
      <c r="F45" s="439" t="s">
        <v>609</v>
      </c>
      <c r="G45" s="440">
        <v>43101</v>
      </c>
      <c r="H45" s="440">
        <v>43828</v>
      </c>
      <c r="I45" s="444" t="s">
        <v>695</v>
      </c>
      <c r="J45" s="442" t="s">
        <v>627</v>
      </c>
      <c r="K45" s="176"/>
    </row>
    <row r="46" spans="1:11" ht="76.5" customHeight="1" x14ac:dyDescent="0.25">
      <c r="A46" s="504"/>
      <c r="B46" s="510"/>
      <c r="C46" s="511"/>
      <c r="D46" s="443">
        <f>E46/1.19</f>
        <v>142519.20168067227</v>
      </c>
      <c r="E46" s="189">
        <v>169597.85</v>
      </c>
      <c r="F46" s="191" t="s">
        <v>609</v>
      </c>
      <c r="G46" s="438">
        <v>43466</v>
      </c>
      <c r="H46" s="438">
        <v>43830</v>
      </c>
      <c r="I46" s="433" t="s">
        <v>684</v>
      </c>
      <c r="J46" s="433" t="s">
        <v>627</v>
      </c>
      <c r="K46" s="176"/>
    </row>
    <row r="47" spans="1:11" ht="96.75" customHeight="1" x14ac:dyDescent="0.25">
      <c r="A47" s="504">
        <v>9</v>
      </c>
      <c r="B47" s="516" t="s">
        <v>637</v>
      </c>
      <c r="C47" s="538" t="s">
        <v>398</v>
      </c>
      <c r="D47" s="432" t="s">
        <v>675</v>
      </c>
      <c r="E47" s="432" t="s">
        <v>676</v>
      </c>
      <c r="F47" s="439" t="s">
        <v>609</v>
      </c>
      <c r="G47" s="440">
        <v>42816</v>
      </c>
      <c r="H47" s="445">
        <v>43545</v>
      </c>
      <c r="I47" s="444" t="s">
        <v>695</v>
      </c>
      <c r="J47" s="442" t="s">
        <v>593</v>
      </c>
      <c r="K47" s="176"/>
    </row>
    <row r="48" spans="1:11" ht="90" customHeight="1" x14ac:dyDescent="0.25">
      <c r="A48" s="504"/>
      <c r="B48" s="516"/>
      <c r="C48" s="538"/>
      <c r="D48" s="443">
        <f>E48/1.19</f>
        <v>67226.890756302528</v>
      </c>
      <c r="E48" s="189">
        <v>80000</v>
      </c>
      <c r="F48" s="191" t="s">
        <v>609</v>
      </c>
      <c r="G48" s="438">
        <v>43466</v>
      </c>
      <c r="H48" s="438">
        <v>43546</v>
      </c>
      <c r="I48" s="479" t="s">
        <v>705</v>
      </c>
      <c r="J48" s="479" t="s">
        <v>586</v>
      </c>
      <c r="K48" s="176"/>
    </row>
    <row r="49" spans="1:13" ht="96.75" customHeight="1" x14ac:dyDescent="0.25">
      <c r="A49" s="504"/>
      <c r="B49" s="516"/>
      <c r="C49" s="538"/>
      <c r="D49" s="443">
        <f>E49/1.19</f>
        <v>58823.529411764706</v>
      </c>
      <c r="E49" s="189">
        <v>70000</v>
      </c>
      <c r="F49" s="191" t="s">
        <v>609</v>
      </c>
      <c r="G49" s="438">
        <v>43547</v>
      </c>
      <c r="H49" s="438">
        <v>43639</v>
      </c>
      <c r="I49" s="479" t="s">
        <v>704</v>
      </c>
      <c r="J49" s="479" t="s">
        <v>586</v>
      </c>
      <c r="K49" s="176"/>
    </row>
    <row r="50" spans="1:13" ht="101.25" customHeight="1" x14ac:dyDescent="0.25">
      <c r="A50" s="520">
        <v>10</v>
      </c>
      <c r="B50" s="512" t="s">
        <v>642</v>
      </c>
      <c r="C50" s="514" t="s">
        <v>644</v>
      </c>
      <c r="D50" s="432" t="s">
        <v>682</v>
      </c>
      <c r="E50" s="432" t="s">
        <v>680</v>
      </c>
      <c r="F50" s="439" t="s">
        <v>609</v>
      </c>
      <c r="G50" s="445">
        <v>43462</v>
      </c>
      <c r="H50" s="445">
        <v>43830</v>
      </c>
      <c r="I50" s="442" t="s">
        <v>703</v>
      </c>
      <c r="J50" s="442" t="s">
        <v>586</v>
      </c>
      <c r="K50" s="176"/>
    </row>
    <row r="51" spans="1:13" ht="87" customHeight="1" x14ac:dyDescent="0.25">
      <c r="A51" s="521"/>
      <c r="B51" s="513"/>
      <c r="C51" s="515"/>
      <c r="D51" s="443">
        <f>E51/1.19</f>
        <v>257150</v>
      </c>
      <c r="E51" s="189">
        <v>306008.5</v>
      </c>
      <c r="F51" s="191" t="s">
        <v>609</v>
      </c>
      <c r="G51" s="438">
        <v>43466</v>
      </c>
      <c r="H51" s="438">
        <v>43830</v>
      </c>
      <c r="I51" s="433" t="s">
        <v>647</v>
      </c>
      <c r="J51" s="433" t="s">
        <v>586</v>
      </c>
      <c r="K51" s="176"/>
    </row>
    <row r="52" spans="1:13" ht="106.5" customHeight="1" x14ac:dyDescent="0.25">
      <c r="A52" s="520">
        <v>11</v>
      </c>
      <c r="B52" s="512" t="s">
        <v>643</v>
      </c>
      <c r="C52" s="514" t="s">
        <v>644</v>
      </c>
      <c r="D52" s="432" t="s">
        <v>683</v>
      </c>
      <c r="E52" s="432" t="s">
        <v>681</v>
      </c>
      <c r="F52" s="439" t="s">
        <v>609</v>
      </c>
      <c r="G52" s="445">
        <v>43462</v>
      </c>
      <c r="H52" s="445">
        <v>43830</v>
      </c>
      <c r="I52" s="442" t="s">
        <v>703</v>
      </c>
      <c r="J52" s="442" t="s">
        <v>626</v>
      </c>
      <c r="K52" s="176"/>
    </row>
    <row r="53" spans="1:13" ht="88.5" customHeight="1" x14ac:dyDescent="0.25">
      <c r="A53" s="521"/>
      <c r="B53" s="513"/>
      <c r="C53" s="515"/>
      <c r="D53" s="189">
        <f>E53/1.19</f>
        <v>187589</v>
      </c>
      <c r="E53" s="189">
        <v>223230.91</v>
      </c>
      <c r="F53" s="191" t="s">
        <v>609</v>
      </c>
      <c r="G53" s="438">
        <v>43466</v>
      </c>
      <c r="H53" s="438">
        <v>43830</v>
      </c>
      <c r="I53" s="433" t="s">
        <v>647</v>
      </c>
      <c r="J53" s="433" t="s">
        <v>626</v>
      </c>
      <c r="K53" s="176"/>
    </row>
    <row r="54" spans="1:13" ht="39" customHeight="1" x14ac:dyDescent="0.25">
      <c r="A54" s="99"/>
      <c r="B54" s="454" t="s">
        <v>652</v>
      </c>
      <c r="C54" s="446"/>
      <c r="D54" s="447">
        <f>SUM(D21,D23,D25,D28,D30,D31,D33,D35,D37,D39,D41,D43,D44,D46,D48,D49,D51,D53,)</f>
        <v>7952780.1176470593</v>
      </c>
      <c r="E54" s="447">
        <f>SUM(E21,E23,E25,E28,E30,E31,E33,E35,E37,E39,E41,E43,E44,E46,E48,E49,E51,E53,)</f>
        <v>8817808.3399999999</v>
      </c>
      <c r="F54" s="448"/>
      <c r="G54" s="449"/>
      <c r="H54" s="449"/>
      <c r="I54" s="450"/>
      <c r="J54" s="450"/>
      <c r="K54" s="176"/>
    </row>
    <row r="55" spans="1:13" s="269" customFormat="1" ht="41.25" customHeight="1" x14ac:dyDescent="0.25">
      <c r="A55" s="505" t="s">
        <v>603</v>
      </c>
      <c r="B55" s="506"/>
      <c r="C55" s="506"/>
      <c r="D55" s="506"/>
      <c r="E55" s="506"/>
      <c r="F55" s="506"/>
      <c r="G55" s="506"/>
      <c r="H55" s="506"/>
      <c r="I55" s="506"/>
      <c r="J55" s="507"/>
      <c r="K55" s="382"/>
    </row>
    <row r="56" spans="1:13" s="269" customFormat="1" ht="39.75" customHeight="1" x14ac:dyDescent="0.25">
      <c r="A56" s="518" t="s">
        <v>591</v>
      </c>
      <c r="B56" s="519"/>
      <c r="C56" s="519"/>
      <c r="D56" s="519"/>
      <c r="E56" s="519"/>
      <c r="F56" s="519"/>
      <c r="G56" s="519"/>
      <c r="H56" s="519"/>
      <c r="I56" s="519"/>
      <c r="J56" s="519"/>
      <c r="K56" s="382"/>
    </row>
    <row r="57" spans="1:13" s="269" customFormat="1" ht="163.5" customHeight="1" x14ac:dyDescent="0.25">
      <c r="A57" s="451">
        <v>1</v>
      </c>
      <c r="B57" s="482" t="s">
        <v>719</v>
      </c>
      <c r="C57" s="468" t="s">
        <v>645</v>
      </c>
      <c r="D57" s="432" t="s">
        <v>718</v>
      </c>
      <c r="E57" s="435" t="s">
        <v>717</v>
      </c>
      <c r="F57" s="439" t="s">
        <v>608</v>
      </c>
      <c r="G57" s="440">
        <v>43678</v>
      </c>
      <c r="H57" s="440">
        <v>43830</v>
      </c>
      <c r="I57" s="442" t="s">
        <v>634</v>
      </c>
      <c r="J57" s="442" t="s">
        <v>641</v>
      </c>
      <c r="K57" s="382"/>
    </row>
    <row r="58" spans="1:13" s="269" customFormat="1" ht="62.25" customHeight="1" x14ac:dyDescent="0.25">
      <c r="A58" s="451">
        <v>2</v>
      </c>
      <c r="B58" s="482" t="s">
        <v>721</v>
      </c>
      <c r="C58" s="468" t="s">
        <v>710</v>
      </c>
      <c r="D58" s="189">
        <f t="shared" ref="D58" si="0">E58/1.19</f>
        <v>215966.38655462186</v>
      </c>
      <c r="E58" s="400">
        <v>257000</v>
      </c>
      <c r="F58" s="191" t="s">
        <v>608</v>
      </c>
      <c r="G58" s="436">
        <v>43556</v>
      </c>
      <c r="H58" s="436">
        <v>43814</v>
      </c>
      <c r="I58" s="21" t="s">
        <v>620</v>
      </c>
      <c r="J58" s="479" t="s">
        <v>626</v>
      </c>
      <c r="K58" s="382"/>
    </row>
    <row r="59" spans="1:13" s="269" customFormat="1" ht="37.5" customHeight="1" x14ac:dyDescent="0.25">
      <c r="A59" s="453"/>
      <c r="B59" s="454" t="s">
        <v>651</v>
      </c>
      <c r="C59" s="455"/>
      <c r="D59" s="456">
        <f>SUM(D58)</f>
        <v>215966.38655462186</v>
      </c>
      <c r="E59" s="456">
        <f>SUM(E58)</f>
        <v>257000</v>
      </c>
      <c r="F59" s="457"/>
      <c r="G59" s="458"/>
      <c r="H59" s="458"/>
      <c r="I59" s="458"/>
      <c r="J59" s="459"/>
      <c r="K59" s="382"/>
    </row>
    <row r="60" spans="1:13" s="269" customFormat="1" ht="12" customHeight="1" x14ac:dyDescent="0.25">
      <c r="A60" s="425"/>
      <c r="B60" s="426"/>
      <c r="C60" s="427"/>
      <c r="D60" s="428"/>
      <c r="E60" s="428"/>
      <c r="F60" s="429"/>
      <c r="G60" s="430"/>
      <c r="H60" s="430"/>
      <c r="I60" s="430"/>
      <c r="J60" s="431"/>
      <c r="K60" s="382"/>
    </row>
    <row r="61" spans="1:13" s="269" customFormat="1" ht="9.75" hidden="1" customHeight="1" x14ac:dyDescent="0.25">
      <c r="A61" s="425"/>
      <c r="B61" s="426"/>
      <c r="C61" s="427"/>
      <c r="D61" s="428"/>
      <c r="E61" s="428"/>
      <c r="F61" s="429"/>
      <c r="G61" s="430"/>
      <c r="H61" s="430"/>
      <c r="I61" s="430"/>
      <c r="J61" s="431"/>
      <c r="K61" s="382"/>
    </row>
    <row r="62" spans="1:13" s="269" customFormat="1" ht="17.25" customHeight="1" x14ac:dyDescent="0.3">
      <c r="A62" s="418"/>
      <c r="B62" s="401" t="s">
        <v>648</v>
      </c>
      <c r="C62" s="401"/>
      <c r="D62" s="509" t="s">
        <v>623</v>
      </c>
      <c r="E62" s="509"/>
      <c r="F62" s="417"/>
      <c r="G62" s="401" t="s">
        <v>621</v>
      </c>
      <c r="H62" s="401"/>
      <c r="I62" s="480"/>
      <c r="J62" s="417"/>
      <c r="K62" s="419"/>
      <c r="L62" s="420"/>
    </row>
    <row r="63" spans="1:13" s="269" customFormat="1" ht="16.5" customHeight="1" x14ac:dyDescent="0.3">
      <c r="A63" s="421"/>
      <c r="B63" s="508" t="s">
        <v>650</v>
      </c>
      <c r="C63" s="508"/>
      <c r="D63" s="509" t="s">
        <v>712</v>
      </c>
      <c r="E63" s="509"/>
      <c r="F63" s="417"/>
      <c r="G63" s="509" t="s">
        <v>622</v>
      </c>
      <c r="H63" s="509"/>
      <c r="I63" s="417"/>
      <c r="J63" s="417"/>
      <c r="K63" s="419"/>
      <c r="L63" s="422"/>
      <c r="M63" s="391"/>
    </row>
    <row r="64" spans="1:13" s="269" customFormat="1" ht="16.5" customHeight="1" x14ac:dyDescent="0.3">
      <c r="A64" s="423"/>
      <c r="B64" s="508" t="s">
        <v>649</v>
      </c>
      <c r="C64" s="508"/>
      <c r="D64" s="509" t="s">
        <v>713</v>
      </c>
      <c r="E64" s="509"/>
      <c r="F64" s="417"/>
      <c r="G64" s="509" t="s">
        <v>590</v>
      </c>
      <c r="H64" s="509"/>
      <c r="I64" s="417"/>
      <c r="J64" s="417"/>
      <c r="K64" s="424"/>
      <c r="L64" s="422"/>
      <c r="M64" s="391"/>
    </row>
    <row r="65" spans="1:13" s="269" customFormat="1" ht="13.5" customHeight="1" x14ac:dyDescent="0.3">
      <c r="A65" s="423"/>
      <c r="B65" s="417"/>
      <c r="C65" s="417"/>
      <c r="D65" s="417"/>
      <c r="E65" s="417"/>
      <c r="F65" s="417"/>
      <c r="G65" s="417"/>
      <c r="H65" s="417"/>
      <c r="I65" s="417"/>
      <c r="J65" s="417"/>
      <c r="K65" s="424"/>
      <c r="L65" s="422"/>
      <c r="M65" s="391"/>
    </row>
    <row r="66" spans="1:13" s="269" customFormat="1" ht="13.5" customHeight="1" x14ac:dyDescent="0.3">
      <c r="A66" s="423"/>
      <c r="B66" s="471"/>
      <c r="C66" s="471"/>
      <c r="D66" s="471"/>
      <c r="E66" s="471"/>
      <c r="F66" s="471"/>
      <c r="G66" s="471"/>
      <c r="H66" s="471"/>
      <c r="I66" s="471"/>
      <c r="J66" s="471"/>
      <c r="K66" s="424"/>
      <c r="L66" s="422"/>
      <c r="M66" s="391"/>
    </row>
    <row r="67" spans="1:13" s="269" customFormat="1" ht="31.5" customHeight="1" x14ac:dyDescent="0.3">
      <c r="A67" s="423"/>
      <c r="B67" s="478"/>
      <c r="C67" s="478"/>
      <c r="D67" s="478"/>
      <c r="E67" s="478"/>
      <c r="F67" s="478"/>
      <c r="G67" s="478"/>
      <c r="H67" s="478"/>
      <c r="I67" s="478"/>
      <c r="J67" s="478"/>
      <c r="K67" s="424"/>
      <c r="L67" s="422"/>
      <c r="M67" s="391"/>
    </row>
    <row r="68" spans="1:13" s="269" customFormat="1" ht="13.5" customHeight="1" x14ac:dyDescent="0.3">
      <c r="A68" s="536" t="s">
        <v>628</v>
      </c>
      <c r="B68" s="536"/>
      <c r="C68" s="471"/>
      <c r="D68" s="471"/>
      <c r="E68" s="471"/>
      <c r="F68" s="471"/>
      <c r="G68" s="471"/>
      <c r="H68" s="471"/>
      <c r="I68" s="471"/>
      <c r="J68" s="471"/>
      <c r="K68" s="424"/>
      <c r="L68" s="422"/>
      <c r="M68" s="391"/>
    </row>
    <row r="69" spans="1:13" s="269" customFormat="1" ht="18" customHeight="1" x14ac:dyDescent="0.3">
      <c r="A69" s="423"/>
      <c r="B69" s="417"/>
      <c r="C69" s="417"/>
      <c r="D69" s="417"/>
      <c r="E69" s="417"/>
      <c r="F69" s="417"/>
      <c r="G69" s="417"/>
      <c r="H69" s="417"/>
      <c r="I69" s="417"/>
      <c r="J69" s="417"/>
      <c r="K69" s="424"/>
      <c r="L69" s="422"/>
      <c r="M69" s="391"/>
    </row>
    <row r="70" spans="1:13" s="269" customFormat="1" ht="29.25" customHeight="1" x14ac:dyDescent="0.3">
      <c r="A70" s="536" t="s">
        <v>640</v>
      </c>
      <c r="B70" s="536"/>
      <c r="C70" s="417"/>
      <c r="D70" s="417"/>
      <c r="E70" s="417"/>
      <c r="F70" s="417"/>
      <c r="G70" s="417"/>
      <c r="H70" s="417"/>
      <c r="I70" s="537"/>
      <c r="J70" s="537"/>
      <c r="K70" s="424"/>
      <c r="L70" s="422"/>
      <c r="M70" s="391"/>
    </row>
    <row r="71" spans="1:13" ht="24" customHeight="1" x14ac:dyDescent="0.25">
      <c r="A71" s="403"/>
      <c r="B71" s="269"/>
      <c r="C71" s="402"/>
      <c r="D71" s="269"/>
      <c r="E71" s="269"/>
      <c r="F71" s="269"/>
      <c r="G71" s="404"/>
      <c r="H71" s="404"/>
      <c r="I71" s="404"/>
      <c r="J71" s="404"/>
      <c r="K71" s="23"/>
    </row>
    <row r="72" spans="1:13" ht="24" customHeight="1" x14ac:dyDescent="0.25">
      <c r="A72" s="536"/>
      <c r="B72" s="536"/>
      <c r="C72" s="402"/>
      <c r="D72" s="269"/>
      <c r="E72" s="269"/>
      <c r="F72" s="269"/>
      <c r="G72" s="404"/>
      <c r="H72" s="404"/>
      <c r="I72" s="404"/>
      <c r="J72" s="404"/>
      <c r="K72" s="23"/>
    </row>
    <row r="73" spans="1:13" ht="24" customHeight="1" x14ac:dyDescent="0.25">
      <c r="A73" s="467"/>
      <c r="B73" s="467"/>
      <c r="C73" s="467"/>
      <c r="D73" s="467"/>
      <c r="E73" s="467"/>
      <c r="F73" s="467"/>
      <c r="G73" s="467"/>
      <c r="H73" s="467"/>
      <c r="I73" s="467"/>
      <c r="J73" s="467"/>
      <c r="K73" s="467"/>
    </row>
    <row r="74" spans="1:13" ht="18.75" customHeight="1" x14ac:dyDescent="0.25">
      <c r="A74" s="467"/>
      <c r="B74" s="467"/>
      <c r="C74" s="467"/>
      <c r="D74" s="467"/>
      <c r="E74" s="467"/>
      <c r="F74" s="467"/>
      <c r="G74" s="467"/>
      <c r="H74" s="467"/>
      <c r="I74" s="467"/>
      <c r="J74" s="467"/>
      <c r="K74" s="23"/>
    </row>
    <row r="75" spans="1:13" ht="13.5" customHeight="1" x14ac:dyDescent="0.25">
      <c r="A75" s="406"/>
      <c r="B75" s="269"/>
      <c r="C75" s="405"/>
      <c r="D75" s="269"/>
      <c r="E75" s="269"/>
      <c r="F75" s="269"/>
      <c r="G75" s="404"/>
      <c r="H75" s="404"/>
      <c r="I75" s="404"/>
      <c r="J75" s="404"/>
      <c r="K75" s="23"/>
    </row>
    <row r="76" spans="1:13" x14ac:dyDescent="0.25">
      <c r="A76" s="406"/>
      <c r="B76" s="269"/>
      <c r="C76" s="405"/>
      <c r="D76" s="269"/>
      <c r="E76" s="269"/>
      <c r="F76" s="269"/>
      <c r="G76" s="404"/>
      <c r="H76" s="404"/>
      <c r="I76" s="404"/>
      <c r="J76" s="404"/>
      <c r="K76" s="23"/>
    </row>
    <row r="77" spans="1:13" ht="20.100000000000001" customHeight="1" x14ac:dyDescent="0.25">
      <c r="A77" s="406"/>
      <c r="B77" s="269"/>
      <c r="C77" s="405"/>
      <c r="D77" s="269"/>
      <c r="E77" s="269"/>
      <c r="F77" s="269"/>
      <c r="G77" s="404"/>
      <c r="H77" s="404"/>
      <c r="I77" s="404"/>
      <c r="J77" s="404"/>
      <c r="K77" s="23"/>
    </row>
    <row r="78" spans="1:13" ht="20.100000000000001" customHeight="1" x14ac:dyDescent="0.25">
      <c r="A78" s="406"/>
      <c r="B78" s="269"/>
      <c r="C78" s="405"/>
      <c r="D78" s="269"/>
      <c r="E78" s="269"/>
      <c r="F78" s="269"/>
      <c r="G78" s="404"/>
      <c r="H78" s="404"/>
      <c r="I78" s="404"/>
      <c r="J78" s="404"/>
      <c r="K78" s="23"/>
    </row>
    <row r="79" spans="1:13" ht="20.100000000000001" customHeight="1" x14ac:dyDescent="0.25">
      <c r="A79" s="406"/>
      <c r="B79" s="269"/>
      <c r="C79" s="405"/>
      <c r="D79" s="269"/>
      <c r="E79" s="269"/>
      <c r="F79" s="269"/>
      <c r="G79" s="404"/>
      <c r="H79" s="404"/>
      <c r="I79" s="404"/>
      <c r="J79" s="404"/>
      <c r="K79" s="23"/>
    </row>
    <row r="80" spans="1:13" ht="20.100000000000001" customHeight="1" x14ac:dyDescent="0.25">
      <c r="K80" s="23"/>
    </row>
    <row r="81" spans="1:11" ht="20.100000000000001" customHeight="1" x14ac:dyDescent="0.25">
      <c r="A81" s="15"/>
      <c r="C81" s="15"/>
      <c r="G81" s="15"/>
      <c r="H81" s="15"/>
      <c r="I81" s="15"/>
      <c r="J81" s="15"/>
      <c r="K81" s="23"/>
    </row>
    <row r="82" spans="1:11" ht="20.100000000000001" customHeight="1" x14ac:dyDescent="0.25">
      <c r="A82" s="15"/>
      <c r="C82" s="15"/>
      <c r="G82" s="15"/>
      <c r="H82" s="15"/>
      <c r="I82" s="15"/>
      <c r="J82" s="15"/>
      <c r="K82" s="23"/>
    </row>
    <row r="83" spans="1:11" ht="20.100000000000001" customHeight="1" x14ac:dyDescent="0.25">
      <c r="A83" s="15"/>
      <c r="C83" s="15"/>
      <c r="G83" s="15"/>
      <c r="H83" s="15"/>
      <c r="I83" s="15"/>
      <c r="J83" s="15"/>
      <c r="K83" s="23"/>
    </row>
    <row r="84" spans="1:11" ht="20.100000000000001" customHeight="1" x14ac:dyDescent="0.25">
      <c r="A84" s="15"/>
      <c r="C84" s="15"/>
      <c r="G84" s="15"/>
      <c r="H84" s="15"/>
      <c r="I84" s="15"/>
      <c r="J84" s="15"/>
      <c r="K84" s="23"/>
    </row>
    <row r="85" spans="1:11" ht="20.100000000000001" customHeight="1" x14ac:dyDescent="0.25">
      <c r="A85" s="15"/>
      <c r="C85" s="15"/>
      <c r="G85" s="15"/>
      <c r="H85" s="15"/>
      <c r="I85" s="15"/>
      <c r="J85" s="15"/>
      <c r="K85" s="23"/>
    </row>
    <row r="86" spans="1:11" ht="20.100000000000001" customHeight="1" x14ac:dyDescent="0.25">
      <c r="A86" s="15"/>
      <c r="C86" s="15"/>
      <c r="G86" s="15"/>
      <c r="H86" s="15"/>
      <c r="I86" s="15"/>
      <c r="J86" s="15"/>
      <c r="K86" s="23"/>
    </row>
    <row r="87" spans="1:11" ht="20.100000000000001" customHeight="1" x14ac:dyDescent="0.25">
      <c r="A87" s="15"/>
      <c r="C87" s="15"/>
      <c r="G87" s="15"/>
      <c r="H87" s="15"/>
      <c r="I87" s="15"/>
      <c r="J87" s="15"/>
      <c r="K87" s="23"/>
    </row>
    <row r="88" spans="1:11" ht="20.100000000000001" customHeight="1" x14ac:dyDescent="0.25">
      <c r="A88" s="15"/>
      <c r="C88" s="15"/>
      <c r="G88" s="15"/>
      <c r="H88" s="15"/>
      <c r="I88" s="15"/>
      <c r="J88" s="15"/>
      <c r="K88" s="23"/>
    </row>
    <row r="89" spans="1:11" ht="20.100000000000001" customHeight="1" x14ac:dyDescent="0.25">
      <c r="A89" s="15"/>
      <c r="C89" s="15"/>
      <c r="G89" s="15"/>
      <c r="H89" s="15"/>
      <c r="I89" s="15"/>
      <c r="J89" s="15"/>
      <c r="K89" s="23"/>
    </row>
    <row r="90" spans="1:11" ht="20.100000000000001" customHeight="1" x14ac:dyDescent="0.25">
      <c r="A90" s="15"/>
      <c r="C90" s="15"/>
      <c r="G90" s="15"/>
      <c r="H90" s="15"/>
      <c r="I90" s="15"/>
      <c r="J90" s="15"/>
      <c r="K90" s="23"/>
    </row>
    <row r="91" spans="1:11" ht="20.100000000000001" customHeight="1" x14ac:dyDescent="0.25">
      <c r="A91" s="15"/>
      <c r="C91" s="15"/>
      <c r="G91" s="15"/>
      <c r="H91" s="15"/>
      <c r="I91" s="15"/>
      <c r="J91" s="15"/>
      <c r="K91" s="23"/>
    </row>
    <row r="92" spans="1:11" ht="20.100000000000001" customHeight="1" x14ac:dyDescent="0.25">
      <c r="A92" s="15"/>
      <c r="C92" s="15"/>
      <c r="G92" s="15"/>
      <c r="H92" s="15"/>
      <c r="I92" s="15"/>
      <c r="J92" s="15"/>
      <c r="K92" s="23"/>
    </row>
    <row r="93" spans="1:11" ht="20.100000000000001" customHeight="1" x14ac:dyDescent="0.25">
      <c r="A93" s="15"/>
      <c r="C93" s="15"/>
      <c r="G93" s="15"/>
      <c r="H93" s="15"/>
      <c r="I93" s="15"/>
      <c r="J93" s="15"/>
      <c r="K93" s="23"/>
    </row>
    <row r="94" spans="1:11" ht="20.100000000000001" customHeight="1" x14ac:dyDescent="0.25">
      <c r="A94" s="15"/>
      <c r="C94" s="15"/>
      <c r="G94" s="15"/>
      <c r="H94" s="15"/>
      <c r="I94" s="15"/>
      <c r="J94" s="15"/>
      <c r="K94" s="23"/>
    </row>
    <row r="95" spans="1:11" ht="20.100000000000001" customHeight="1" x14ac:dyDescent="0.25">
      <c r="A95" s="15"/>
      <c r="C95" s="15"/>
      <c r="G95" s="15"/>
      <c r="H95" s="15"/>
      <c r="I95" s="15"/>
      <c r="J95" s="15"/>
      <c r="K95" s="23"/>
    </row>
    <row r="96" spans="1:11" ht="20.100000000000001" customHeight="1" x14ac:dyDescent="0.25">
      <c r="A96" s="15"/>
      <c r="C96" s="15"/>
      <c r="G96" s="15"/>
      <c r="H96" s="15"/>
      <c r="I96" s="15"/>
      <c r="J96" s="15"/>
      <c r="K96" s="23"/>
    </row>
    <row r="97" spans="1:11" ht="20.100000000000001" customHeight="1" x14ac:dyDescent="0.25">
      <c r="A97" s="15"/>
      <c r="C97" s="15"/>
      <c r="G97" s="15"/>
      <c r="H97" s="15"/>
      <c r="I97" s="15"/>
      <c r="J97" s="15"/>
      <c r="K97" s="23"/>
    </row>
    <row r="98" spans="1:11" ht="20.100000000000001" customHeight="1" x14ac:dyDescent="0.25">
      <c r="A98" s="15"/>
      <c r="C98" s="15"/>
      <c r="G98" s="15"/>
      <c r="H98" s="15"/>
      <c r="I98" s="15"/>
      <c r="J98" s="15"/>
      <c r="K98" s="23"/>
    </row>
    <row r="99" spans="1:11" ht="20.100000000000001" customHeight="1" x14ac:dyDescent="0.25">
      <c r="A99" s="15"/>
      <c r="C99" s="15"/>
      <c r="G99" s="15"/>
      <c r="H99" s="15"/>
      <c r="I99" s="15"/>
      <c r="J99" s="15"/>
      <c r="K99" s="23"/>
    </row>
    <row r="100" spans="1:11" ht="20.100000000000001" customHeight="1" x14ac:dyDescent="0.25">
      <c r="A100" s="15"/>
      <c r="C100" s="15"/>
      <c r="G100" s="15"/>
      <c r="H100" s="15"/>
      <c r="I100" s="15"/>
      <c r="J100" s="15"/>
      <c r="K100" s="23"/>
    </row>
    <row r="101" spans="1:11" ht="20.100000000000001" customHeight="1" x14ac:dyDescent="0.25">
      <c r="A101" s="15"/>
      <c r="C101" s="15"/>
      <c r="G101" s="15"/>
      <c r="H101" s="15"/>
      <c r="I101" s="15"/>
      <c r="J101" s="15"/>
      <c r="K101" s="23"/>
    </row>
    <row r="102" spans="1:11" ht="20.100000000000001" customHeight="1" x14ac:dyDescent="0.25">
      <c r="A102" s="15"/>
      <c r="C102" s="15"/>
      <c r="G102" s="15"/>
      <c r="H102" s="15"/>
      <c r="I102" s="15"/>
      <c r="J102" s="15"/>
      <c r="K102" s="23"/>
    </row>
    <row r="103" spans="1:11" ht="20.100000000000001" customHeight="1" x14ac:dyDescent="0.25">
      <c r="A103" s="15"/>
      <c r="C103" s="15"/>
      <c r="G103" s="15"/>
      <c r="H103" s="15"/>
      <c r="I103" s="15"/>
      <c r="J103" s="15"/>
      <c r="K103" s="23"/>
    </row>
    <row r="104" spans="1:11" ht="20.100000000000001" customHeight="1" x14ac:dyDescent="0.25">
      <c r="A104" s="15"/>
      <c r="C104" s="15"/>
      <c r="G104" s="15"/>
      <c r="H104" s="15"/>
      <c r="I104" s="15"/>
      <c r="J104" s="15"/>
      <c r="K104" s="23"/>
    </row>
    <row r="105" spans="1:11" ht="20.100000000000001" customHeight="1" x14ac:dyDescent="0.25">
      <c r="A105" s="15"/>
      <c r="C105" s="15"/>
      <c r="G105" s="15"/>
      <c r="H105" s="15"/>
      <c r="I105" s="15"/>
      <c r="J105" s="15"/>
      <c r="K105" s="23"/>
    </row>
    <row r="106" spans="1:11" ht="20.100000000000001" customHeight="1" x14ac:dyDescent="0.25">
      <c r="A106" s="15"/>
      <c r="C106" s="15"/>
      <c r="G106" s="15"/>
      <c r="H106" s="15"/>
      <c r="I106" s="15"/>
      <c r="J106" s="15"/>
      <c r="K106" s="23"/>
    </row>
    <row r="107" spans="1:11" ht="20.100000000000001" customHeight="1" x14ac:dyDescent="0.25">
      <c r="A107" s="15"/>
      <c r="C107" s="15"/>
      <c r="G107" s="15"/>
      <c r="H107" s="15"/>
      <c r="I107" s="15"/>
      <c r="J107" s="15"/>
      <c r="K107" s="23"/>
    </row>
    <row r="108" spans="1:11" ht="20.100000000000001" customHeight="1" x14ac:dyDescent="0.25">
      <c r="A108" s="15"/>
      <c r="C108" s="15"/>
      <c r="G108" s="15"/>
      <c r="H108" s="15"/>
      <c r="I108" s="15"/>
      <c r="J108" s="15"/>
      <c r="K108" s="23"/>
    </row>
    <row r="109" spans="1:11" ht="20.100000000000001" customHeight="1" x14ac:dyDescent="0.25">
      <c r="A109" s="15"/>
      <c r="C109" s="15"/>
      <c r="G109" s="15"/>
      <c r="H109" s="15"/>
      <c r="I109" s="15"/>
      <c r="J109" s="15"/>
      <c r="K109" s="23"/>
    </row>
    <row r="110" spans="1:11" ht="20.100000000000001" customHeight="1" x14ac:dyDescent="0.25">
      <c r="A110" s="15"/>
      <c r="C110" s="15"/>
      <c r="G110" s="15"/>
      <c r="H110" s="15"/>
      <c r="I110" s="15"/>
      <c r="J110" s="15"/>
      <c r="K110" s="23"/>
    </row>
    <row r="111" spans="1:11" ht="20.100000000000001" customHeight="1" x14ac:dyDescent="0.25">
      <c r="A111" s="15"/>
      <c r="C111" s="15"/>
      <c r="G111" s="15"/>
      <c r="H111" s="15"/>
      <c r="I111" s="15"/>
      <c r="J111" s="15"/>
      <c r="K111" s="23"/>
    </row>
    <row r="112" spans="1:11" ht="20.100000000000001" customHeight="1" x14ac:dyDescent="0.25">
      <c r="A112" s="15"/>
      <c r="C112" s="15"/>
      <c r="G112" s="15"/>
      <c r="H112" s="15"/>
      <c r="I112" s="15"/>
      <c r="J112" s="15"/>
      <c r="K112" s="23"/>
    </row>
    <row r="113" spans="1:11" ht="20.100000000000001" customHeight="1" x14ac:dyDescent="0.25">
      <c r="A113" s="15"/>
      <c r="C113" s="15"/>
      <c r="G113" s="15"/>
      <c r="H113" s="15"/>
      <c r="I113" s="15"/>
      <c r="J113" s="15"/>
      <c r="K113" s="23"/>
    </row>
    <row r="114" spans="1:11" ht="20.100000000000001" customHeight="1" x14ac:dyDescent="0.25">
      <c r="A114" s="15"/>
      <c r="C114" s="15"/>
      <c r="G114" s="15"/>
      <c r="H114" s="15"/>
      <c r="I114" s="15"/>
      <c r="J114" s="15"/>
      <c r="K114" s="23"/>
    </row>
    <row r="115" spans="1:11" ht="20.100000000000001" customHeight="1" x14ac:dyDescent="0.25">
      <c r="A115" s="15"/>
      <c r="C115" s="15"/>
      <c r="G115" s="15"/>
      <c r="H115" s="15"/>
      <c r="I115" s="15"/>
      <c r="J115" s="15"/>
      <c r="K115" s="23"/>
    </row>
    <row r="116" spans="1:11" ht="20.100000000000001" customHeight="1" x14ac:dyDescent="0.25">
      <c r="A116" s="15"/>
      <c r="C116" s="15"/>
      <c r="G116" s="15"/>
      <c r="H116" s="15"/>
      <c r="I116" s="15"/>
      <c r="J116" s="15"/>
      <c r="K116" s="23"/>
    </row>
    <row r="117" spans="1:11" ht="20.100000000000001" customHeight="1" x14ac:dyDescent="0.25">
      <c r="A117" s="15"/>
      <c r="C117" s="15"/>
      <c r="G117" s="15"/>
      <c r="H117" s="15"/>
      <c r="I117" s="15"/>
      <c r="J117" s="15"/>
      <c r="K117" s="23"/>
    </row>
    <row r="118" spans="1:11" ht="20.100000000000001" customHeight="1" x14ac:dyDescent="0.25">
      <c r="A118" s="15"/>
      <c r="C118" s="15"/>
      <c r="G118" s="15"/>
      <c r="H118" s="15"/>
      <c r="I118" s="15"/>
      <c r="J118" s="15"/>
      <c r="K118" s="23"/>
    </row>
    <row r="119" spans="1:11" ht="20.100000000000001" customHeight="1" x14ac:dyDescent="0.25">
      <c r="A119" s="15"/>
      <c r="C119" s="15"/>
      <c r="G119" s="15"/>
      <c r="H119" s="15"/>
      <c r="I119" s="15"/>
      <c r="J119" s="15"/>
      <c r="K119" s="23"/>
    </row>
    <row r="120" spans="1:11" ht="20.100000000000001" customHeight="1" x14ac:dyDescent="0.25">
      <c r="A120" s="15"/>
      <c r="C120" s="15"/>
      <c r="G120" s="15"/>
      <c r="H120" s="15"/>
      <c r="I120" s="15"/>
      <c r="J120" s="15"/>
      <c r="K120" s="23"/>
    </row>
    <row r="121" spans="1:11" ht="20.100000000000001" customHeight="1" x14ac:dyDescent="0.25">
      <c r="A121" s="15"/>
      <c r="C121" s="15"/>
      <c r="G121" s="15"/>
      <c r="H121" s="15"/>
      <c r="I121" s="15"/>
      <c r="J121" s="15"/>
      <c r="K121" s="23"/>
    </row>
    <row r="122" spans="1:11" ht="20.100000000000001" customHeight="1" x14ac:dyDescent="0.25">
      <c r="A122" s="15"/>
      <c r="C122" s="15"/>
      <c r="G122" s="15"/>
      <c r="H122" s="15"/>
      <c r="I122" s="15"/>
      <c r="J122" s="15"/>
      <c r="K122" s="23"/>
    </row>
    <row r="123" spans="1:11" ht="20.100000000000001" customHeight="1" x14ac:dyDescent="0.25">
      <c r="A123" s="15"/>
      <c r="C123" s="15"/>
      <c r="G123" s="15"/>
      <c r="H123" s="15"/>
      <c r="I123" s="15"/>
      <c r="J123" s="15"/>
      <c r="K123" s="23"/>
    </row>
    <row r="124" spans="1:11" ht="20.100000000000001" customHeight="1" x14ac:dyDescent="0.25">
      <c r="A124" s="15"/>
      <c r="C124" s="15"/>
      <c r="G124" s="15"/>
      <c r="H124" s="15"/>
      <c r="I124" s="15"/>
      <c r="J124" s="15"/>
      <c r="K124" s="23"/>
    </row>
    <row r="125" spans="1:11" ht="20.100000000000001" customHeight="1" x14ac:dyDescent="0.25">
      <c r="A125" s="15"/>
      <c r="C125" s="15"/>
      <c r="G125" s="15"/>
      <c r="H125" s="15"/>
      <c r="I125" s="15"/>
      <c r="J125" s="15"/>
      <c r="K125" s="23"/>
    </row>
    <row r="126" spans="1:11" ht="20.100000000000001" customHeight="1" x14ac:dyDescent="0.25">
      <c r="A126" s="15"/>
      <c r="C126" s="15"/>
      <c r="G126" s="15"/>
      <c r="H126" s="15"/>
      <c r="I126" s="15"/>
      <c r="J126" s="15"/>
      <c r="K126" s="23"/>
    </row>
    <row r="127" spans="1:11" ht="20.100000000000001" customHeight="1" x14ac:dyDescent="0.25">
      <c r="A127" s="15"/>
      <c r="C127" s="15"/>
      <c r="G127" s="15"/>
      <c r="H127" s="15"/>
      <c r="I127" s="15"/>
      <c r="J127" s="15"/>
      <c r="K127" s="23"/>
    </row>
    <row r="128" spans="1:11" ht="20.100000000000001" customHeight="1" x14ac:dyDescent="0.25">
      <c r="A128" s="15"/>
      <c r="C128" s="15"/>
      <c r="G128" s="15"/>
      <c r="H128" s="15"/>
      <c r="I128" s="15"/>
      <c r="J128" s="15"/>
      <c r="K128" s="23"/>
    </row>
    <row r="129" spans="1:11" ht="20.100000000000001" customHeight="1" x14ac:dyDescent="0.25">
      <c r="A129" s="15"/>
      <c r="C129" s="15"/>
      <c r="G129" s="15"/>
      <c r="H129" s="15"/>
      <c r="I129" s="15"/>
      <c r="J129" s="15"/>
      <c r="K129" s="23"/>
    </row>
    <row r="130" spans="1:11" ht="20.100000000000001" customHeight="1" x14ac:dyDescent="0.25">
      <c r="A130" s="15"/>
      <c r="C130" s="15"/>
      <c r="G130" s="15"/>
      <c r="H130" s="15"/>
      <c r="I130" s="15"/>
      <c r="J130" s="15"/>
      <c r="K130" s="23"/>
    </row>
    <row r="131" spans="1:11" ht="20.100000000000001" customHeight="1" x14ac:dyDescent="0.25">
      <c r="A131" s="15"/>
      <c r="C131" s="15"/>
      <c r="G131" s="15"/>
      <c r="H131" s="15"/>
      <c r="I131" s="15"/>
      <c r="J131" s="15"/>
      <c r="K131" s="23"/>
    </row>
    <row r="132" spans="1:11" ht="20.100000000000001" customHeight="1" x14ac:dyDescent="0.25">
      <c r="A132" s="15"/>
      <c r="C132" s="15"/>
      <c r="G132" s="15"/>
      <c r="H132" s="15"/>
      <c r="I132" s="15"/>
      <c r="J132" s="15"/>
      <c r="K132" s="23"/>
    </row>
    <row r="133" spans="1:11" ht="20.100000000000001" customHeight="1" x14ac:dyDescent="0.25">
      <c r="A133" s="15"/>
      <c r="C133" s="15"/>
      <c r="G133" s="15"/>
      <c r="H133" s="15"/>
      <c r="I133" s="15"/>
      <c r="J133" s="15"/>
      <c r="K133" s="23"/>
    </row>
    <row r="134" spans="1:11" ht="20.100000000000001" customHeight="1" x14ac:dyDescent="0.25">
      <c r="A134" s="15"/>
      <c r="C134" s="15"/>
      <c r="G134" s="15"/>
      <c r="H134" s="15"/>
      <c r="I134" s="15"/>
      <c r="J134" s="15"/>
      <c r="K134" s="23"/>
    </row>
    <row r="135" spans="1:11" ht="20.100000000000001" customHeight="1" x14ac:dyDescent="0.25">
      <c r="A135" s="15"/>
      <c r="C135" s="15"/>
      <c r="G135" s="15"/>
      <c r="H135" s="15"/>
      <c r="I135" s="15"/>
      <c r="J135" s="15"/>
      <c r="K135" s="23"/>
    </row>
    <row r="136" spans="1:11" ht="20.100000000000001" customHeight="1" x14ac:dyDescent="0.25">
      <c r="A136" s="15"/>
      <c r="C136" s="15"/>
      <c r="G136" s="15"/>
      <c r="H136" s="15"/>
      <c r="I136" s="15"/>
      <c r="J136" s="15"/>
      <c r="K136" s="23"/>
    </row>
    <row r="137" spans="1:11" ht="20.100000000000001" customHeight="1" x14ac:dyDescent="0.25">
      <c r="A137" s="15"/>
      <c r="C137" s="15"/>
      <c r="G137" s="15"/>
      <c r="H137" s="15"/>
      <c r="I137" s="15"/>
      <c r="J137" s="15"/>
      <c r="K137" s="23"/>
    </row>
    <row r="138" spans="1:11" ht="20.100000000000001" customHeight="1" x14ac:dyDescent="0.25">
      <c r="A138" s="15"/>
      <c r="C138" s="15"/>
      <c r="G138" s="15"/>
      <c r="H138" s="15"/>
      <c r="I138" s="15"/>
      <c r="J138" s="15"/>
      <c r="K138" s="23"/>
    </row>
    <row r="139" spans="1:11" ht="20.100000000000001" customHeight="1" x14ac:dyDescent="0.25">
      <c r="A139" s="15"/>
      <c r="C139" s="15"/>
      <c r="G139" s="15"/>
      <c r="H139" s="15"/>
      <c r="I139" s="15"/>
      <c r="J139" s="15"/>
      <c r="K139" s="23"/>
    </row>
    <row r="140" spans="1:11" ht="20.100000000000001" customHeight="1" x14ac:dyDescent="0.25">
      <c r="A140" s="15"/>
      <c r="C140" s="15"/>
      <c r="G140" s="15"/>
      <c r="H140" s="15"/>
      <c r="I140" s="15"/>
      <c r="J140" s="15"/>
      <c r="K140" s="23"/>
    </row>
    <row r="141" spans="1:11" ht="20.100000000000001" customHeight="1" x14ac:dyDescent="0.25">
      <c r="A141" s="15"/>
      <c r="C141" s="15"/>
      <c r="G141" s="15"/>
      <c r="H141" s="15"/>
      <c r="I141" s="15"/>
      <c r="J141" s="15"/>
      <c r="K141" s="23"/>
    </row>
    <row r="142" spans="1:11" ht="20.100000000000001" customHeight="1" x14ac:dyDescent="0.25">
      <c r="A142" s="15"/>
      <c r="C142" s="15"/>
      <c r="G142" s="15"/>
      <c r="H142" s="15"/>
      <c r="I142" s="15"/>
      <c r="J142" s="15"/>
      <c r="K142" s="23"/>
    </row>
    <row r="143" spans="1:11" ht="20.100000000000001" customHeight="1" x14ac:dyDescent="0.25">
      <c r="A143" s="15"/>
      <c r="C143" s="15"/>
      <c r="G143" s="15"/>
      <c r="H143" s="15"/>
      <c r="I143" s="15"/>
      <c r="J143" s="15"/>
      <c r="K143" s="23"/>
    </row>
    <row r="144" spans="1:11" ht="20.100000000000001" customHeight="1" x14ac:dyDescent="0.25">
      <c r="A144" s="15"/>
      <c r="C144" s="15"/>
      <c r="G144" s="15"/>
      <c r="H144" s="15"/>
      <c r="I144" s="15"/>
      <c r="J144" s="15"/>
      <c r="K144" s="23"/>
    </row>
    <row r="145" spans="1:11" ht="20.100000000000001" customHeight="1" x14ac:dyDescent="0.25">
      <c r="A145" s="15"/>
      <c r="C145" s="15"/>
      <c r="G145" s="15"/>
      <c r="H145" s="15"/>
      <c r="I145" s="15"/>
      <c r="J145" s="15"/>
      <c r="K145" s="23"/>
    </row>
    <row r="146" spans="1:11" ht="20.100000000000001" customHeight="1" x14ac:dyDescent="0.25">
      <c r="A146" s="15"/>
      <c r="C146" s="15"/>
      <c r="G146" s="15"/>
      <c r="H146" s="15"/>
      <c r="I146" s="15"/>
      <c r="J146" s="15"/>
      <c r="K146" s="23"/>
    </row>
    <row r="147" spans="1:11" ht="20.100000000000001" customHeight="1" x14ac:dyDescent="0.25">
      <c r="A147" s="15"/>
      <c r="C147" s="15"/>
      <c r="G147" s="15"/>
      <c r="H147" s="15"/>
      <c r="I147" s="15"/>
      <c r="J147" s="15"/>
      <c r="K147" s="23"/>
    </row>
    <row r="148" spans="1:11" ht="20.100000000000001" customHeight="1" x14ac:dyDescent="0.25">
      <c r="A148" s="15"/>
      <c r="C148" s="15"/>
      <c r="G148" s="15"/>
      <c r="H148" s="15"/>
      <c r="I148" s="15"/>
      <c r="J148" s="15"/>
      <c r="K148" s="23"/>
    </row>
    <row r="149" spans="1:11" ht="20.100000000000001" customHeight="1" x14ac:dyDescent="0.25">
      <c r="A149" s="15"/>
      <c r="C149" s="15"/>
      <c r="G149" s="15"/>
      <c r="H149" s="15"/>
      <c r="I149" s="15"/>
      <c r="J149" s="15"/>
      <c r="K149" s="23"/>
    </row>
    <row r="150" spans="1:11" ht="20.100000000000001" customHeight="1" x14ac:dyDescent="0.25">
      <c r="A150" s="15"/>
      <c r="C150" s="15"/>
      <c r="G150" s="15"/>
      <c r="H150" s="15"/>
      <c r="I150" s="15"/>
      <c r="J150" s="15"/>
      <c r="K150" s="23"/>
    </row>
    <row r="151" spans="1:11" ht="20.100000000000001" customHeight="1" x14ac:dyDescent="0.25">
      <c r="A151" s="15"/>
      <c r="C151" s="15"/>
      <c r="G151" s="15"/>
      <c r="H151" s="15"/>
      <c r="I151" s="15"/>
      <c r="J151" s="15"/>
      <c r="K151" s="23"/>
    </row>
    <row r="152" spans="1:11" ht="20.100000000000001" customHeight="1" x14ac:dyDescent="0.25">
      <c r="A152" s="15"/>
      <c r="C152" s="15"/>
      <c r="G152" s="15"/>
      <c r="H152" s="15"/>
      <c r="I152" s="15"/>
      <c r="J152" s="15"/>
      <c r="K152" s="23"/>
    </row>
    <row r="153" spans="1:11" ht="20.100000000000001" customHeight="1" x14ac:dyDescent="0.25">
      <c r="A153" s="15"/>
      <c r="C153" s="15"/>
      <c r="G153" s="15"/>
      <c r="H153" s="15"/>
      <c r="I153" s="15"/>
      <c r="J153" s="15"/>
      <c r="K153" s="23"/>
    </row>
    <row r="154" spans="1:11" ht="20.100000000000001" customHeight="1" x14ac:dyDescent="0.25">
      <c r="A154" s="15"/>
      <c r="C154" s="15"/>
      <c r="G154" s="15"/>
      <c r="H154" s="15"/>
      <c r="I154" s="15"/>
      <c r="J154" s="15"/>
      <c r="K154" s="23"/>
    </row>
    <row r="155" spans="1:11" ht="20.100000000000001" customHeight="1" x14ac:dyDescent="0.25">
      <c r="A155" s="15"/>
      <c r="C155" s="15"/>
      <c r="G155" s="15"/>
      <c r="H155" s="15"/>
      <c r="I155" s="15"/>
      <c r="J155" s="15"/>
      <c r="K155" s="23"/>
    </row>
    <row r="156" spans="1:11" ht="20.100000000000001" customHeight="1" x14ac:dyDescent="0.25">
      <c r="A156" s="15"/>
      <c r="C156" s="15"/>
      <c r="G156" s="15"/>
      <c r="H156" s="15"/>
      <c r="I156" s="15"/>
      <c r="J156" s="15"/>
      <c r="K156" s="23"/>
    </row>
    <row r="157" spans="1:11" ht="20.100000000000001" customHeight="1" x14ac:dyDescent="0.25">
      <c r="A157" s="15"/>
      <c r="C157" s="15"/>
      <c r="G157" s="15"/>
      <c r="H157" s="15"/>
      <c r="I157" s="15"/>
      <c r="J157" s="15"/>
      <c r="K157" s="23"/>
    </row>
    <row r="158" spans="1:11" ht="20.100000000000001" customHeight="1" x14ac:dyDescent="0.25">
      <c r="A158" s="15"/>
      <c r="C158" s="15"/>
      <c r="G158" s="15"/>
      <c r="H158" s="15"/>
      <c r="I158" s="15"/>
      <c r="J158" s="15"/>
      <c r="K158" s="23"/>
    </row>
    <row r="159" spans="1:11" ht="20.100000000000001" customHeight="1" x14ac:dyDescent="0.25">
      <c r="A159" s="15"/>
      <c r="C159" s="15"/>
      <c r="G159" s="15"/>
      <c r="H159" s="15"/>
      <c r="I159" s="15"/>
      <c r="J159" s="15"/>
      <c r="K159" s="23"/>
    </row>
    <row r="160" spans="1:11" ht="20.100000000000001" customHeight="1" x14ac:dyDescent="0.25">
      <c r="A160" s="15"/>
      <c r="C160" s="15"/>
      <c r="G160" s="15"/>
      <c r="H160" s="15"/>
      <c r="I160" s="15"/>
      <c r="J160" s="15"/>
      <c r="K160" s="23"/>
    </row>
    <row r="161" spans="1:11" ht="20.100000000000001" customHeight="1" x14ac:dyDescent="0.25">
      <c r="A161" s="15"/>
      <c r="C161" s="15"/>
      <c r="G161" s="15"/>
      <c r="H161" s="15"/>
      <c r="I161" s="15"/>
      <c r="J161" s="15"/>
      <c r="K161" s="23"/>
    </row>
    <row r="162" spans="1:11" ht="20.100000000000001" customHeight="1" x14ac:dyDescent="0.25">
      <c r="A162" s="15"/>
      <c r="C162" s="15"/>
      <c r="G162" s="15"/>
      <c r="H162" s="15"/>
      <c r="I162" s="15"/>
      <c r="J162" s="15"/>
      <c r="K162" s="23"/>
    </row>
    <row r="163" spans="1:11" ht="20.100000000000001" customHeight="1" x14ac:dyDescent="0.25">
      <c r="A163" s="15"/>
      <c r="C163" s="15"/>
      <c r="G163" s="15"/>
      <c r="H163" s="15"/>
      <c r="I163" s="15"/>
      <c r="J163" s="15"/>
      <c r="K163" s="23"/>
    </row>
    <row r="164" spans="1:11" ht="20.100000000000001" customHeight="1" x14ac:dyDescent="0.25">
      <c r="A164" s="15"/>
      <c r="C164" s="15"/>
      <c r="G164" s="15"/>
      <c r="H164" s="15"/>
      <c r="I164" s="15"/>
      <c r="J164" s="15"/>
      <c r="K164" s="23"/>
    </row>
    <row r="165" spans="1:11" ht="20.100000000000001" customHeight="1" x14ac:dyDescent="0.25">
      <c r="A165" s="15"/>
      <c r="C165" s="15"/>
      <c r="G165" s="15"/>
      <c r="H165" s="15"/>
      <c r="I165" s="15"/>
      <c r="J165" s="15"/>
      <c r="K165" s="23"/>
    </row>
    <row r="166" spans="1:11" ht="20.100000000000001" customHeight="1" x14ac:dyDescent="0.25">
      <c r="A166" s="15"/>
      <c r="C166" s="15"/>
      <c r="G166" s="15"/>
      <c r="H166" s="15"/>
      <c r="I166" s="15"/>
      <c r="J166" s="15"/>
      <c r="K166" s="23"/>
    </row>
    <row r="167" spans="1:11" ht="20.100000000000001" customHeight="1" x14ac:dyDescent="0.25">
      <c r="A167" s="15"/>
      <c r="C167" s="15"/>
      <c r="G167" s="15"/>
      <c r="H167" s="15"/>
      <c r="I167" s="15"/>
      <c r="J167" s="15"/>
      <c r="K167" s="23"/>
    </row>
    <row r="168" spans="1:11" ht="20.100000000000001" customHeight="1" x14ac:dyDescent="0.25">
      <c r="A168" s="15"/>
      <c r="C168" s="15"/>
      <c r="G168" s="15"/>
      <c r="H168" s="15"/>
      <c r="I168" s="15"/>
      <c r="J168" s="15"/>
      <c r="K168" s="23"/>
    </row>
    <row r="169" spans="1:11" ht="20.100000000000001" customHeight="1" x14ac:dyDescent="0.25">
      <c r="A169" s="15"/>
      <c r="C169" s="15"/>
      <c r="G169" s="15"/>
      <c r="H169" s="15"/>
      <c r="I169" s="15"/>
      <c r="J169" s="15"/>
      <c r="K169" s="23"/>
    </row>
    <row r="170" spans="1:11" ht="20.100000000000001" customHeight="1" x14ac:dyDescent="0.25">
      <c r="A170" s="15"/>
      <c r="C170" s="15"/>
      <c r="G170" s="15"/>
      <c r="H170" s="15"/>
      <c r="I170" s="15"/>
      <c r="J170" s="15"/>
      <c r="K170" s="23"/>
    </row>
    <row r="171" spans="1:11" ht="20.100000000000001" customHeight="1" x14ac:dyDescent="0.25">
      <c r="A171" s="15"/>
      <c r="C171" s="15"/>
      <c r="G171" s="15"/>
      <c r="H171" s="15"/>
      <c r="I171" s="15"/>
      <c r="J171" s="15"/>
      <c r="K171" s="23"/>
    </row>
    <row r="172" spans="1:11" ht="20.100000000000001" customHeight="1" x14ac:dyDescent="0.25">
      <c r="A172" s="15"/>
      <c r="C172" s="15"/>
      <c r="G172" s="15"/>
      <c r="H172" s="15"/>
      <c r="I172" s="15"/>
      <c r="J172" s="15"/>
      <c r="K172" s="23"/>
    </row>
    <row r="173" spans="1:11" ht="20.100000000000001" customHeight="1" x14ac:dyDescent="0.25">
      <c r="A173" s="15"/>
      <c r="C173" s="15"/>
      <c r="G173" s="15"/>
      <c r="H173" s="15"/>
      <c r="I173" s="15"/>
      <c r="J173" s="15"/>
      <c r="K173" s="23"/>
    </row>
    <row r="174" spans="1:11" ht="20.100000000000001" customHeight="1" x14ac:dyDescent="0.25">
      <c r="A174" s="15"/>
      <c r="C174" s="15"/>
      <c r="G174" s="15"/>
      <c r="H174" s="15"/>
      <c r="I174" s="15"/>
      <c r="J174" s="15"/>
      <c r="K174" s="23"/>
    </row>
    <row r="175" spans="1:11" ht="20.100000000000001" customHeight="1" x14ac:dyDescent="0.25">
      <c r="A175" s="15"/>
      <c r="C175" s="15"/>
      <c r="G175" s="15"/>
      <c r="H175" s="15"/>
      <c r="I175" s="15"/>
      <c r="J175" s="15"/>
      <c r="K175" s="23"/>
    </row>
    <row r="176" spans="1:11" ht="20.100000000000001" customHeight="1" x14ac:dyDescent="0.25">
      <c r="A176" s="15"/>
      <c r="C176" s="15"/>
      <c r="G176" s="15"/>
      <c r="H176" s="15"/>
      <c r="I176" s="15"/>
      <c r="J176" s="15"/>
      <c r="K176" s="23"/>
    </row>
    <row r="177" spans="1:11" ht="20.100000000000001" customHeight="1" x14ac:dyDescent="0.25">
      <c r="A177" s="15"/>
      <c r="C177" s="15"/>
      <c r="G177" s="15"/>
      <c r="H177" s="15"/>
      <c r="I177" s="15"/>
      <c r="J177" s="15"/>
      <c r="K177" s="23"/>
    </row>
    <row r="178" spans="1:11" ht="20.100000000000001" customHeight="1" x14ac:dyDescent="0.25">
      <c r="A178" s="15"/>
      <c r="C178" s="15"/>
      <c r="G178" s="15"/>
      <c r="H178" s="15"/>
      <c r="I178" s="15"/>
      <c r="J178" s="15"/>
      <c r="K178" s="23"/>
    </row>
    <row r="179" spans="1:11" ht="20.100000000000001" customHeight="1" x14ac:dyDescent="0.25">
      <c r="A179" s="15"/>
      <c r="C179" s="15"/>
      <c r="G179" s="15"/>
      <c r="H179" s="15"/>
      <c r="I179" s="15"/>
      <c r="J179" s="15"/>
      <c r="K179" s="23"/>
    </row>
    <row r="180" spans="1:11" ht="20.100000000000001" customHeight="1" x14ac:dyDescent="0.25">
      <c r="A180" s="15"/>
      <c r="C180" s="15"/>
      <c r="G180" s="15"/>
      <c r="H180" s="15"/>
      <c r="I180" s="15"/>
      <c r="J180" s="15"/>
      <c r="K180" s="23"/>
    </row>
    <row r="181" spans="1:11" ht="20.100000000000001" customHeight="1" x14ac:dyDescent="0.25">
      <c r="A181" s="15"/>
      <c r="C181" s="15"/>
      <c r="G181" s="15"/>
      <c r="H181" s="15"/>
      <c r="I181" s="15"/>
      <c r="J181" s="15"/>
      <c r="K181" s="23"/>
    </row>
    <row r="182" spans="1:11" ht="20.100000000000001" customHeight="1" x14ac:dyDescent="0.25">
      <c r="A182" s="15"/>
      <c r="C182" s="15"/>
      <c r="G182" s="15"/>
      <c r="H182" s="15"/>
      <c r="I182" s="15"/>
      <c r="J182" s="15"/>
      <c r="K182" s="23"/>
    </row>
    <row r="183" spans="1:11" ht="20.100000000000001" customHeight="1" x14ac:dyDescent="0.25">
      <c r="A183" s="15"/>
      <c r="C183" s="15"/>
      <c r="G183" s="15"/>
      <c r="H183" s="15"/>
      <c r="I183" s="15"/>
      <c r="J183" s="15"/>
      <c r="K183" s="23"/>
    </row>
    <row r="184" spans="1:11" ht="20.100000000000001" customHeight="1" x14ac:dyDescent="0.25">
      <c r="A184" s="15"/>
      <c r="C184" s="15"/>
      <c r="G184" s="15"/>
      <c r="H184" s="15"/>
      <c r="I184" s="15"/>
      <c r="J184" s="15"/>
      <c r="K184" s="23"/>
    </row>
    <row r="185" spans="1:11" ht="20.100000000000001" customHeight="1" x14ac:dyDescent="0.25">
      <c r="A185" s="15"/>
      <c r="C185" s="15"/>
      <c r="G185" s="15"/>
      <c r="H185" s="15"/>
      <c r="I185" s="15"/>
      <c r="J185" s="15"/>
      <c r="K185" s="23"/>
    </row>
    <row r="186" spans="1:11" ht="20.100000000000001" customHeight="1" x14ac:dyDescent="0.25">
      <c r="A186" s="15"/>
      <c r="C186" s="15"/>
      <c r="G186" s="15"/>
      <c r="H186" s="15"/>
      <c r="I186" s="15"/>
      <c r="J186" s="15"/>
      <c r="K186" s="23"/>
    </row>
    <row r="187" spans="1:11" ht="20.100000000000001" customHeight="1" x14ac:dyDescent="0.25">
      <c r="A187" s="15"/>
      <c r="C187" s="15"/>
      <c r="G187" s="15"/>
      <c r="H187" s="15"/>
      <c r="I187" s="15"/>
      <c r="J187" s="15"/>
      <c r="K187" s="23"/>
    </row>
    <row r="188" spans="1:11" ht="20.100000000000001" customHeight="1" x14ac:dyDescent="0.25">
      <c r="A188" s="15"/>
      <c r="C188" s="15"/>
      <c r="G188" s="15"/>
      <c r="H188" s="15"/>
      <c r="I188" s="15"/>
      <c r="J188" s="15"/>
      <c r="K188" s="23"/>
    </row>
    <row r="189" spans="1:11" ht="20.100000000000001" customHeight="1" x14ac:dyDescent="0.25">
      <c r="A189" s="15"/>
      <c r="C189" s="15"/>
      <c r="G189" s="15"/>
      <c r="H189" s="15"/>
      <c r="I189" s="15"/>
      <c r="J189" s="15"/>
      <c r="K189" s="23"/>
    </row>
    <row r="190" spans="1:11" ht="20.100000000000001" customHeight="1" x14ac:dyDescent="0.25">
      <c r="A190" s="15"/>
      <c r="C190" s="15"/>
      <c r="G190" s="15"/>
      <c r="H190" s="15"/>
      <c r="I190" s="15"/>
      <c r="J190" s="15"/>
      <c r="K190" s="23"/>
    </row>
    <row r="191" spans="1:11" ht="20.100000000000001" customHeight="1" x14ac:dyDescent="0.25">
      <c r="A191" s="15"/>
      <c r="C191" s="15"/>
      <c r="G191" s="15"/>
      <c r="H191" s="15"/>
      <c r="I191" s="15"/>
      <c r="J191" s="15"/>
      <c r="K191" s="23"/>
    </row>
    <row r="192" spans="1:11" ht="20.100000000000001" customHeight="1" x14ac:dyDescent="0.25">
      <c r="A192" s="15"/>
      <c r="C192" s="15"/>
      <c r="G192" s="15"/>
      <c r="H192" s="15"/>
      <c r="I192" s="15"/>
      <c r="J192" s="15"/>
      <c r="K192" s="23"/>
    </row>
    <row r="193" spans="1:11" ht="20.100000000000001" customHeight="1" x14ac:dyDescent="0.25">
      <c r="A193" s="15"/>
      <c r="C193" s="15"/>
      <c r="G193" s="15"/>
      <c r="H193" s="15"/>
      <c r="I193" s="15"/>
      <c r="J193" s="15"/>
      <c r="K193" s="23"/>
    </row>
    <row r="194" spans="1:11" ht="20.100000000000001" customHeight="1" x14ac:dyDescent="0.25">
      <c r="A194" s="15"/>
      <c r="C194" s="15"/>
      <c r="G194" s="15"/>
      <c r="H194" s="15"/>
      <c r="I194" s="15"/>
      <c r="J194" s="15"/>
      <c r="K194" s="23"/>
    </row>
    <row r="195" spans="1:11" ht="20.100000000000001" customHeight="1" x14ac:dyDescent="0.25">
      <c r="A195" s="15"/>
      <c r="C195" s="15"/>
      <c r="G195" s="15"/>
      <c r="H195" s="15"/>
      <c r="I195" s="15"/>
      <c r="J195" s="15"/>
      <c r="K195" s="23"/>
    </row>
    <row r="196" spans="1:11" ht="20.100000000000001" customHeight="1" x14ac:dyDescent="0.25">
      <c r="A196" s="15"/>
      <c r="C196" s="15"/>
      <c r="G196" s="15"/>
      <c r="H196" s="15"/>
      <c r="I196" s="15"/>
      <c r="J196" s="15"/>
      <c r="K196" s="23"/>
    </row>
    <row r="197" spans="1:11" ht="20.100000000000001" customHeight="1" x14ac:dyDescent="0.25">
      <c r="A197" s="15"/>
      <c r="C197" s="15"/>
      <c r="G197" s="15"/>
      <c r="H197" s="15"/>
      <c r="I197" s="15"/>
      <c r="J197" s="15"/>
      <c r="K197" s="23"/>
    </row>
    <row r="198" spans="1:11" ht="20.100000000000001" customHeight="1" x14ac:dyDescent="0.25">
      <c r="A198" s="15"/>
      <c r="C198" s="15"/>
      <c r="G198" s="15"/>
      <c r="H198" s="15"/>
      <c r="I198" s="15"/>
      <c r="J198" s="15"/>
      <c r="K198" s="23"/>
    </row>
    <row r="199" spans="1:11" ht="20.100000000000001" customHeight="1" x14ac:dyDescent="0.25">
      <c r="A199" s="15"/>
      <c r="C199" s="15"/>
      <c r="G199" s="15"/>
      <c r="H199" s="15"/>
      <c r="I199" s="15"/>
      <c r="J199" s="15"/>
      <c r="K199" s="23"/>
    </row>
    <row r="200" spans="1:11" ht="20.100000000000001" customHeight="1" x14ac:dyDescent="0.25">
      <c r="A200" s="15"/>
      <c r="C200" s="15"/>
      <c r="G200" s="15"/>
      <c r="H200" s="15"/>
      <c r="I200" s="15"/>
      <c r="J200" s="15"/>
      <c r="K200" s="23"/>
    </row>
    <row r="201" spans="1:11" ht="20.100000000000001" customHeight="1" x14ac:dyDescent="0.25">
      <c r="A201" s="15"/>
      <c r="C201" s="15"/>
      <c r="G201" s="15"/>
      <c r="H201" s="15"/>
      <c r="I201" s="15"/>
      <c r="J201" s="15"/>
      <c r="K201" s="23"/>
    </row>
    <row r="202" spans="1:11" ht="20.100000000000001" customHeight="1" x14ac:dyDescent="0.25">
      <c r="A202" s="15"/>
      <c r="C202" s="15"/>
      <c r="G202" s="15"/>
      <c r="H202" s="15"/>
      <c r="I202" s="15"/>
      <c r="J202" s="15"/>
      <c r="K202" s="23"/>
    </row>
    <row r="203" spans="1:11" ht="20.100000000000001" customHeight="1" x14ac:dyDescent="0.25">
      <c r="A203" s="15"/>
      <c r="C203" s="15"/>
      <c r="G203" s="15"/>
      <c r="H203" s="15"/>
      <c r="I203" s="15"/>
      <c r="J203" s="15"/>
      <c r="K203" s="23"/>
    </row>
    <row r="204" spans="1:11" ht="20.100000000000001" customHeight="1" x14ac:dyDescent="0.25">
      <c r="A204" s="15"/>
      <c r="C204" s="15"/>
      <c r="G204" s="15"/>
      <c r="H204" s="15"/>
      <c r="I204" s="15"/>
      <c r="J204" s="15"/>
      <c r="K204" s="23"/>
    </row>
    <row r="205" spans="1:11" ht="20.100000000000001" customHeight="1" x14ac:dyDescent="0.25">
      <c r="A205" s="15"/>
      <c r="C205" s="15"/>
      <c r="G205" s="15"/>
      <c r="H205" s="15"/>
      <c r="I205" s="15"/>
      <c r="J205" s="15"/>
      <c r="K205" s="23"/>
    </row>
    <row r="206" spans="1:11" ht="20.100000000000001" customHeight="1" x14ac:dyDescent="0.25">
      <c r="A206" s="15"/>
      <c r="C206" s="15"/>
      <c r="G206" s="15"/>
      <c r="H206" s="15"/>
      <c r="I206" s="15"/>
      <c r="J206" s="15"/>
      <c r="K206" s="23"/>
    </row>
    <row r="207" spans="1:11" ht="20.100000000000001" customHeight="1" x14ac:dyDescent="0.25">
      <c r="A207" s="15"/>
      <c r="C207" s="15"/>
      <c r="G207" s="15"/>
      <c r="H207" s="15"/>
      <c r="I207" s="15"/>
      <c r="J207" s="15"/>
      <c r="K207" s="23"/>
    </row>
    <row r="208" spans="1:11" ht="20.100000000000001" customHeight="1" x14ac:dyDescent="0.25">
      <c r="A208" s="15"/>
      <c r="C208" s="15"/>
      <c r="G208" s="15"/>
      <c r="H208" s="15"/>
      <c r="I208" s="15"/>
      <c r="J208" s="15"/>
      <c r="K208" s="23"/>
    </row>
    <row r="209" spans="1:11" ht="20.100000000000001" customHeight="1" x14ac:dyDescent="0.25">
      <c r="A209" s="15"/>
      <c r="C209" s="15"/>
      <c r="G209" s="15"/>
      <c r="H209" s="15"/>
      <c r="I209" s="15"/>
      <c r="J209" s="15"/>
      <c r="K209" s="23"/>
    </row>
    <row r="210" spans="1:11" ht="20.100000000000001" customHeight="1" x14ac:dyDescent="0.25">
      <c r="A210" s="15"/>
      <c r="C210" s="15"/>
      <c r="G210" s="15"/>
      <c r="H210" s="15"/>
      <c r="I210" s="15"/>
      <c r="J210" s="15"/>
      <c r="K210" s="23"/>
    </row>
    <row r="211" spans="1:11" ht="20.100000000000001" customHeight="1" x14ac:dyDescent="0.25">
      <c r="A211" s="15"/>
      <c r="C211" s="15"/>
      <c r="G211" s="15"/>
      <c r="H211" s="15"/>
      <c r="I211" s="15"/>
      <c r="J211" s="15"/>
      <c r="K211" s="23"/>
    </row>
    <row r="212" spans="1:11" ht="20.100000000000001" customHeight="1" x14ac:dyDescent="0.25">
      <c r="A212" s="15"/>
      <c r="C212" s="15"/>
      <c r="G212" s="15"/>
      <c r="H212" s="15"/>
      <c r="I212" s="15"/>
      <c r="J212" s="15"/>
      <c r="K212" s="23"/>
    </row>
    <row r="213" spans="1:11" ht="20.100000000000001" customHeight="1" x14ac:dyDescent="0.25">
      <c r="A213" s="15"/>
      <c r="C213" s="15"/>
      <c r="G213" s="15"/>
      <c r="H213" s="15"/>
      <c r="I213" s="15"/>
      <c r="J213" s="15"/>
      <c r="K213" s="23"/>
    </row>
    <row r="214" spans="1:11" ht="20.100000000000001" customHeight="1" x14ac:dyDescent="0.25">
      <c r="A214" s="15"/>
      <c r="C214" s="15"/>
      <c r="G214" s="15"/>
      <c r="H214" s="15"/>
      <c r="I214" s="15"/>
      <c r="J214" s="15"/>
      <c r="K214" s="23"/>
    </row>
    <row r="215" spans="1:11" ht="20.100000000000001" customHeight="1" x14ac:dyDescent="0.25">
      <c r="A215" s="15"/>
      <c r="C215" s="15"/>
      <c r="G215" s="15"/>
      <c r="H215" s="15"/>
      <c r="I215" s="15"/>
      <c r="J215" s="15"/>
      <c r="K215" s="23"/>
    </row>
    <row r="216" spans="1:11" ht="20.100000000000001" customHeight="1" x14ac:dyDescent="0.25">
      <c r="A216" s="15"/>
      <c r="C216" s="15"/>
      <c r="G216" s="15"/>
      <c r="H216" s="15"/>
      <c r="I216" s="15"/>
      <c r="J216" s="15"/>
      <c r="K216" s="23"/>
    </row>
    <row r="217" spans="1:11" ht="20.100000000000001" customHeight="1" x14ac:dyDescent="0.25">
      <c r="A217" s="15"/>
      <c r="C217" s="15"/>
      <c r="G217" s="15"/>
      <c r="H217" s="15"/>
      <c r="I217" s="15"/>
      <c r="J217" s="15"/>
      <c r="K217" s="23"/>
    </row>
    <row r="218" spans="1:11" ht="20.100000000000001" customHeight="1" x14ac:dyDescent="0.25">
      <c r="A218" s="15"/>
      <c r="C218" s="15"/>
      <c r="G218" s="15"/>
      <c r="H218" s="15"/>
      <c r="I218" s="15"/>
      <c r="J218" s="15"/>
      <c r="K218" s="23"/>
    </row>
    <row r="219" spans="1:11" ht="20.100000000000001" customHeight="1" x14ac:dyDescent="0.25">
      <c r="A219" s="15"/>
      <c r="C219" s="15"/>
      <c r="G219" s="15"/>
      <c r="H219" s="15"/>
      <c r="I219" s="15"/>
      <c r="J219" s="15"/>
      <c r="K219" s="23"/>
    </row>
    <row r="220" spans="1:11" ht="20.100000000000001" customHeight="1" x14ac:dyDescent="0.25">
      <c r="A220" s="15"/>
      <c r="C220" s="15"/>
      <c r="G220" s="15"/>
      <c r="H220" s="15"/>
      <c r="I220" s="15"/>
      <c r="J220" s="15"/>
      <c r="K220" s="23"/>
    </row>
    <row r="221" spans="1:11" ht="20.100000000000001" customHeight="1" x14ac:dyDescent="0.25">
      <c r="A221" s="15"/>
      <c r="C221" s="15"/>
      <c r="G221" s="15"/>
      <c r="H221" s="15"/>
      <c r="I221" s="15"/>
      <c r="J221" s="15"/>
      <c r="K221" s="23"/>
    </row>
    <row r="222" spans="1:11" ht="20.100000000000001" customHeight="1" x14ac:dyDescent="0.25">
      <c r="A222" s="15"/>
      <c r="C222" s="15"/>
      <c r="G222" s="15"/>
      <c r="H222" s="15"/>
      <c r="I222" s="15"/>
      <c r="J222" s="15"/>
      <c r="K222" s="23"/>
    </row>
    <row r="223" spans="1:11" ht="20.100000000000001" customHeight="1" x14ac:dyDescent="0.25">
      <c r="A223" s="15"/>
      <c r="C223" s="15"/>
      <c r="G223" s="15"/>
      <c r="H223" s="15"/>
      <c r="I223" s="15"/>
      <c r="J223" s="15"/>
      <c r="K223" s="23"/>
    </row>
    <row r="224" spans="1:11" ht="20.100000000000001" customHeight="1" x14ac:dyDescent="0.25">
      <c r="A224" s="15"/>
      <c r="C224" s="15"/>
      <c r="G224" s="15"/>
      <c r="H224" s="15"/>
      <c r="I224" s="15"/>
      <c r="J224" s="15"/>
      <c r="K224" s="23"/>
    </row>
    <row r="225" spans="1:11" ht="20.100000000000001" customHeight="1" x14ac:dyDescent="0.25">
      <c r="A225" s="15"/>
      <c r="C225" s="15"/>
      <c r="G225" s="15"/>
      <c r="H225" s="15"/>
      <c r="I225" s="15"/>
      <c r="J225" s="15"/>
      <c r="K225" s="23"/>
    </row>
    <row r="226" spans="1:11" ht="20.100000000000001" customHeight="1" x14ac:dyDescent="0.25">
      <c r="A226" s="15"/>
      <c r="C226" s="15"/>
      <c r="G226" s="15"/>
      <c r="H226" s="15"/>
      <c r="I226" s="15"/>
      <c r="J226" s="15"/>
      <c r="K226" s="23"/>
    </row>
    <row r="227" spans="1:11" ht="20.100000000000001" customHeight="1" x14ac:dyDescent="0.25">
      <c r="A227" s="15"/>
      <c r="C227" s="15"/>
      <c r="G227" s="15"/>
      <c r="H227" s="15"/>
      <c r="I227" s="15"/>
      <c r="J227" s="15"/>
      <c r="K227" s="23"/>
    </row>
    <row r="228" spans="1:11" ht="20.100000000000001" customHeight="1" x14ac:dyDescent="0.25">
      <c r="A228" s="15"/>
      <c r="C228" s="15"/>
      <c r="G228" s="15"/>
      <c r="H228" s="15"/>
      <c r="I228" s="15"/>
      <c r="J228" s="15"/>
      <c r="K228" s="23"/>
    </row>
    <row r="229" spans="1:11" ht="20.100000000000001" customHeight="1" x14ac:dyDescent="0.25">
      <c r="A229" s="15"/>
      <c r="C229" s="15"/>
      <c r="G229" s="15"/>
      <c r="H229" s="15"/>
      <c r="I229" s="15"/>
      <c r="J229" s="15"/>
      <c r="K229" s="23"/>
    </row>
    <row r="230" spans="1:11" ht="20.100000000000001" customHeight="1" x14ac:dyDescent="0.25">
      <c r="A230" s="15"/>
      <c r="C230" s="15"/>
      <c r="G230" s="15"/>
      <c r="H230" s="15"/>
      <c r="I230" s="15"/>
      <c r="J230" s="15"/>
      <c r="K230" s="23"/>
    </row>
    <row r="231" spans="1:11" ht="20.100000000000001" customHeight="1" x14ac:dyDescent="0.25">
      <c r="A231" s="15"/>
      <c r="C231" s="15"/>
      <c r="G231" s="15"/>
      <c r="H231" s="15"/>
      <c r="I231" s="15"/>
      <c r="J231" s="15"/>
      <c r="K231" s="23"/>
    </row>
    <row r="232" spans="1:11" ht="20.100000000000001" customHeight="1" x14ac:dyDescent="0.25">
      <c r="A232" s="15"/>
      <c r="C232" s="15"/>
      <c r="G232" s="15"/>
      <c r="H232" s="15"/>
      <c r="I232" s="15"/>
      <c r="J232" s="15"/>
      <c r="K232" s="23"/>
    </row>
    <row r="233" spans="1:11" ht="20.100000000000001" customHeight="1" x14ac:dyDescent="0.25">
      <c r="A233" s="15"/>
      <c r="C233" s="15"/>
      <c r="G233" s="15"/>
      <c r="H233" s="15"/>
      <c r="I233" s="15"/>
      <c r="J233" s="15"/>
      <c r="K233" s="23"/>
    </row>
    <row r="234" spans="1:11" ht="20.100000000000001" customHeight="1" x14ac:dyDescent="0.25">
      <c r="A234" s="15"/>
      <c r="C234" s="15"/>
      <c r="G234" s="15"/>
      <c r="H234" s="15"/>
      <c r="I234" s="15"/>
      <c r="J234" s="15"/>
      <c r="K234" s="23"/>
    </row>
    <row r="235" spans="1:11" ht="20.100000000000001" customHeight="1" x14ac:dyDescent="0.25">
      <c r="A235" s="15"/>
      <c r="C235" s="15"/>
      <c r="G235" s="15"/>
      <c r="H235" s="15"/>
      <c r="I235" s="15"/>
      <c r="J235" s="15"/>
      <c r="K235" s="23"/>
    </row>
    <row r="236" spans="1:11" ht="20.100000000000001" customHeight="1" x14ac:dyDescent="0.25">
      <c r="A236" s="15"/>
      <c r="C236" s="15"/>
      <c r="G236" s="15"/>
      <c r="H236" s="15"/>
      <c r="I236" s="15"/>
      <c r="J236" s="15"/>
      <c r="K236" s="23"/>
    </row>
    <row r="237" spans="1:11" ht="20.100000000000001" customHeight="1" x14ac:dyDescent="0.25">
      <c r="A237" s="15"/>
      <c r="C237" s="15"/>
      <c r="G237" s="15"/>
      <c r="H237" s="15"/>
      <c r="I237" s="15"/>
      <c r="J237" s="15"/>
      <c r="K237" s="23"/>
    </row>
    <row r="238" spans="1:11" ht="20.100000000000001" customHeight="1" x14ac:dyDescent="0.25">
      <c r="A238" s="15"/>
      <c r="C238" s="15"/>
      <c r="G238" s="15"/>
      <c r="H238" s="15"/>
      <c r="I238" s="15"/>
      <c r="J238" s="15"/>
      <c r="K238" s="23"/>
    </row>
    <row r="239" spans="1:11" ht="20.100000000000001" customHeight="1" x14ac:dyDescent="0.25">
      <c r="A239" s="15"/>
      <c r="C239" s="15"/>
      <c r="G239" s="15"/>
      <c r="H239" s="15"/>
      <c r="I239" s="15"/>
      <c r="J239" s="15"/>
      <c r="K239" s="23"/>
    </row>
    <row r="240" spans="1:11" ht="20.100000000000001" customHeight="1" x14ac:dyDescent="0.25">
      <c r="A240" s="15"/>
      <c r="C240" s="15"/>
      <c r="G240" s="15"/>
      <c r="H240" s="15"/>
      <c r="I240" s="15"/>
      <c r="J240" s="15"/>
      <c r="K240" s="23"/>
    </row>
    <row r="241" spans="1:11" ht="20.100000000000001" customHeight="1" x14ac:dyDescent="0.25">
      <c r="A241" s="15"/>
      <c r="C241" s="15"/>
      <c r="G241" s="15"/>
      <c r="H241" s="15"/>
      <c r="I241" s="15"/>
      <c r="J241" s="15"/>
      <c r="K241" s="23"/>
    </row>
    <row r="242" spans="1:11" ht="20.100000000000001" customHeight="1" x14ac:dyDescent="0.25">
      <c r="A242" s="15"/>
      <c r="C242" s="15"/>
      <c r="G242" s="15"/>
      <c r="H242" s="15"/>
      <c r="I242" s="15"/>
      <c r="J242" s="15"/>
      <c r="K242" s="23"/>
    </row>
    <row r="243" spans="1:11" ht="20.100000000000001" customHeight="1" x14ac:dyDescent="0.25">
      <c r="A243" s="15"/>
      <c r="C243" s="15"/>
      <c r="G243" s="15"/>
      <c r="H243" s="15"/>
      <c r="I243" s="15"/>
      <c r="J243" s="15"/>
      <c r="K243" s="23"/>
    </row>
    <row r="244" spans="1:11" ht="20.100000000000001" customHeight="1" x14ac:dyDescent="0.25">
      <c r="A244" s="15"/>
      <c r="C244" s="15"/>
      <c r="G244" s="15"/>
      <c r="H244" s="15"/>
      <c r="I244" s="15"/>
      <c r="J244" s="15"/>
      <c r="K244" s="23"/>
    </row>
    <row r="245" spans="1:11" ht="20.100000000000001" customHeight="1" x14ac:dyDescent="0.25">
      <c r="A245" s="15"/>
      <c r="C245" s="15"/>
      <c r="G245" s="15"/>
      <c r="H245" s="15"/>
      <c r="I245" s="15"/>
      <c r="J245" s="15"/>
      <c r="K245" s="23"/>
    </row>
    <row r="246" spans="1:11" ht="20.100000000000001" customHeight="1" x14ac:dyDescent="0.25">
      <c r="A246" s="15"/>
      <c r="C246" s="15"/>
      <c r="G246" s="15"/>
      <c r="H246" s="15"/>
      <c r="I246" s="15"/>
      <c r="J246" s="15"/>
      <c r="K246" s="23"/>
    </row>
    <row r="247" spans="1:11" ht="20.100000000000001" customHeight="1" x14ac:dyDescent="0.25">
      <c r="A247" s="15"/>
      <c r="C247" s="15"/>
      <c r="G247" s="15"/>
      <c r="H247" s="15"/>
      <c r="I247" s="15"/>
      <c r="J247" s="15"/>
      <c r="K247" s="23"/>
    </row>
    <row r="248" spans="1:11" ht="20.100000000000001" customHeight="1" x14ac:dyDescent="0.25">
      <c r="A248" s="15"/>
      <c r="C248" s="15"/>
      <c r="G248" s="15"/>
      <c r="H248" s="15"/>
      <c r="I248" s="15"/>
      <c r="J248" s="15"/>
      <c r="K248" s="23"/>
    </row>
    <row r="249" spans="1:11" ht="20.100000000000001" customHeight="1" x14ac:dyDescent="0.25">
      <c r="A249" s="15"/>
      <c r="C249" s="15"/>
      <c r="G249" s="15"/>
      <c r="H249" s="15"/>
      <c r="I249" s="15"/>
      <c r="J249" s="15"/>
      <c r="K249" s="23"/>
    </row>
    <row r="250" spans="1:11" ht="20.100000000000001" customHeight="1" x14ac:dyDescent="0.25">
      <c r="A250" s="15"/>
      <c r="C250" s="15"/>
      <c r="G250" s="15"/>
      <c r="H250" s="15"/>
      <c r="I250" s="15"/>
      <c r="J250" s="15"/>
      <c r="K250" s="23"/>
    </row>
    <row r="251" spans="1:11" ht="20.100000000000001" customHeight="1" x14ac:dyDescent="0.25">
      <c r="A251" s="15"/>
      <c r="C251" s="15"/>
      <c r="G251" s="15"/>
      <c r="H251" s="15"/>
      <c r="I251" s="15"/>
      <c r="J251" s="15"/>
      <c r="K251" s="23"/>
    </row>
    <row r="252" spans="1:11" ht="20.100000000000001" customHeight="1" x14ac:dyDescent="0.25">
      <c r="A252" s="15"/>
      <c r="C252" s="15"/>
      <c r="G252" s="15"/>
      <c r="H252" s="15"/>
      <c r="I252" s="15"/>
      <c r="J252" s="15"/>
      <c r="K252" s="23"/>
    </row>
    <row r="253" spans="1:11" ht="20.100000000000001" customHeight="1" x14ac:dyDescent="0.25">
      <c r="A253" s="15"/>
      <c r="C253" s="15"/>
      <c r="G253" s="15"/>
      <c r="H253" s="15"/>
      <c r="I253" s="15"/>
      <c r="J253" s="15"/>
      <c r="K253" s="23"/>
    </row>
    <row r="254" spans="1:11" ht="20.100000000000001" customHeight="1" x14ac:dyDescent="0.25">
      <c r="A254" s="15"/>
      <c r="C254" s="15"/>
      <c r="G254" s="15"/>
      <c r="H254" s="15"/>
      <c r="I254" s="15"/>
      <c r="J254" s="15"/>
      <c r="K254" s="23"/>
    </row>
    <row r="255" spans="1:11" ht="20.100000000000001" customHeight="1" x14ac:dyDescent="0.25">
      <c r="A255" s="15"/>
      <c r="C255" s="15"/>
      <c r="G255" s="15"/>
      <c r="H255" s="15"/>
      <c r="I255" s="15"/>
      <c r="J255" s="15"/>
      <c r="K255" s="23"/>
    </row>
    <row r="256" spans="1:11" ht="20.100000000000001" customHeight="1" x14ac:dyDescent="0.25">
      <c r="A256" s="15"/>
      <c r="C256" s="15"/>
      <c r="G256" s="15"/>
      <c r="H256" s="15"/>
      <c r="I256" s="15"/>
      <c r="J256" s="15"/>
      <c r="K256" s="23"/>
    </row>
    <row r="257" spans="1:11" ht="20.100000000000001" customHeight="1" x14ac:dyDescent="0.25">
      <c r="A257" s="15"/>
      <c r="C257" s="15"/>
      <c r="G257" s="15"/>
      <c r="H257" s="15"/>
      <c r="I257" s="15"/>
      <c r="J257" s="15"/>
      <c r="K257" s="23"/>
    </row>
    <row r="258" spans="1:11" ht="20.100000000000001" customHeight="1" x14ac:dyDescent="0.25">
      <c r="A258" s="15"/>
      <c r="C258" s="15"/>
      <c r="G258" s="15"/>
      <c r="H258" s="15"/>
      <c r="I258" s="15"/>
      <c r="J258" s="15"/>
      <c r="K258" s="23"/>
    </row>
    <row r="259" spans="1:11" ht="20.100000000000001" customHeight="1" x14ac:dyDescent="0.25">
      <c r="A259" s="15"/>
      <c r="C259" s="15"/>
      <c r="G259" s="15"/>
      <c r="H259" s="15"/>
      <c r="I259" s="15"/>
      <c r="J259" s="15"/>
      <c r="K259" s="23"/>
    </row>
    <row r="260" spans="1:11" ht="20.100000000000001" customHeight="1" x14ac:dyDescent="0.25">
      <c r="A260" s="15"/>
      <c r="C260" s="15"/>
      <c r="G260" s="15"/>
      <c r="H260" s="15"/>
      <c r="I260" s="15"/>
      <c r="J260" s="15"/>
      <c r="K260" s="23"/>
    </row>
    <row r="261" spans="1:11" ht="20.100000000000001" customHeight="1" x14ac:dyDescent="0.25">
      <c r="A261" s="15"/>
      <c r="C261" s="15"/>
      <c r="G261" s="15"/>
      <c r="H261" s="15"/>
      <c r="I261" s="15"/>
      <c r="J261" s="15"/>
      <c r="K261" s="23"/>
    </row>
    <row r="262" spans="1:11" ht="20.100000000000001" customHeight="1" x14ac:dyDescent="0.25">
      <c r="A262" s="15"/>
      <c r="C262" s="15"/>
      <c r="G262" s="15"/>
      <c r="H262" s="15"/>
      <c r="I262" s="15"/>
      <c r="J262" s="15"/>
      <c r="K262" s="23"/>
    </row>
    <row r="263" spans="1:11" ht="20.100000000000001" customHeight="1" x14ac:dyDescent="0.25">
      <c r="A263" s="15"/>
      <c r="C263" s="15"/>
      <c r="G263" s="15"/>
      <c r="H263" s="15"/>
      <c r="I263" s="15"/>
      <c r="J263" s="15"/>
      <c r="K263" s="23"/>
    </row>
    <row r="264" spans="1:11" ht="20.100000000000001" customHeight="1" x14ac:dyDescent="0.25">
      <c r="A264" s="15"/>
      <c r="C264" s="15"/>
      <c r="G264" s="15"/>
      <c r="H264" s="15"/>
      <c r="I264" s="15"/>
      <c r="J264" s="15"/>
      <c r="K264" s="23"/>
    </row>
    <row r="265" spans="1:11" ht="20.100000000000001" customHeight="1" x14ac:dyDescent="0.25">
      <c r="A265" s="15"/>
      <c r="C265" s="15"/>
      <c r="G265" s="15"/>
      <c r="H265" s="15"/>
      <c r="I265" s="15"/>
      <c r="J265" s="15"/>
      <c r="K265" s="23"/>
    </row>
    <row r="266" spans="1:11" ht="20.100000000000001" customHeight="1" x14ac:dyDescent="0.25">
      <c r="A266" s="15"/>
      <c r="C266" s="15"/>
      <c r="G266" s="15"/>
      <c r="H266" s="15"/>
      <c r="I266" s="15"/>
      <c r="J266" s="15"/>
      <c r="K266" s="23"/>
    </row>
    <row r="267" spans="1:11" ht="20.100000000000001" customHeight="1" x14ac:dyDescent="0.25">
      <c r="A267" s="15"/>
      <c r="C267" s="15"/>
      <c r="G267" s="15"/>
      <c r="H267" s="15"/>
      <c r="I267" s="15"/>
      <c r="J267" s="15"/>
      <c r="K267" s="23"/>
    </row>
    <row r="268" spans="1:11" ht="20.100000000000001" customHeight="1" x14ac:dyDescent="0.25">
      <c r="A268" s="15"/>
      <c r="C268" s="15"/>
      <c r="G268" s="15"/>
      <c r="H268" s="15"/>
      <c r="I268" s="15"/>
      <c r="J268" s="15"/>
      <c r="K268" s="23"/>
    </row>
    <row r="269" spans="1:11" ht="20.100000000000001" customHeight="1" x14ac:dyDescent="0.25">
      <c r="A269" s="15"/>
      <c r="C269" s="15"/>
      <c r="G269" s="15"/>
      <c r="H269" s="15"/>
      <c r="I269" s="15"/>
      <c r="J269" s="15"/>
      <c r="K269" s="23"/>
    </row>
    <row r="270" spans="1:11" ht="20.100000000000001" customHeight="1" x14ac:dyDescent="0.25">
      <c r="A270" s="15"/>
      <c r="C270" s="15"/>
      <c r="G270" s="15"/>
      <c r="H270" s="15"/>
      <c r="I270" s="15"/>
      <c r="J270" s="15"/>
      <c r="K270" s="23"/>
    </row>
    <row r="271" spans="1:11" ht="20.100000000000001" customHeight="1" x14ac:dyDescent="0.25">
      <c r="A271" s="15"/>
      <c r="C271" s="15"/>
      <c r="G271" s="15"/>
      <c r="H271" s="15"/>
      <c r="I271" s="15"/>
      <c r="J271" s="15"/>
      <c r="K271" s="23"/>
    </row>
    <row r="272" spans="1:11" ht="20.100000000000001" customHeight="1" x14ac:dyDescent="0.25">
      <c r="A272" s="15"/>
      <c r="C272" s="15"/>
      <c r="G272" s="15"/>
      <c r="H272" s="15"/>
      <c r="I272" s="15"/>
      <c r="J272" s="15"/>
      <c r="K272" s="23"/>
    </row>
    <row r="273" spans="1:11" ht="20.100000000000001" customHeight="1" x14ac:dyDescent="0.25">
      <c r="A273" s="15"/>
      <c r="C273" s="15"/>
      <c r="G273" s="15"/>
      <c r="H273" s="15"/>
      <c r="I273" s="15"/>
      <c r="J273" s="15"/>
      <c r="K273" s="23"/>
    </row>
    <row r="274" spans="1:11" ht="20.100000000000001" customHeight="1" x14ac:dyDescent="0.25">
      <c r="A274" s="15"/>
      <c r="C274" s="15"/>
      <c r="G274" s="15"/>
      <c r="H274" s="15"/>
      <c r="I274" s="15"/>
      <c r="J274" s="15"/>
      <c r="K274" s="23"/>
    </row>
    <row r="275" spans="1:11" ht="20.100000000000001" customHeight="1" x14ac:dyDescent="0.25">
      <c r="A275" s="15"/>
      <c r="C275" s="15"/>
      <c r="G275" s="15"/>
      <c r="H275" s="15"/>
      <c r="I275" s="15"/>
      <c r="J275" s="15"/>
      <c r="K275" s="23"/>
    </row>
    <row r="276" spans="1:11" ht="20.100000000000001" customHeight="1" x14ac:dyDescent="0.25">
      <c r="A276" s="15"/>
      <c r="C276" s="15"/>
      <c r="G276" s="15"/>
      <c r="H276" s="15"/>
      <c r="I276" s="15"/>
      <c r="J276" s="15"/>
      <c r="K276" s="23"/>
    </row>
    <row r="277" spans="1:11" ht="20.100000000000001" customHeight="1" x14ac:dyDescent="0.25">
      <c r="A277" s="15"/>
      <c r="C277" s="15"/>
      <c r="G277" s="15"/>
      <c r="H277" s="15"/>
      <c r="I277" s="15"/>
      <c r="J277" s="15"/>
      <c r="K277" s="23"/>
    </row>
    <row r="278" spans="1:11" ht="20.100000000000001" customHeight="1" x14ac:dyDescent="0.25">
      <c r="A278" s="15"/>
      <c r="C278" s="15"/>
      <c r="G278" s="15"/>
      <c r="H278" s="15"/>
      <c r="I278" s="15"/>
      <c r="J278" s="15"/>
      <c r="K278" s="23"/>
    </row>
    <row r="279" spans="1:11" ht="20.100000000000001" customHeight="1" x14ac:dyDescent="0.25">
      <c r="A279" s="15"/>
      <c r="C279" s="15"/>
      <c r="G279" s="15"/>
      <c r="H279" s="15"/>
      <c r="I279" s="15"/>
      <c r="J279" s="15"/>
      <c r="K279" s="23"/>
    </row>
    <row r="280" spans="1:11" ht="20.100000000000001" customHeight="1" x14ac:dyDescent="0.25">
      <c r="A280" s="15"/>
      <c r="C280" s="15"/>
      <c r="G280" s="15"/>
      <c r="H280" s="15"/>
      <c r="I280" s="15"/>
      <c r="J280" s="15"/>
      <c r="K280" s="23"/>
    </row>
    <row r="281" spans="1:11" ht="20.100000000000001" customHeight="1" x14ac:dyDescent="0.25">
      <c r="A281" s="15"/>
      <c r="C281" s="15"/>
      <c r="G281" s="15"/>
      <c r="H281" s="15"/>
      <c r="I281" s="15"/>
      <c r="J281" s="15"/>
      <c r="K281" s="23"/>
    </row>
    <row r="282" spans="1:11" ht="20.100000000000001" customHeight="1" x14ac:dyDescent="0.25">
      <c r="A282" s="15"/>
      <c r="C282" s="15"/>
      <c r="G282" s="15"/>
      <c r="H282" s="15"/>
      <c r="I282" s="15"/>
      <c r="J282" s="15"/>
      <c r="K282" s="23"/>
    </row>
    <row r="283" spans="1:11" ht="20.100000000000001" customHeight="1" x14ac:dyDescent="0.25">
      <c r="A283" s="15"/>
      <c r="C283" s="15"/>
      <c r="G283" s="15"/>
      <c r="H283" s="15"/>
      <c r="I283" s="15"/>
      <c r="J283" s="15"/>
      <c r="K283" s="23"/>
    </row>
    <row r="284" spans="1:11" ht="20.100000000000001" customHeight="1" x14ac:dyDescent="0.25">
      <c r="A284" s="15"/>
      <c r="C284" s="15"/>
      <c r="G284" s="15"/>
      <c r="H284" s="15"/>
      <c r="I284" s="15"/>
      <c r="J284" s="15"/>
      <c r="K284" s="23"/>
    </row>
    <row r="285" spans="1:11" ht="20.100000000000001" customHeight="1" x14ac:dyDescent="0.25">
      <c r="A285" s="15"/>
      <c r="C285" s="15"/>
      <c r="G285" s="15"/>
      <c r="H285" s="15"/>
      <c r="I285" s="15"/>
      <c r="J285" s="15"/>
      <c r="K285" s="23"/>
    </row>
    <row r="286" spans="1:11" ht="20.100000000000001" customHeight="1" x14ac:dyDescent="0.25">
      <c r="A286" s="15"/>
      <c r="C286" s="15"/>
      <c r="G286" s="15"/>
      <c r="H286" s="15"/>
      <c r="I286" s="15"/>
      <c r="J286" s="15"/>
      <c r="K286" s="23"/>
    </row>
    <row r="287" spans="1:11" ht="20.100000000000001" customHeight="1" x14ac:dyDescent="0.25">
      <c r="A287" s="15"/>
      <c r="C287" s="15"/>
      <c r="G287" s="15"/>
      <c r="H287" s="15"/>
      <c r="I287" s="15"/>
      <c r="J287" s="15"/>
      <c r="K287" s="23"/>
    </row>
    <row r="288" spans="1:11" ht="20.100000000000001" customHeight="1" x14ac:dyDescent="0.25">
      <c r="A288" s="15"/>
      <c r="C288" s="15"/>
      <c r="G288" s="15"/>
      <c r="H288" s="15"/>
      <c r="I288" s="15"/>
      <c r="J288" s="15"/>
      <c r="K288" s="23"/>
    </row>
    <row r="289" spans="1:11" ht="20.100000000000001" customHeight="1" x14ac:dyDescent="0.25">
      <c r="A289" s="15"/>
      <c r="C289" s="15"/>
      <c r="G289" s="15"/>
      <c r="H289" s="15"/>
      <c r="I289" s="15"/>
      <c r="J289" s="15"/>
      <c r="K289" s="23"/>
    </row>
    <row r="290" spans="1:11" ht="20.100000000000001" customHeight="1" x14ac:dyDescent="0.25">
      <c r="A290" s="15"/>
      <c r="C290" s="15"/>
      <c r="G290" s="15"/>
      <c r="H290" s="15"/>
      <c r="I290" s="15"/>
      <c r="J290" s="15"/>
      <c r="K290" s="23"/>
    </row>
    <row r="291" spans="1:11" ht="20.100000000000001" customHeight="1" x14ac:dyDescent="0.25">
      <c r="A291" s="15"/>
      <c r="C291" s="15"/>
      <c r="G291" s="15"/>
      <c r="H291" s="15"/>
      <c r="I291" s="15"/>
      <c r="J291" s="15"/>
      <c r="K291" s="23"/>
    </row>
    <row r="292" spans="1:11" ht="20.100000000000001" customHeight="1" x14ac:dyDescent="0.25">
      <c r="A292" s="15"/>
      <c r="C292" s="15"/>
      <c r="G292" s="15"/>
      <c r="H292" s="15"/>
      <c r="I292" s="15"/>
      <c r="J292" s="15"/>
      <c r="K292" s="23"/>
    </row>
    <row r="293" spans="1:11" ht="20.100000000000001" customHeight="1" x14ac:dyDescent="0.25">
      <c r="A293" s="15"/>
      <c r="C293" s="15"/>
      <c r="G293" s="15"/>
      <c r="H293" s="15"/>
      <c r="I293" s="15"/>
      <c r="J293" s="15"/>
      <c r="K293" s="23"/>
    </row>
    <row r="294" spans="1:11" ht="20.100000000000001" customHeight="1" x14ac:dyDescent="0.25">
      <c r="A294" s="15"/>
      <c r="C294" s="15"/>
      <c r="G294" s="15"/>
      <c r="H294" s="15"/>
      <c r="I294" s="15"/>
      <c r="J294" s="15"/>
      <c r="K294" s="23"/>
    </row>
    <row r="295" spans="1:11" ht="20.100000000000001" customHeight="1" x14ac:dyDescent="0.25">
      <c r="A295" s="15"/>
      <c r="C295" s="15"/>
      <c r="G295" s="15"/>
      <c r="H295" s="15"/>
      <c r="I295" s="15"/>
      <c r="J295" s="15"/>
      <c r="K295" s="23"/>
    </row>
    <row r="296" spans="1:11" ht="20.100000000000001" customHeight="1" x14ac:dyDescent="0.25">
      <c r="A296" s="15"/>
      <c r="C296" s="15"/>
      <c r="G296" s="15"/>
      <c r="H296" s="15"/>
      <c r="I296" s="15"/>
      <c r="J296" s="15"/>
      <c r="K296" s="23"/>
    </row>
    <row r="297" spans="1:11" ht="20.100000000000001" customHeight="1" x14ac:dyDescent="0.25">
      <c r="A297" s="15"/>
      <c r="C297" s="15"/>
      <c r="G297" s="15"/>
      <c r="H297" s="15"/>
      <c r="I297" s="15"/>
      <c r="J297" s="15"/>
      <c r="K297" s="23"/>
    </row>
    <row r="298" spans="1:11" ht="20.100000000000001" customHeight="1" x14ac:dyDescent="0.25">
      <c r="A298" s="15"/>
      <c r="C298" s="15"/>
      <c r="G298" s="15"/>
      <c r="H298" s="15"/>
      <c r="I298" s="15"/>
      <c r="J298" s="15"/>
      <c r="K298" s="23"/>
    </row>
    <row r="299" spans="1:11" ht="20.100000000000001" customHeight="1" x14ac:dyDescent="0.25">
      <c r="A299" s="15"/>
      <c r="C299" s="15"/>
      <c r="G299" s="15"/>
      <c r="H299" s="15"/>
      <c r="I299" s="15"/>
      <c r="J299" s="15"/>
      <c r="K299" s="23"/>
    </row>
    <row r="300" spans="1:11" ht="20.100000000000001" customHeight="1" x14ac:dyDescent="0.25">
      <c r="A300" s="15"/>
      <c r="C300" s="15"/>
      <c r="G300" s="15"/>
      <c r="H300" s="15"/>
      <c r="I300" s="15"/>
      <c r="J300" s="15"/>
      <c r="K300" s="23"/>
    </row>
    <row r="301" spans="1:11" ht="20.100000000000001" customHeight="1" x14ac:dyDescent="0.25">
      <c r="A301" s="15"/>
      <c r="C301" s="15"/>
      <c r="G301" s="15"/>
      <c r="H301" s="15"/>
      <c r="I301" s="15"/>
      <c r="J301" s="15"/>
      <c r="K301" s="23"/>
    </row>
    <row r="302" spans="1:11" ht="20.100000000000001" customHeight="1" x14ac:dyDescent="0.25">
      <c r="A302" s="15"/>
      <c r="C302" s="15"/>
      <c r="G302" s="15"/>
      <c r="H302" s="15"/>
      <c r="I302" s="15"/>
      <c r="J302" s="15"/>
      <c r="K302" s="23"/>
    </row>
    <row r="303" spans="1:11" ht="20.100000000000001" customHeight="1" x14ac:dyDescent="0.25">
      <c r="A303" s="15"/>
      <c r="C303" s="15"/>
      <c r="G303" s="15"/>
      <c r="H303" s="15"/>
      <c r="I303" s="15"/>
      <c r="J303" s="15"/>
      <c r="K303" s="23"/>
    </row>
    <row r="304" spans="1:11" ht="20.100000000000001" customHeight="1" x14ac:dyDescent="0.25">
      <c r="A304" s="15"/>
      <c r="C304" s="15"/>
      <c r="G304" s="15"/>
      <c r="H304" s="15"/>
      <c r="I304" s="15"/>
      <c r="J304" s="15"/>
      <c r="K304" s="23"/>
    </row>
    <row r="305" spans="1:11" ht="20.100000000000001" customHeight="1" x14ac:dyDescent="0.25">
      <c r="A305" s="15"/>
      <c r="C305" s="15"/>
      <c r="G305" s="15"/>
      <c r="H305" s="15"/>
      <c r="I305" s="15"/>
      <c r="J305" s="15"/>
      <c r="K305" s="23"/>
    </row>
    <row r="306" spans="1:11" ht="20.100000000000001" customHeight="1" x14ac:dyDescent="0.25">
      <c r="A306" s="15"/>
      <c r="C306" s="15"/>
      <c r="G306" s="15"/>
      <c r="H306" s="15"/>
      <c r="I306" s="15"/>
      <c r="J306" s="15"/>
      <c r="K306" s="23"/>
    </row>
    <row r="307" spans="1:11" ht="20.100000000000001" customHeight="1" x14ac:dyDescent="0.25">
      <c r="A307" s="15"/>
      <c r="C307" s="15"/>
      <c r="G307" s="15"/>
      <c r="H307" s="15"/>
      <c r="I307" s="15"/>
      <c r="J307" s="15"/>
      <c r="K307" s="23"/>
    </row>
    <row r="308" spans="1:11" ht="20.100000000000001" customHeight="1" x14ac:dyDescent="0.25">
      <c r="A308" s="15"/>
      <c r="C308" s="15"/>
      <c r="G308" s="15"/>
      <c r="H308" s="15"/>
      <c r="I308" s="15"/>
      <c r="J308" s="15"/>
      <c r="K308" s="23"/>
    </row>
    <row r="309" spans="1:11" ht="20.100000000000001" customHeight="1" x14ac:dyDescent="0.25">
      <c r="A309" s="15"/>
      <c r="C309" s="15"/>
      <c r="G309" s="15"/>
      <c r="H309" s="15"/>
      <c r="I309" s="15"/>
      <c r="J309" s="15"/>
      <c r="K309" s="23"/>
    </row>
    <row r="310" spans="1:11" ht="20.100000000000001" customHeight="1" x14ac:dyDescent="0.25">
      <c r="A310" s="15"/>
      <c r="C310" s="15"/>
      <c r="G310" s="15"/>
      <c r="H310" s="15"/>
      <c r="I310" s="15"/>
      <c r="J310" s="15"/>
      <c r="K310" s="23"/>
    </row>
    <row r="311" spans="1:11" ht="20.100000000000001" customHeight="1" x14ac:dyDescent="0.25">
      <c r="A311" s="15"/>
      <c r="C311" s="15"/>
      <c r="G311" s="15"/>
      <c r="H311" s="15"/>
      <c r="I311" s="15"/>
      <c r="J311" s="15"/>
      <c r="K311" s="23"/>
    </row>
    <row r="312" spans="1:11" ht="20.100000000000001" customHeight="1" x14ac:dyDescent="0.25">
      <c r="A312" s="15"/>
      <c r="C312" s="15"/>
      <c r="G312" s="15"/>
      <c r="H312" s="15"/>
      <c r="I312" s="15"/>
      <c r="J312" s="15"/>
      <c r="K312" s="23"/>
    </row>
    <row r="313" spans="1:11" ht="20.100000000000001" customHeight="1" x14ac:dyDescent="0.25">
      <c r="A313" s="15"/>
      <c r="C313" s="15"/>
      <c r="G313" s="15"/>
      <c r="H313" s="15"/>
      <c r="I313" s="15"/>
      <c r="J313" s="15"/>
      <c r="K313" s="23"/>
    </row>
    <row r="314" spans="1:11" ht="20.100000000000001" customHeight="1" x14ac:dyDescent="0.25">
      <c r="A314" s="15"/>
      <c r="C314" s="15"/>
      <c r="G314" s="15"/>
      <c r="H314" s="15"/>
      <c r="I314" s="15"/>
      <c r="J314" s="15"/>
      <c r="K314" s="23"/>
    </row>
    <row r="315" spans="1:11" ht="20.100000000000001" customHeight="1" x14ac:dyDescent="0.25">
      <c r="A315" s="15"/>
      <c r="C315" s="15"/>
      <c r="G315" s="15"/>
      <c r="H315" s="15"/>
      <c r="I315" s="15"/>
      <c r="J315" s="15"/>
      <c r="K315" s="23"/>
    </row>
    <row r="316" spans="1:11" ht="20.100000000000001" customHeight="1" x14ac:dyDescent="0.25">
      <c r="A316" s="15"/>
      <c r="C316" s="15"/>
      <c r="G316" s="15"/>
      <c r="H316" s="15"/>
      <c r="I316" s="15"/>
      <c r="J316" s="15"/>
      <c r="K316" s="23"/>
    </row>
    <row r="317" spans="1:11" ht="20.100000000000001" customHeight="1" x14ac:dyDescent="0.25">
      <c r="A317" s="15"/>
      <c r="C317" s="15"/>
      <c r="G317" s="15"/>
      <c r="H317" s="15"/>
      <c r="I317" s="15"/>
      <c r="J317" s="15"/>
      <c r="K317" s="23"/>
    </row>
    <row r="318" spans="1:11" ht="20.100000000000001" customHeight="1" x14ac:dyDescent="0.25">
      <c r="A318" s="15"/>
      <c r="C318" s="15"/>
      <c r="G318" s="15"/>
      <c r="H318" s="15"/>
      <c r="I318" s="15"/>
      <c r="J318" s="15"/>
      <c r="K318" s="23"/>
    </row>
    <row r="319" spans="1:11" ht="20.100000000000001" customHeight="1" x14ac:dyDescent="0.25">
      <c r="A319" s="15"/>
      <c r="C319" s="15"/>
      <c r="G319" s="15"/>
      <c r="H319" s="15"/>
      <c r="I319" s="15"/>
      <c r="J319" s="15"/>
      <c r="K319" s="23"/>
    </row>
    <row r="320" spans="1:11" ht="20.100000000000001" customHeight="1" x14ac:dyDescent="0.25">
      <c r="A320" s="15"/>
      <c r="C320" s="15"/>
      <c r="G320" s="15"/>
      <c r="H320" s="15"/>
      <c r="I320" s="15"/>
      <c r="J320" s="15"/>
      <c r="K320" s="23"/>
    </row>
    <row r="321" spans="1:11" ht="20.100000000000001" customHeight="1" x14ac:dyDescent="0.25">
      <c r="A321" s="15"/>
      <c r="C321" s="15"/>
      <c r="G321" s="15"/>
      <c r="H321" s="15"/>
      <c r="I321" s="15"/>
      <c r="J321" s="15"/>
      <c r="K321" s="23"/>
    </row>
    <row r="322" spans="1:11" ht="20.100000000000001" customHeight="1" x14ac:dyDescent="0.25">
      <c r="A322" s="15"/>
      <c r="C322" s="15"/>
      <c r="G322" s="15"/>
      <c r="H322" s="15"/>
      <c r="I322" s="15"/>
      <c r="J322" s="15"/>
      <c r="K322" s="23"/>
    </row>
    <row r="323" spans="1:11" ht="20.100000000000001" customHeight="1" x14ac:dyDescent="0.25">
      <c r="A323" s="15"/>
      <c r="C323" s="15"/>
      <c r="G323" s="15"/>
      <c r="H323" s="15"/>
      <c r="I323" s="15"/>
      <c r="J323" s="15"/>
      <c r="K323" s="23"/>
    </row>
    <row r="324" spans="1:11" ht="20.100000000000001" customHeight="1" x14ac:dyDescent="0.25">
      <c r="A324" s="15"/>
      <c r="C324" s="15"/>
      <c r="G324" s="15"/>
      <c r="H324" s="15"/>
      <c r="I324" s="15"/>
      <c r="J324" s="15"/>
      <c r="K324" s="23"/>
    </row>
    <row r="325" spans="1:11" ht="20.100000000000001" customHeight="1" x14ac:dyDescent="0.25">
      <c r="A325" s="15"/>
      <c r="C325" s="15"/>
      <c r="G325" s="15"/>
      <c r="H325" s="15"/>
      <c r="I325" s="15"/>
      <c r="J325" s="15"/>
      <c r="K325" s="23"/>
    </row>
    <row r="326" spans="1:11" ht="20.100000000000001" customHeight="1" x14ac:dyDescent="0.25">
      <c r="A326" s="15"/>
      <c r="C326" s="15"/>
      <c r="G326" s="15"/>
      <c r="H326" s="15"/>
      <c r="I326" s="15"/>
      <c r="J326" s="15"/>
      <c r="K326" s="23"/>
    </row>
    <row r="327" spans="1:11" ht="20.100000000000001" customHeight="1" x14ac:dyDescent="0.25">
      <c r="A327" s="15"/>
      <c r="C327" s="15"/>
      <c r="G327" s="15"/>
      <c r="H327" s="15"/>
      <c r="I327" s="15"/>
      <c r="J327" s="15"/>
      <c r="K327" s="23"/>
    </row>
    <row r="328" spans="1:11" ht="20.100000000000001" customHeight="1" x14ac:dyDescent="0.25">
      <c r="A328" s="15"/>
      <c r="C328" s="15"/>
      <c r="G328" s="15"/>
      <c r="H328" s="15"/>
      <c r="I328" s="15"/>
      <c r="J328" s="15"/>
      <c r="K328" s="23"/>
    </row>
    <row r="329" spans="1:11" ht="20.100000000000001" customHeight="1" x14ac:dyDescent="0.25">
      <c r="A329" s="15"/>
      <c r="C329" s="15"/>
      <c r="G329" s="15"/>
      <c r="H329" s="15"/>
      <c r="I329" s="15"/>
      <c r="J329" s="15"/>
      <c r="K329" s="23"/>
    </row>
    <row r="330" spans="1:11" ht="20.100000000000001" customHeight="1" x14ac:dyDescent="0.25">
      <c r="A330" s="15"/>
      <c r="C330" s="15"/>
      <c r="G330" s="15"/>
      <c r="H330" s="15"/>
      <c r="I330" s="15"/>
      <c r="J330" s="15"/>
      <c r="K330" s="23"/>
    </row>
    <row r="331" spans="1:11" ht="20.100000000000001" customHeight="1" x14ac:dyDescent="0.25">
      <c r="A331" s="15"/>
      <c r="C331" s="15"/>
      <c r="G331" s="15"/>
      <c r="H331" s="15"/>
      <c r="I331" s="15"/>
      <c r="J331" s="15"/>
      <c r="K331" s="23"/>
    </row>
    <row r="332" spans="1:11" ht="20.100000000000001" customHeight="1" x14ac:dyDescent="0.25">
      <c r="A332" s="15"/>
      <c r="C332" s="15"/>
      <c r="G332" s="15"/>
      <c r="H332" s="15"/>
      <c r="I332" s="15"/>
      <c r="J332" s="15"/>
      <c r="K332" s="23"/>
    </row>
    <row r="333" spans="1:11" ht="20.100000000000001" customHeight="1" x14ac:dyDescent="0.25">
      <c r="A333" s="15"/>
      <c r="C333" s="15"/>
      <c r="G333" s="15"/>
      <c r="H333" s="15"/>
      <c r="I333" s="15"/>
      <c r="J333" s="15"/>
      <c r="K333" s="23"/>
    </row>
    <row r="334" spans="1:11" ht="20.100000000000001" customHeight="1" x14ac:dyDescent="0.25">
      <c r="A334" s="15"/>
      <c r="C334" s="15"/>
      <c r="G334" s="15"/>
      <c r="H334" s="15"/>
      <c r="I334" s="15"/>
      <c r="J334" s="15"/>
      <c r="K334" s="23"/>
    </row>
    <row r="335" spans="1:11" ht="20.100000000000001" customHeight="1" x14ac:dyDescent="0.25">
      <c r="A335" s="15"/>
      <c r="C335" s="15"/>
      <c r="G335" s="15"/>
      <c r="H335" s="15"/>
      <c r="I335" s="15"/>
      <c r="J335" s="15"/>
      <c r="K335" s="23"/>
    </row>
    <row r="336" spans="1:11" ht="20.100000000000001" customHeight="1" x14ac:dyDescent="0.25">
      <c r="A336" s="15"/>
      <c r="C336" s="15"/>
      <c r="G336" s="15"/>
      <c r="H336" s="15"/>
      <c r="I336" s="15"/>
      <c r="J336" s="15"/>
      <c r="K336" s="23"/>
    </row>
    <row r="337" spans="1:11" ht="20.100000000000001" customHeight="1" x14ac:dyDescent="0.25">
      <c r="A337" s="15"/>
      <c r="C337" s="15"/>
      <c r="G337" s="15"/>
      <c r="H337" s="15"/>
      <c r="I337" s="15"/>
      <c r="J337" s="15"/>
      <c r="K337" s="23"/>
    </row>
    <row r="338" spans="1:11" ht="20.100000000000001" customHeight="1" x14ac:dyDescent="0.25">
      <c r="A338" s="15"/>
      <c r="C338" s="15"/>
      <c r="G338" s="15"/>
      <c r="H338" s="15"/>
      <c r="I338" s="15"/>
      <c r="J338" s="15"/>
      <c r="K338" s="23"/>
    </row>
    <row r="339" spans="1:11" ht="20.100000000000001" customHeight="1" x14ac:dyDescent="0.25">
      <c r="A339" s="15"/>
      <c r="C339" s="15"/>
      <c r="G339" s="15"/>
      <c r="H339" s="15"/>
      <c r="I339" s="15"/>
      <c r="J339" s="15"/>
      <c r="K339" s="23"/>
    </row>
    <row r="340" spans="1:11" ht="20.100000000000001" customHeight="1" x14ac:dyDescent="0.25">
      <c r="A340" s="15"/>
      <c r="C340" s="15"/>
      <c r="G340" s="15"/>
      <c r="H340" s="15"/>
      <c r="I340" s="15"/>
      <c r="J340" s="15"/>
      <c r="K340" s="23"/>
    </row>
    <row r="341" spans="1:11" ht="20.100000000000001" customHeight="1" x14ac:dyDescent="0.25">
      <c r="A341" s="15"/>
      <c r="C341" s="15"/>
      <c r="G341" s="15"/>
      <c r="H341" s="15"/>
      <c r="I341" s="15"/>
      <c r="J341" s="15"/>
      <c r="K341" s="23"/>
    </row>
    <row r="342" spans="1:11" ht="20.100000000000001" customHeight="1" x14ac:dyDescent="0.25">
      <c r="A342" s="15"/>
      <c r="C342" s="15"/>
      <c r="G342" s="15"/>
      <c r="H342" s="15"/>
      <c r="I342" s="15"/>
      <c r="J342" s="15"/>
      <c r="K342" s="23"/>
    </row>
    <row r="343" spans="1:11" ht="20.100000000000001" customHeight="1" x14ac:dyDescent="0.25">
      <c r="A343" s="15"/>
      <c r="C343" s="15"/>
      <c r="G343" s="15"/>
      <c r="H343" s="15"/>
      <c r="I343" s="15"/>
      <c r="J343" s="15"/>
      <c r="K343" s="23"/>
    </row>
    <row r="344" spans="1:11" ht="20.100000000000001" customHeight="1" x14ac:dyDescent="0.25">
      <c r="A344" s="15"/>
      <c r="C344" s="15"/>
      <c r="G344" s="15"/>
      <c r="H344" s="15"/>
      <c r="I344" s="15"/>
      <c r="J344" s="15"/>
      <c r="K344" s="23"/>
    </row>
    <row r="345" spans="1:11" ht="20.100000000000001" customHeight="1" x14ac:dyDescent="0.25">
      <c r="A345" s="15"/>
      <c r="C345" s="15"/>
      <c r="G345" s="15"/>
      <c r="H345" s="15"/>
      <c r="I345" s="15"/>
      <c r="J345" s="15"/>
      <c r="K345" s="23"/>
    </row>
    <row r="346" spans="1:11" ht="20.100000000000001" customHeight="1" x14ac:dyDescent="0.25">
      <c r="A346" s="15"/>
      <c r="C346" s="15"/>
      <c r="G346" s="15"/>
      <c r="H346" s="15"/>
      <c r="I346" s="15"/>
      <c r="J346" s="15"/>
      <c r="K346" s="23"/>
    </row>
    <row r="347" spans="1:11" ht="20.100000000000001" customHeight="1" x14ac:dyDescent="0.25">
      <c r="A347" s="15"/>
      <c r="C347" s="15"/>
      <c r="G347" s="15"/>
      <c r="H347" s="15"/>
      <c r="I347" s="15"/>
      <c r="J347" s="15"/>
      <c r="K347" s="23"/>
    </row>
    <row r="348" spans="1:11" ht="20.100000000000001" customHeight="1" x14ac:dyDescent="0.25">
      <c r="A348" s="15"/>
      <c r="C348" s="15"/>
      <c r="G348" s="15"/>
      <c r="H348" s="15"/>
      <c r="I348" s="15"/>
      <c r="J348" s="15"/>
      <c r="K348" s="23"/>
    </row>
    <row r="349" spans="1:11" ht="20.100000000000001" customHeight="1" x14ac:dyDescent="0.25">
      <c r="A349" s="15"/>
      <c r="C349" s="15"/>
      <c r="G349" s="15"/>
      <c r="H349" s="15"/>
      <c r="I349" s="15"/>
      <c r="J349" s="15"/>
      <c r="K349" s="23"/>
    </row>
    <row r="350" spans="1:11" ht="20.100000000000001" customHeight="1" x14ac:dyDescent="0.25">
      <c r="A350" s="15"/>
      <c r="C350" s="15"/>
      <c r="G350" s="15"/>
      <c r="H350" s="15"/>
      <c r="I350" s="15"/>
      <c r="J350" s="15"/>
      <c r="K350" s="23"/>
    </row>
    <row r="351" spans="1:11" ht="20.100000000000001" customHeight="1" x14ac:dyDescent="0.25">
      <c r="A351" s="15"/>
      <c r="C351" s="15"/>
      <c r="G351" s="15"/>
      <c r="H351" s="15"/>
      <c r="I351" s="15"/>
      <c r="J351" s="15"/>
      <c r="K351" s="23"/>
    </row>
    <row r="352" spans="1:11" ht="20.100000000000001" customHeight="1" x14ac:dyDescent="0.25">
      <c r="A352" s="15"/>
      <c r="C352" s="15"/>
      <c r="G352" s="15"/>
      <c r="H352" s="15"/>
      <c r="I352" s="15"/>
      <c r="J352" s="15"/>
      <c r="K352" s="23"/>
    </row>
    <row r="353" spans="1:11" ht="20.100000000000001" customHeight="1" x14ac:dyDescent="0.25">
      <c r="A353" s="15"/>
      <c r="C353" s="15"/>
      <c r="G353" s="15"/>
      <c r="H353" s="15"/>
      <c r="I353" s="15"/>
      <c r="J353" s="15"/>
      <c r="K353" s="23"/>
    </row>
    <row r="354" spans="1:11" ht="20.100000000000001" customHeight="1" x14ac:dyDescent="0.25">
      <c r="A354" s="15"/>
      <c r="C354" s="15"/>
      <c r="G354" s="15"/>
      <c r="H354" s="15"/>
      <c r="I354" s="15"/>
      <c r="J354" s="15"/>
      <c r="K354" s="23"/>
    </row>
    <row r="355" spans="1:11" ht="20.100000000000001" customHeight="1" x14ac:dyDescent="0.25">
      <c r="A355" s="15"/>
      <c r="C355" s="15"/>
      <c r="G355" s="15"/>
      <c r="H355" s="15"/>
      <c r="I355" s="15"/>
      <c r="J355" s="15"/>
      <c r="K355" s="23"/>
    </row>
    <row r="356" spans="1:11" ht="20.100000000000001" customHeight="1" x14ac:dyDescent="0.25">
      <c r="A356" s="15"/>
      <c r="C356" s="15"/>
      <c r="G356" s="15"/>
      <c r="H356" s="15"/>
      <c r="I356" s="15"/>
      <c r="J356" s="15"/>
      <c r="K356" s="23"/>
    </row>
    <row r="357" spans="1:11" ht="20.100000000000001" customHeight="1" x14ac:dyDescent="0.25">
      <c r="A357" s="15"/>
      <c r="C357" s="15"/>
      <c r="G357" s="15"/>
      <c r="H357" s="15"/>
      <c r="I357" s="15"/>
      <c r="J357" s="15"/>
      <c r="K357" s="23"/>
    </row>
    <row r="358" spans="1:11" ht="20.100000000000001" customHeight="1" x14ac:dyDescent="0.25">
      <c r="A358" s="15"/>
      <c r="C358" s="15"/>
      <c r="G358" s="15"/>
      <c r="H358" s="15"/>
      <c r="I358" s="15"/>
      <c r="J358" s="15"/>
      <c r="K358" s="23"/>
    </row>
    <row r="359" spans="1:11" ht="20.100000000000001" customHeight="1" x14ac:dyDescent="0.25">
      <c r="A359" s="15"/>
      <c r="C359" s="15"/>
      <c r="G359" s="15"/>
      <c r="H359" s="15"/>
      <c r="I359" s="15"/>
      <c r="J359" s="15"/>
      <c r="K359" s="23"/>
    </row>
    <row r="360" spans="1:11" ht="20.100000000000001" customHeight="1" x14ac:dyDescent="0.25">
      <c r="A360" s="15"/>
      <c r="C360" s="15"/>
      <c r="G360" s="15"/>
      <c r="H360" s="15"/>
      <c r="I360" s="15"/>
      <c r="J360" s="15"/>
      <c r="K360" s="23"/>
    </row>
    <row r="361" spans="1:11" ht="20.100000000000001" customHeight="1" x14ac:dyDescent="0.25">
      <c r="A361" s="15"/>
      <c r="C361" s="15"/>
      <c r="G361" s="15"/>
      <c r="H361" s="15"/>
      <c r="I361" s="15"/>
      <c r="J361" s="15"/>
      <c r="K361" s="23"/>
    </row>
    <row r="362" spans="1:11" ht="20.100000000000001" customHeight="1" x14ac:dyDescent="0.25">
      <c r="A362" s="15"/>
      <c r="C362" s="15"/>
      <c r="G362" s="15"/>
      <c r="H362" s="15"/>
      <c r="I362" s="15"/>
      <c r="J362" s="15"/>
      <c r="K362" s="23"/>
    </row>
    <row r="363" spans="1:11" ht="20.100000000000001" customHeight="1" x14ac:dyDescent="0.25">
      <c r="A363" s="15"/>
      <c r="C363" s="15"/>
      <c r="G363" s="15"/>
      <c r="H363" s="15"/>
      <c r="I363" s="15"/>
      <c r="J363" s="15"/>
      <c r="K363" s="23"/>
    </row>
    <row r="364" spans="1:11" ht="20.100000000000001" customHeight="1" x14ac:dyDescent="0.25">
      <c r="A364" s="15"/>
      <c r="C364" s="15"/>
      <c r="G364" s="15"/>
      <c r="H364" s="15"/>
      <c r="I364" s="15"/>
      <c r="J364" s="15"/>
      <c r="K364" s="23"/>
    </row>
    <row r="365" spans="1:11" ht="20.100000000000001" customHeight="1" x14ac:dyDescent="0.25">
      <c r="A365" s="15"/>
      <c r="C365" s="15"/>
      <c r="G365" s="15"/>
      <c r="H365" s="15"/>
      <c r="I365" s="15"/>
      <c r="J365" s="15"/>
      <c r="K365" s="23"/>
    </row>
    <row r="366" spans="1:11" ht="20.100000000000001" customHeight="1" x14ac:dyDescent="0.25">
      <c r="A366" s="15"/>
      <c r="C366" s="15"/>
      <c r="G366" s="15"/>
      <c r="H366" s="15"/>
      <c r="I366" s="15"/>
      <c r="J366" s="15"/>
      <c r="K366" s="23"/>
    </row>
    <row r="367" spans="1:11" ht="20.100000000000001" customHeight="1" x14ac:dyDescent="0.25">
      <c r="A367" s="15"/>
      <c r="C367" s="15"/>
      <c r="G367" s="15"/>
      <c r="H367" s="15"/>
      <c r="I367" s="15"/>
      <c r="J367" s="15"/>
      <c r="K367" s="23"/>
    </row>
    <row r="368" spans="1:11" ht="20.100000000000001" customHeight="1" x14ac:dyDescent="0.25">
      <c r="A368" s="15"/>
      <c r="C368" s="15"/>
      <c r="G368" s="15"/>
      <c r="H368" s="15"/>
      <c r="I368" s="15"/>
      <c r="J368" s="15"/>
      <c r="K368" s="23"/>
    </row>
    <row r="369" spans="1:11" ht="20.100000000000001" customHeight="1" x14ac:dyDescent="0.25">
      <c r="A369" s="15"/>
      <c r="C369" s="15"/>
      <c r="G369" s="15"/>
      <c r="H369" s="15"/>
      <c r="I369" s="15"/>
      <c r="J369" s="15"/>
      <c r="K369" s="23"/>
    </row>
    <row r="370" spans="1:11" ht="20.100000000000001" customHeight="1" x14ac:dyDescent="0.25">
      <c r="A370" s="15"/>
      <c r="C370" s="15"/>
      <c r="G370" s="15"/>
      <c r="H370" s="15"/>
      <c r="I370" s="15"/>
      <c r="J370" s="15"/>
      <c r="K370" s="23"/>
    </row>
    <row r="371" spans="1:11" ht="20.100000000000001" customHeight="1" x14ac:dyDescent="0.25">
      <c r="A371" s="15"/>
      <c r="C371" s="15"/>
      <c r="G371" s="15"/>
      <c r="H371" s="15"/>
      <c r="I371" s="15"/>
      <c r="J371" s="15"/>
      <c r="K371" s="23"/>
    </row>
    <row r="372" spans="1:11" ht="20.100000000000001" customHeight="1" x14ac:dyDescent="0.25">
      <c r="A372" s="15"/>
      <c r="C372" s="15"/>
      <c r="G372" s="15"/>
      <c r="H372" s="15"/>
      <c r="I372" s="15"/>
      <c r="J372" s="15"/>
      <c r="K372" s="23"/>
    </row>
    <row r="373" spans="1:11" ht="20.100000000000001" customHeight="1" x14ac:dyDescent="0.25">
      <c r="A373" s="15"/>
      <c r="C373" s="15"/>
      <c r="G373" s="15"/>
      <c r="H373" s="15"/>
      <c r="I373" s="15"/>
      <c r="J373" s="15"/>
      <c r="K373" s="23"/>
    </row>
    <row r="374" spans="1:11" ht="20.100000000000001" customHeight="1" x14ac:dyDescent="0.25">
      <c r="A374" s="15"/>
      <c r="C374" s="15"/>
      <c r="G374" s="15"/>
      <c r="H374" s="15"/>
      <c r="I374" s="15"/>
      <c r="J374" s="15"/>
      <c r="K374" s="23"/>
    </row>
    <row r="375" spans="1:11" ht="20.100000000000001" customHeight="1" x14ac:dyDescent="0.25">
      <c r="A375" s="15"/>
      <c r="C375" s="15"/>
      <c r="G375" s="15"/>
      <c r="H375" s="15"/>
      <c r="I375" s="15"/>
      <c r="J375" s="15"/>
      <c r="K375" s="23"/>
    </row>
    <row r="376" spans="1:11" ht="20.100000000000001" customHeight="1" x14ac:dyDescent="0.25">
      <c r="A376" s="15"/>
      <c r="C376" s="15"/>
      <c r="G376" s="15"/>
      <c r="H376" s="15"/>
      <c r="I376" s="15"/>
      <c r="J376" s="15"/>
      <c r="K376" s="23"/>
    </row>
    <row r="377" spans="1:11" ht="20.100000000000001" customHeight="1" x14ac:dyDescent="0.25">
      <c r="A377" s="15"/>
      <c r="C377" s="15"/>
      <c r="G377" s="15"/>
      <c r="H377" s="15"/>
      <c r="I377" s="15"/>
      <c r="J377" s="15"/>
      <c r="K377" s="23"/>
    </row>
    <row r="378" spans="1:11" ht="20.100000000000001" customHeight="1" x14ac:dyDescent="0.25">
      <c r="A378" s="15"/>
      <c r="C378" s="15"/>
      <c r="G378" s="15"/>
      <c r="H378" s="15"/>
      <c r="I378" s="15"/>
      <c r="J378" s="15"/>
      <c r="K378" s="23"/>
    </row>
    <row r="379" spans="1:11" ht="20.100000000000001" customHeight="1" x14ac:dyDescent="0.25">
      <c r="A379" s="15"/>
      <c r="C379" s="15"/>
      <c r="G379" s="15"/>
      <c r="H379" s="15"/>
      <c r="I379" s="15"/>
      <c r="J379" s="15"/>
      <c r="K379" s="23"/>
    </row>
    <row r="380" spans="1:11" ht="20.100000000000001" customHeight="1" x14ac:dyDescent="0.25">
      <c r="A380" s="15"/>
      <c r="C380" s="15"/>
      <c r="G380" s="15"/>
      <c r="H380" s="15"/>
      <c r="I380" s="15"/>
      <c r="J380" s="15"/>
      <c r="K380" s="23"/>
    </row>
    <row r="381" spans="1:11" ht="20.100000000000001" customHeight="1" x14ac:dyDescent="0.25">
      <c r="A381" s="15"/>
      <c r="C381" s="15"/>
      <c r="G381" s="15"/>
      <c r="H381" s="15"/>
      <c r="I381" s="15"/>
      <c r="J381" s="15"/>
      <c r="K381" s="23"/>
    </row>
    <row r="382" spans="1:11" ht="20.100000000000001" customHeight="1" x14ac:dyDescent="0.25">
      <c r="A382" s="15"/>
      <c r="C382" s="15"/>
      <c r="G382" s="15"/>
      <c r="H382" s="15"/>
      <c r="I382" s="15"/>
      <c r="J382" s="15"/>
      <c r="K382" s="23"/>
    </row>
    <row r="383" spans="1:11" ht="20.100000000000001" customHeight="1" x14ac:dyDescent="0.25">
      <c r="A383" s="15"/>
      <c r="C383" s="15"/>
      <c r="G383" s="15"/>
      <c r="H383" s="15"/>
      <c r="I383" s="15"/>
      <c r="J383" s="15"/>
      <c r="K383" s="23"/>
    </row>
    <row r="384" spans="1:11" ht="20.100000000000001" customHeight="1" x14ac:dyDescent="0.25">
      <c r="A384" s="15"/>
      <c r="C384" s="15"/>
      <c r="G384" s="15"/>
      <c r="H384" s="15"/>
      <c r="I384" s="15"/>
      <c r="J384" s="15"/>
      <c r="K384" s="23"/>
    </row>
    <row r="385" spans="1:11" ht="20.100000000000001" customHeight="1" x14ac:dyDescent="0.25">
      <c r="A385" s="15"/>
      <c r="C385" s="15"/>
      <c r="G385" s="15"/>
      <c r="H385" s="15"/>
      <c r="I385" s="15"/>
      <c r="J385" s="15"/>
      <c r="K385" s="23"/>
    </row>
    <row r="386" spans="1:11" ht="20.100000000000001" customHeight="1" x14ac:dyDescent="0.25">
      <c r="A386" s="15"/>
      <c r="C386" s="15"/>
      <c r="G386" s="15"/>
      <c r="H386" s="15"/>
      <c r="I386" s="15"/>
      <c r="J386" s="15"/>
      <c r="K386" s="23"/>
    </row>
    <row r="387" spans="1:11" ht="20.100000000000001" customHeight="1" x14ac:dyDescent="0.25">
      <c r="A387" s="15"/>
      <c r="C387" s="15"/>
      <c r="G387" s="15"/>
      <c r="H387" s="15"/>
      <c r="I387" s="15"/>
      <c r="J387" s="15"/>
      <c r="K387" s="23"/>
    </row>
    <row r="388" spans="1:11" ht="20.100000000000001" customHeight="1" x14ac:dyDescent="0.25">
      <c r="A388" s="15"/>
      <c r="C388" s="15"/>
      <c r="G388" s="15"/>
      <c r="H388" s="15"/>
      <c r="I388" s="15"/>
      <c r="J388" s="15"/>
      <c r="K388" s="23"/>
    </row>
    <row r="389" spans="1:11" ht="20.100000000000001" customHeight="1" x14ac:dyDescent="0.25">
      <c r="A389" s="15"/>
      <c r="C389" s="15"/>
      <c r="G389" s="15"/>
      <c r="H389" s="15"/>
      <c r="I389" s="15"/>
      <c r="J389" s="15"/>
      <c r="K389" s="23"/>
    </row>
    <row r="390" spans="1:11" ht="20.100000000000001" customHeight="1" x14ac:dyDescent="0.25">
      <c r="A390" s="15"/>
      <c r="C390" s="15"/>
      <c r="G390" s="15"/>
      <c r="H390" s="15"/>
      <c r="I390" s="15"/>
      <c r="J390" s="15"/>
      <c r="K390" s="23"/>
    </row>
    <row r="391" spans="1:11" ht="20.100000000000001" customHeight="1" x14ac:dyDescent="0.25">
      <c r="A391" s="15"/>
      <c r="C391" s="15"/>
      <c r="G391" s="15"/>
      <c r="H391" s="15"/>
      <c r="I391" s="15"/>
      <c r="J391" s="15"/>
      <c r="K391" s="23"/>
    </row>
    <row r="392" spans="1:11" ht="20.100000000000001" customHeight="1" x14ac:dyDescent="0.25">
      <c r="A392" s="15"/>
      <c r="C392" s="15"/>
      <c r="G392" s="15"/>
      <c r="H392" s="15"/>
      <c r="I392" s="15"/>
      <c r="J392" s="15"/>
      <c r="K392" s="23"/>
    </row>
    <row r="393" spans="1:11" ht="20.100000000000001" customHeight="1" x14ac:dyDescent="0.25">
      <c r="A393" s="15"/>
      <c r="C393" s="15"/>
      <c r="G393" s="15"/>
      <c r="H393" s="15"/>
      <c r="I393" s="15"/>
      <c r="J393" s="15"/>
      <c r="K393" s="23"/>
    </row>
    <row r="394" spans="1:11" ht="20.100000000000001" customHeight="1" x14ac:dyDescent="0.25">
      <c r="A394" s="15"/>
      <c r="C394" s="15"/>
      <c r="G394" s="15"/>
      <c r="H394" s="15"/>
      <c r="I394" s="15"/>
      <c r="J394" s="15"/>
      <c r="K394" s="23"/>
    </row>
    <row r="395" spans="1:11" ht="20.100000000000001" customHeight="1" x14ac:dyDescent="0.25">
      <c r="A395" s="15"/>
      <c r="C395" s="15"/>
      <c r="G395" s="15"/>
      <c r="H395" s="15"/>
      <c r="I395" s="15"/>
      <c r="J395" s="15"/>
      <c r="K395" s="23"/>
    </row>
    <row r="396" spans="1:11" ht="20.100000000000001" customHeight="1" x14ac:dyDescent="0.25">
      <c r="A396" s="15"/>
      <c r="C396" s="15"/>
      <c r="G396" s="15"/>
      <c r="H396" s="15"/>
      <c r="I396" s="15"/>
      <c r="J396" s="15"/>
      <c r="K396" s="23"/>
    </row>
    <row r="397" spans="1:11" ht="20.100000000000001" customHeight="1" x14ac:dyDescent="0.25">
      <c r="A397" s="15"/>
      <c r="C397" s="15"/>
      <c r="G397" s="15"/>
      <c r="H397" s="15"/>
      <c r="I397" s="15"/>
      <c r="J397" s="15"/>
      <c r="K397" s="23"/>
    </row>
    <row r="398" spans="1:11" ht="20.100000000000001" customHeight="1" x14ac:dyDescent="0.25">
      <c r="A398" s="15"/>
      <c r="C398" s="15"/>
      <c r="G398" s="15"/>
      <c r="H398" s="15"/>
      <c r="I398" s="15"/>
      <c r="J398" s="15"/>
      <c r="K398" s="23"/>
    </row>
    <row r="399" spans="1:11" ht="20.100000000000001" customHeight="1" x14ac:dyDescent="0.25">
      <c r="A399" s="15"/>
      <c r="C399" s="15"/>
      <c r="G399" s="15"/>
      <c r="H399" s="15"/>
      <c r="I399" s="15"/>
      <c r="J399" s="15"/>
      <c r="K399" s="23"/>
    </row>
    <row r="400" spans="1:11" ht="20.100000000000001" customHeight="1" x14ac:dyDescent="0.25">
      <c r="A400" s="15"/>
      <c r="C400" s="15"/>
      <c r="G400" s="15"/>
      <c r="H400" s="15"/>
      <c r="I400" s="15"/>
      <c r="J400" s="15"/>
      <c r="K400" s="23"/>
    </row>
    <row r="401" spans="1:11" ht="20.100000000000001" customHeight="1" x14ac:dyDescent="0.25">
      <c r="A401" s="15"/>
      <c r="C401" s="15"/>
      <c r="G401" s="15"/>
      <c r="H401" s="15"/>
      <c r="I401" s="15"/>
      <c r="J401" s="15"/>
      <c r="K401" s="23"/>
    </row>
    <row r="402" spans="1:11" ht="20.100000000000001" customHeight="1" x14ac:dyDescent="0.25">
      <c r="A402" s="15"/>
      <c r="C402" s="15"/>
      <c r="G402" s="15"/>
      <c r="H402" s="15"/>
      <c r="I402" s="15"/>
      <c r="J402" s="15"/>
      <c r="K402" s="23"/>
    </row>
    <row r="403" spans="1:11" ht="20.100000000000001" customHeight="1" x14ac:dyDescent="0.25">
      <c r="A403" s="15"/>
      <c r="C403" s="15"/>
      <c r="G403" s="15"/>
      <c r="H403" s="15"/>
      <c r="I403" s="15"/>
      <c r="J403" s="15"/>
      <c r="K403" s="23"/>
    </row>
    <row r="404" spans="1:11" ht="20.100000000000001" customHeight="1" x14ac:dyDescent="0.25">
      <c r="A404" s="15"/>
      <c r="C404" s="15"/>
      <c r="G404" s="15"/>
      <c r="H404" s="15"/>
      <c r="I404" s="15"/>
      <c r="J404" s="15"/>
      <c r="K404" s="23"/>
    </row>
    <row r="405" spans="1:11" ht="20.100000000000001" customHeight="1" x14ac:dyDescent="0.25">
      <c r="A405" s="15"/>
      <c r="C405" s="15"/>
      <c r="G405" s="15"/>
      <c r="H405" s="15"/>
      <c r="I405" s="15"/>
      <c r="J405" s="15"/>
      <c r="K405" s="23"/>
    </row>
    <row r="406" spans="1:11" ht="20.100000000000001" customHeight="1" x14ac:dyDescent="0.25">
      <c r="A406" s="15"/>
      <c r="C406" s="15"/>
      <c r="G406" s="15"/>
      <c r="H406" s="15"/>
      <c r="I406" s="15"/>
      <c r="J406" s="15"/>
      <c r="K406" s="23"/>
    </row>
    <row r="407" spans="1:11" ht="20.100000000000001" customHeight="1" x14ac:dyDescent="0.25">
      <c r="A407" s="15"/>
      <c r="C407" s="15"/>
      <c r="G407" s="15"/>
      <c r="H407" s="15"/>
      <c r="I407" s="15"/>
      <c r="J407" s="15"/>
      <c r="K407" s="23"/>
    </row>
    <row r="408" spans="1:11" ht="20.100000000000001" customHeight="1" x14ac:dyDescent="0.25">
      <c r="A408" s="15"/>
      <c r="C408" s="15"/>
      <c r="G408" s="15"/>
      <c r="H408" s="15"/>
      <c r="I408" s="15"/>
      <c r="J408" s="15"/>
      <c r="K408" s="23"/>
    </row>
    <row r="409" spans="1:11" ht="20.100000000000001" customHeight="1" x14ac:dyDescent="0.25">
      <c r="A409" s="15"/>
      <c r="C409" s="15"/>
      <c r="G409" s="15"/>
      <c r="H409" s="15"/>
      <c r="I409" s="15"/>
      <c r="J409" s="15"/>
      <c r="K409" s="23"/>
    </row>
    <row r="410" spans="1:11" ht="20.100000000000001" customHeight="1" x14ac:dyDescent="0.25">
      <c r="A410" s="15"/>
      <c r="C410" s="15"/>
      <c r="G410" s="15"/>
      <c r="H410" s="15"/>
      <c r="I410" s="15"/>
      <c r="J410" s="15"/>
      <c r="K410" s="23"/>
    </row>
    <row r="411" spans="1:11" ht="20.100000000000001" customHeight="1" x14ac:dyDescent="0.25">
      <c r="A411" s="15"/>
      <c r="C411" s="15"/>
      <c r="G411" s="15"/>
      <c r="H411" s="15"/>
      <c r="I411" s="15"/>
      <c r="J411" s="15"/>
      <c r="K411" s="23"/>
    </row>
    <row r="412" spans="1:11" ht="20.100000000000001" customHeight="1" x14ac:dyDescent="0.25">
      <c r="A412" s="15"/>
      <c r="C412" s="15"/>
      <c r="G412" s="15"/>
      <c r="H412" s="15"/>
      <c r="I412" s="15"/>
      <c r="J412" s="15"/>
      <c r="K412" s="23"/>
    </row>
    <row r="413" spans="1:11" ht="20.100000000000001" customHeight="1" x14ac:dyDescent="0.25">
      <c r="A413" s="15"/>
      <c r="C413" s="15"/>
      <c r="G413" s="15"/>
      <c r="H413" s="15"/>
      <c r="I413" s="15"/>
      <c r="J413" s="15"/>
      <c r="K413" s="23"/>
    </row>
    <row r="414" spans="1:11" ht="20.100000000000001" customHeight="1" x14ac:dyDescent="0.25">
      <c r="A414" s="15"/>
      <c r="C414" s="15"/>
      <c r="G414" s="15"/>
      <c r="H414" s="15"/>
      <c r="I414" s="15"/>
      <c r="J414" s="15"/>
      <c r="K414" s="23"/>
    </row>
    <row r="415" spans="1:11" ht="20.100000000000001" customHeight="1" x14ac:dyDescent="0.25">
      <c r="A415" s="15"/>
      <c r="C415" s="15"/>
      <c r="G415" s="15"/>
      <c r="H415" s="15"/>
      <c r="I415" s="15"/>
      <c r="J415" s="15"/>
      <c r="K415" s="23"/>
    </row>
    <row r="416" spans="1:11" ht="20.100000000000001" customHeight="1" x14ac:dyDescent="0.25">
      <c r="A416" s="15"/>
      <c r="C416" s="15"/>
      <c r="G416" s="15"/>
      <c r="H416" s="15"/>
      <c r="I416" s="15"/>
      <c r="J416" s="15"/>
      <c r="K416" s="23"/>
    </row>
    <row r="417" spans="1:11" ht="20.100000000000001" customHeight="1" x14ac:dyDescent="0.25">
      <c r="A417" s="15"/>
      <c r="C417" s="15"/>
      <c r="G417" s="15"/>
      <c r="H417" s="15"/>
      <c r="I417" s="15"/>
      <c r="J417" s="15"/>
      <c r="K417" s="23"/>
    </row>
    <row r="418" spans="1:11" ht="20.100000000000001" customHeight="1" x14ac:dyDescent="0.25">
      <c r="A418" s="15"/>
      <c r="C418" s="15"/>
      <c r="G418" s="15"/>
      <c r="H418" s="15"/>
      <c r="I418" s="15"/>
      <c r="J418" s="15"/>
      <c r="K418" s="23"/>
    </row>
    <row r="419" spans="1:11" ht="20.100000000000001" customHeight="1" x14ac:dyDescent="0.25">
      <c r="A419" s="15"/>
      <c r="C419" s="15"/>
      <c r="G419" s="15"/>
      <c r="H419" s="15"/>
      <c r="I419" s="15"/>
      <c r="J419" s="15"/>
      <c r="K419" s="23"/>
    </row>
    <row r="420" spans="1:11" ht="20.100000000000001" customHeight="1" x14ac:dyDescent="0.25">
      <c r="A420" s="15"/>
      <c r="C420" s="15"/>
      <c r="G420" s="15"/>
      <c r="H420" s="15"/>
      <c r="I420" s="15"/>
      <c r="J420" s="15"/>
      <c r="K420" s="23"/>
    </row>
    <row r="421" spans="1:11" ht="20.100000000000001" customHeight="1" x14ac:dyDescent="0.25">
      <c r="A421" s="15"/>
      <c r="C421" s="15"/>
      <c r="G421" s="15"/>
      <c r="H421" s="15"/>
      <c r="I421" s="15"/>
      <c r="J421" s="15"/>
      <c r="K421" s="23"/>
    </row>
    <row r="422" spans="1:11" ht="20.100000000000001" customHeight="1" x14ac:dyDescent="0.25">
      <c r="A422" s="15"/>
      <c r="C422" s="15"/>
      <c r="G422" s="15"/>
      <c r="H422" s="15"/>
      <c r="I422" s="15"/>
      <c r="J422" s="15"/>
      <c r="K422" s="23"/>
    </row>
    <row r="423" spans="1:11" ht="20.100000000000001" customHeight="1" x14ac:dyDescent="0.25">
      <c r="A423" s="15"/>
      <c r="C423" s="15"/>
      <c r="G423" s="15"/>
      <c r="H423" s="15"/>
      <c r="I423" s="15"/>
      <c r="J423" s="15"/>
      <c r="K423" s="23"/>
    </row>
    <row r="424" spans="1:11" ht="20.100000000000001" customHeight="1" x14ac:dyDescent="0.25">
      <c r="A424" s="15"/>
      <c r="C424" s="15"/>
      <c r="G424" s="15"/>
      <c r="H424" s="15"/>
      <c r="I424" s="15"/>
      <c r="J424" s="15"/>
      <c r="K424" s="23"/>
    </row>
    <row r="425" spans="1:11" ht="20.100000000000001" customHeight="1" x14ac:dyDescent="0.25">
      <c r="A425" s="15"/>
      <c r="C425" s="15"/>
      <c r="G425" s="15"/>
      <c r="H425" s="15"/>
      <c r="I425" s="15"/>
      <c r="J425" s="15"/>
      <c r="K425" s="23"/>
    </row>
    <row r="426" spans="1:11" ht="20.100000000000001" customHeight="1" x14ac:dyDescent="0.25">
      <c r="A426" s="15"/>
      <c r="C426" s="15"/>
      <c r="G426" s="15"/>
      <c r="H426" s="15"/>
      <c r="I426" s="15"/>
      <c r="J426" s="15"/>
      <c r="K426" s="23"/>
    </row>
    <row r="427" spans="1:11" ht="20.100000000000001" customHeight="1" x14ac:dyDescent="0.25">
      <c r="A427" s="15"/>
      <c r="C427" s="15"/>
      <c r="G427" s="15"/>
      <c r="H427" s="15"/>
      <c r="I427" s="15"/>
      <c r="J427" s="15"/>
      <c r="K427" s="23"/>
    </row>
    <row r="428" spans="1:11" ht="20.100000000000001" customHeight="1" x14ac:dyDescent="0.25">
      <c r="A428" s="15"/>
      <c r="C428" s="15"/>
      <c r="G428" s="15"/>
      <c r="H428" s="15"/>
      <c r="I428" s="15"/>
      <c r="J428" s="15"/>
      <c r="K428" s="23"/>
    </row>
    <row r="429" spans="1:11" ht="20.100000000000001" customHeight="1" x14ac:dyDescent="0.25">
      <c r="A429" s="15"/>
      <c r="C429" s="15"/>
      <c r="G429" s="15"/>
      <c r="H429" s="15"/>
      <c r="I429" s="15"/>
      <c r="J429" s="15"/>
      <c r="K429" s="23"/>
    </row>
    <row r="430" spans="1:11" ht="20.100000000000001" customHeight="1" x14ac:dyDescent="0.25">
      <c r="A430" s="15"/>
      <c r="C430" s="15"/>
      <c r="G430" s="15"/>
      <c r="H430" s="15"/>
      <c r="I430" s="15"/>
      <c r="J430" s="15"/>
      <c r="K430" s="23"/>
    </row>
    <row r="431" spans="1:11" ht="20.100000000000001" customHeight="1" x14ac:dyDescent="0.25">
      <c r="A431" s="15"/>
      <c r="C431" s="15"/>
      <c r="G431" s="15"/>
      <c r="H431" s="15"/>
      <c r="I431" s="15"/>
      <c r="J431" s="15"/>
      <c r="K431" s="23"/>
    </row>
    <row r="432" spans="1:11" ht="20.100000000000001" customHeight="1" x14ac:dyDescent="0.25">
      <c r="A432" s="15"/>
      <c r="C432" s="15"/>
      <c r="G432" s="15"/>
      <c r="H432" s="15"/>
      <c r="I432" s="15"/>
      <c r="J432" s="15"/>
      <c r="K432" s="23"/>
    </row>
    <row r="433" spans="1:11" ht="20.100000000000001" customHeight="1" x14ac:dyDescent="0.25">
      <c r="A433" s="15"/>
      <c r="C433" s="15"/>
      <c r="G433" s="15"/>
      <c r="H433" s="15"/>
      <c r="I433" s="15"/>
      <c r="J433" s="15"/>
      <c r="K433" s="23"/>
    </row>
    <row r="434" spans="1:11" ht="20.100000000000001" customHeight="1" x14ac:dyDescent="0.25">
      <c r="A434" s="15"/>
      <c r="C434" s="15"/>
      <c r="G434" s="15"/>
      <c r="H434" s="15"/>
      <c r="I434" s="15"/>
      <c r="J434" s="15"/>
      <c r="K434" s="23"/>
    </row>
    <row r="435" spans="1:11" ht="20.100000000000001" customHeight="1" x14ac:dyDescent="0.25">
      <c r="A435" s="15"/>
      <c r="C435" s="15"/>
      <c r="G435" s="15"/>
      <c r="H435" s="15"/>
      <c r="I435" s="15"/>
      <c r="J435" s="15"/>
      <c r="K435" s="23"/>
    </row>
    <row r="436" spans="1:11" ht="20.100000000000001" customHeight="1" x14ac:dyDescent="0.25">
      <c r="A436" s="15"/>
      <c r="C436" s="15"/>
      <c r="G436" s="15"/>
      <c r="H436" s="15"/>
      <c r="I436" s="15"/>
      <c r="J436" s="15"/>
      <c r="K436" s="23"/>
    </row>
    <row r="437" spans="1:11" ht="20.100000000000001" customHeight="1" x14ac:dyDescent="0.25">
      <c r="A437" s="15"/>
      <c r="C437" s="15"/>
      <c r="G437" s="15"/>
      <c r="H437" s="15"/>
      <c r="I437" s="15"/>
      <c r="J437" s="15"/>
      <c r="K437" s="23"/>
    </row>
    <row r="438" spans="1:11" ht="20.100000000000001" customHeight="1" x14ac:dyDescent="0.25">
      <c r="A438" s="15"/>
      <c r="C438" s="15"/>
      <c r="G438" s="15"/>
      <c r="H438" s="15"/>
      <c r="I438" s="15"/>
      <c r="J438" s="15"/>
      <c r="K438" s="23"/>
    </row>
    <row r="439" spans="1:11" ht="20.100000000000001" customHeight="1" x14ac:dyDescent="0.25">
      <c r="A439" s="15"/>
      <c r="C439" s="15"/>
      <c r="G439" s="15"/>
      <c r="H439" s="15"/>
      <c r="I439" s="15"/>
      <c r="J439" s="15"/>
      <c r="K439" s="23"/>
    </row>
    <row r="440" spans="1:11" ht="20.100000000000001" customHeight="1" x14ac:dyDescent="0.25">
      <c r="A440" s="15"/>
      <c r="C440" s="15"/>
      <c r="G440" s="15"/>
      <c r="H440" s="15"/>
      <c r="I440" s="15"/>
      <c r="J440" s="15"/>
      <c r="K440" s="23"/>
    </row>
    <row r="441" spans="1:11" ht="20.100000000000001" customHeight="1" x14ac:dyDescent="0.25">
      <c r="A441" s="15"/>
      <c r="C441" s="15"/>
      <c r="G441" s="15"/>
      <c r="H441" s="15"/>
      <c r="I441" s="15"/>
      <c r="J441" s="15"/>
      <c r="K441" s="23"/>
    </row>
    <row r="442" spans="1:11" ht="20.100000000000001" customHeight="1" x14ac:dyDescent="0.25">
      <c r="A442" s="15"/>
      <c r="C442" s="15"/>
      <c r="G442" s="15"/>
      <c r="H442" s="15"/>
      <c r="I442" s="15"/>
      <c r="J442" s="15"/>
      <c r="K442" s="23"/>
    </row>
    <row r="443" spans="1:11" ht="20.100000000000001" customHeight="1" x14ac:dyDescent="0.25">
      <c r="A443" s="15"/>
      <c r="C443" s="15"/>
      <c r="G443" s="15"/>
      <c r="H443" s="15"/>
      <c r="I443" s="15"/>
      <c r="J443" s="15"/>
      <c r="K443" s="23"/>
    </row>
    <row r="444" spans="1:11" ht="20.100000000000001" customHeight="1" x14ac:dyDescent="0.25">
      <c r="A444" s="15"/>
      <c r="C444" s="15"/>
      <c r="G444" s="15"/>
      <c r="H444" s="15"/>
      <c r="I444" s="15"/>
      <c r="J444" s="15"/>
      <c r="K444" s="23"/>
    </row>
    <row r="445" spans="1:11" ht="20.100000000000001" customHeight="1" x14ac:dyDescent="0.25">
      <c r="A445" s="15"/>
      <c r="C445" s="15"/>
      <c r="G445" s="15"/>
      <c r="H445" s="15"/>
      <c r="I445" s="15"/>
      <c r="J445" s="15"/>
      <c r="K445" s="23"/>
    </row>
    <row r="446" spans="1:11" ht="20.100000000000001" customHeight="1" x14ac:dyDescent="0.25">
      <c r="A446" s="15"/>
      <c r="C446" s="15"/>
      <c r="G446" s="15"/>
      <c r="H446" s="15"/>
      <c r="I446" s="15"/>
      <c r="J446" s="15"/>
      <c r="K446" s="23"/>
    </row>
    <row r="447" spans="1:11" ht="20.100000000000001" customHeight="1" x14ac:dyDescent="0.25">
      <c r="A447" s="15"/>
      <c r="C447" s="15"/>
      <c r="G447" s="15"/>
      <c r="H447" s="15"/>
      <c r="I447" s="15"/>
      <c r="J447" s="15"/>
      <c r="K447" s="23"/>
    </row>
    <row r="448" spans="1:11" ht="20.100000000000001" customHeight="1" x14ac:dyDescent="0.25">
      <c r="A448" s="15"/>
      <c r="C448" s="15"/>
      <c r="G448" s="15"/>
      <c r="H448" s="15"/>
      <c r="I448" s="15"/>
      <c r="J448" s="15"/>
      <c r="K448" s="23"/>
    </row>
    <row r="449" spans="1:11" ht="20.100000000000001" customHeight="1" x14ac:dyDescent="0.25">
      <c r="A449" s="15"/>
      <c r="C449" s="15"/>
      <c r="G449" s="15"/>
      <c r="H449" s="15"/>
      <c r="I449" s="15"/>
      <c r="J449" s="15"/>
      <c r="K449" s="23"/>
    </row>
    <row r="450" spans="1:11" ht="20.100000000000001" customHeight="1" x14ac:dyDescent="0.25">
      <c r="A450" s="15"/>
      <c r="C450" s="15"/>
      <c r="G450" s="15"/>
      <c r="H450" s="15"/>
      <c r="I450" s="15"/>
      <c r="J450" s="15"/>
      <c r="K450" s="23"/>
    </row>
    <row r="451" spans="1:11" ht="20.100000000000001" customHeight="1" x14ac:dyDescent="0.25">
      <c r="A451" s="15"/>
      <c r="C451" s="15"/>
      <c r="G451" s="15"/>
      <c r="H451" s="15"/>
      <c r="I451" s="15"/>
      <c r="J451" s="15"/>
      <c r="K451" s="23"/>
    </row>
    <row r="452" spans="1:11" ht="20.100000000000001" customHeight="1" x14ac:dyDescent="0.25">
      <c r="A452" s="15"/>
      <c r="C452" s="15"/>
      <c r="G452" s="15"/>
      <c r="H452" s="15"/>
      <c r="I452" s="15"/>
      <c r="J452" s="15"/>
      <c r="K452" s="23"/>
    </row>
    <row r="453" spans="1:11" ht="20.100000000000001" customHeight="1" x14ac:dyDescent="0.25">
      <c r="A453" s="15"/>
      <c r="C453" s="15"/>
      <c r="G453" s="15"/>
      <c r="H453" s="15"/>
      <c r="I453" s="15"/>
      <c r="J453" s="15"/>
      <c r="K453" s="23"/>
    </row>
    <row r="454" spans="1:11" ht="20.100000000000001" customHeight="1" x14ac:dyDescent="0.25">
      <c r="A454" s="15"/>
      <c r="C454" s="15"/>
      <c r="G454" s="15"/>
      <c r="H454" s="15"/>
      <c r="I454" s="15"/>
      <c r="J454" s="15"/>
      <c r="K454" s="23"/>
    </row>
    <row r="455" spans="1:11" ht="20.100000000000001" customHeight="1" x14ac:dyDescent="0.25">
      <c r="A455" s="15"/>
      <c r="C455" s="15"/>
      <c r="G455" s="15"/>
      <c r="H455" s="15"/>
      <c r="I455" s="15"/>
      <c r="J455" s="15"/>
      <c r="K455" s="23"/>
    </row>
    <row r="456" spans="1:11" ht="20.100000000000001" customHeight="1" x14ac:dyDescent="0.25">
      <c r="A456" s="15"/>
      <c r="C456" s="15"/>
      <c r="G456" s="15"/>
      <c r="H456" s="15"/>
      <c r="I456" s="15"/>
      <c r="J456" s="15"/>
      <c r="K456" s="23"/>
    </row>
    <row r="457" spans="1:11" ht="20.100000000000001" customHeight="1" x14ac:dyDescent="0.25">
      <c r="A457" s="15"/>
      <c r="C457" s="15"/>
      <c r="G457" s="15"/>
      <c r="H457" s="15"/>
      <c r="I457" s="15"/>
      <c r="J457" s="15"/>
      <c r="K457" s="23"/>
    </row>
    <row r="458" spans="1:11" ht="20.100000000000001" customHeight="1" x14ac:dyDescent="0.25">
      <c r="A458" s="15"/>
      <c r="C458" s="15"/>
      <c r="G458" s="15"/>
      <c r="H458" s="15"/>
      <c r="I458" s="15"/>
      <c r="J458" s="15"/>
      <c r="K458" s="23"/>
    </row>
    <row r="459" spans="1:11" ht="20.100000000000001" customHeight="1" x14ac:dyDescent="0.25">
      <c r="A459" s="15"/>
      <c r="C459" s="15"/>
      <c r="G459" s="15"/>
      <c r="H459" s="15"/>
      <c r="I459" s="15"/>
      <c r="J459" s="15"/>
      <c r="K459" s="23"/>
    </row>
    <row r="460" spans="1:11" ht="20.100000000000001" customHeight="1" x14ac:dyDescent="0.25">
      <c r="A460" s="15"/>
      <c r="C460" s="15"/>
      <c r="G460" s="15"/>
      <c r="H460" s="15"/>
      <c r="I460" s="15"/>
      <c r="J460" s="15"/>
      <c r="K460" s="23"/>
    </row>
    <row r="461" spans="1:11" ht="20.100000000000001" customHeight="1" x14ac:dyDescent="0.25">
      <c r="A461" s="15"/>
      <c r="C461" s="15"/>
      <c r="G461" s="15"/>
      <c r="H461" s="15"/>
      <c r="I461" s="15"/>
      <c r="J461" s="15"/>
      <c r="K461" s="23"/>
    </row>
    <row r="462" spans="1:11" ht="20.100000000000001" customHeight="1" x14ac:dyDescent="0.25">
      <c r="A462" s="15"/>
      <c r="C462" s="15"/>
      <c r="G462" s="15"/>
      <c r="H462" s="15"/>
      <c r="I462" s="15"/>
      <c r="J462" s="15"/>
      <c r="K462" s="23"/>
    </row>
    <row r="463" spans="1:11" ht="20.100000000000001" customHeight="1" x14ac:dyDescent="0.25">
      <c r="A463" s="15"/>
      <c r="C463" s="15"/>
      <c r="G463" s="15"/>
      <c r="H463" s="15"/>
      <c r="I463" s="15"/>
      <c r="J463" s="15"/>
      <c r="K463" s="23"/>
    </row>
    <row r="464" spans="1:11" ht="20.100000000000001" customHeight="1" x14ac:dyDescent="0.25">
      <c r="A464" s="15"/>
      <c r="C464" s="15"/>
      <c r="G464" s="15"/>
      <c r="H464" s="15"/>
      <c r="I464" s="15"/>
      <c r="J464" s="15"/>
      <c r="K464" s="23"/>
    </row>
    <row r="465" spans="1:11" ht="20.100000000000001" customHeight="1" x14ac:dyDescent="0.25">
      <c r="A465" s="15"/>
      <c r="C465" s="15"/>
      <c r="G465" s="15"/>
      <c r="H465" s="15"/>
      <c r="I465" s="15"/>
      <c r="J465" s="15"/>
      <c r="K465" s="23"/>
    </row>
    <row r="466" spans="1:11" ht="20.100000000000001" customHeight="1" x14ac:dyDescent="0.25">
      <c r="A466" s="15"/>
      <c r="C466" s="15"/>
      <c r="G466" s="15"/>
      <c r="H466" s="15"/>
      <c r="I466" s="15"/>
      <c r="J466" s="15"/>
      <c r="K466" s="23"/>
    </row>
    <row r="467" spans="1:11" ht="20.100000000000001" customHeight="1" x14ac:dyDescent="0.25">
      <c r="A467" s="15"/>
      <c r="C467" s="15"/>
      <c r="G467" s="15"/>
      <c r="H467" s="15"/>
      <c r="I467" s="15"/>
      <c r="J467" s="15"/>
      <c r="K467" s="23"/>
    </row>
    <row r="468" spans="1:11" ht="20.100000000000001" customHeight="1" x14ac:dyDescent="0.25">
      <c r="A468" s="15"/>
      <c r="C468" s="15"/>
      <c r="G468" s="15"/>
      <c r="H468" s="15"/>
      <c r="I468" s="15"/>
      <c r="J468" s="15"/>
      <c r="K468" s="23"/>
    </row>
    <row r="469" spans="1:11" ht="20.100000000000001" customHeight="1" x14ac:dyDescent="0.25">
      <c r="A469" s="15"/>
      <c r="C469" s="15"/>
      <c r="G469" s="15"/>
      <c r="H469" s="15"/>
      <c r="I469" s="15"/>
      <c r="J469" s="15"/>
      <c r="K469" s="23"/>
    </row>
    <row r="470" spans="1:11" ht="20.100000000000001" customHeight="1" x14ac:dyDescent="0.25">
      <c r="A470" s="15"/>
      <c r="C470" s="15"/>
      <c r="G470" s="15"/>
      <c r="H470" s="15"/>
      <c r="I470" s="15"/>
      <c r="J470" s="15"/>
      <c r="K470" s="23"/>
    </row>
    <row r="471" spans="1:11" ht="20.100000000000001" customHeight="1" x14ac:dyDescent="0.25">
      <c r="A471" s="15"/>
      <c r="C471" s="15"/>
      <c r="G471" s="15"/>
      <c r="H471" s="15"/>
      <c r="I471" s="15"/>
      <c r="J471" s="15"/>
      <c r="K471" s="23"/>
    </row>
    <row r="472" spans="1:11" ht="20.100000000000001" customHeight="1" x14ac:dyDescent="0.25">
      <c r="A472" s="15"/>
      <c r="C472" s="15"/>
      <c r="G472" s="15"/>
      <c r="H472" s="15"/>
      <c r="I472" s="15"/>
      <c r="J472" s="15"/>
      <c r="K472" s="23"/>
    </row>
    <row r="473" spans="1:11" ht="20.100000000000001" customHeight="1" x14ac:dyDescent="0.25">
      <c r="A473" s="15"/>
      <c r="C473" s="15"/>
      <c r="G473" s="15"/>
      <c r="H473" s="15"/>
      <c r="I473" s="15"/>
      <c r="J473" s="15"/>
      <c r="K473" s="23"/>
    </row>
    <row r="474" spans="1:11" ht="20.100000000000001" customHeight="1" x14ac:dyDescent="0.25">
      <c r="A474" s="15"/>
      <c r="C474" s="15"/>
      <c r="G474" s="15"/>
      <c r="H474" s="15"/>
      <c r="I474" s="15"/>
      <c r="J474" s="15"/>
      <c r="K474" s="23"/>
    </row>
    <row r="475" spans="1:11" ht="20.100000000000001" customHeight="1" x14ac:dyDescent="0.25">
      <c r="A475" s="15"/>
      <c r="C475" s="15"/>
      <c r="G475" s="15"/>
      <c r="H475" s="15"/>
      <c r="I475" s="15"/>
      <c r="J475" s="15"/>
      <c r="K475" s="23"/>
    </row>
    <row r="476" spans="1:11" ht="20.100000000000001" customHeight="1" x14ac:dyDescent="0.25">
      <c r="A476" s="15"/>
      <c r="C476" s="15"/>
      <c r="G476" s="15"/>
      <c r="H476" s="15"/>
      <c r="I476" s="15"/>
      <c r="J476" s="15"/>
      <c r="K476" s="23"/>
    </row>
    <row r="477" spans="1:11" ht="20.100000000000001" customHeight="1" x14ac:dyDescent="0.25">
      <c r="A477" s="15"/>
      <c r="C477" s="15"/>
      <c r="G477" s="15"/>
      <c r="H477" s="15"/>
      <c r="I477" s="15"/>
      <c r="J477" s="15"/>
      <c r="K477" s="23"/>
    </row>
    <row r="478" spans="1:11" ht="20.100000000000001" customHeight="1" x14ac:dyDescent="0.25">
      <c r="A478" s="15"/>
      <c r="C478" s="15"/>
      <c r="G478" s="15"/>
      <c r="H478" s="15"/>
      <c r="I478" s="15"/>
      <c r="J478" s="15"/>
      <c r="K478" s="23"/>
    </row>
    <row r="479" spans="1:11" ht="20.100000000000001" customHeight="1" x14ac:dyDescent="0.25">
      <c r="A479" s="15"/>
      <c r="C479" s="15"/>
      <c r="G479" s="15"/>
      <c r="H479" s="15"/>
      <c r="I479" s="15"/>
      <c r="J479" s="15"/>
      <c r="K479" s="23"/>
    </row>
    <row r="480" spans="1:11" ht="20.100000000000001" customHeight="1" x14ac:dyDescent="0.25">
      <c r="A480" s="15"/>
      <c r="C480" s="15"/>
      <c r="G480" s="15"/>
      <c r="H480" s="15"/>
      <c r="I480" s="15"/>
      <c r="J480" s="15"/>
      <c r="K480" s="23"/>
    </row>
    <row r="481" spans="1:11" ht="20.100000000000001" customHeight="1" x14ac:dyDescent="0.25">
      <c r="A481" s="15"/>
      <c r="C481" s="15"/>
      <c r="G481" s="15"/>
      <c r="H481" s="15"/>
      <c r="I481" s="15"/>
      <c r="J481" s="15"/>
      <c r="K481" s="23"/>
    </row>
    <row r="482" spans="1:11" ht="20.100000000000001" customHeight="1" x14ac:dyDescent="0.25">
      <c r="A482" s="15"/>
      <c r="C482" s="15"/>
      <c r="G482" s="15"/>
      <c r="H482" s="15"/>
      <c r="I482" s="15"/>
      <c r="J482" s="15"/>
      <c r="K482" s="23"/>
    </row>
    <row r="483" spans="1:11" ht="20.100000000000001" customHeight="1" x14ac:dyDescent="0.25">
      <c r="A483" s="15"/>
      <c r="C483" s="15"/>
      <c r="G483" s="15"/>
      <c r="H483" s="15"/>
      <c r="I483" s="15"/>
      <c r="J483" s="15"/>
      <c r="K483" s="23"/>
    </row>
    <row r="484" spans="1:11" ht="20.100000000000001" customHeight="1" x14ac:dyDescent="0.25">
      <c r="A484" s="15"/>
      <c r="C484" s="15"/>
      <c r="G484" s="15"/>
      <c r="H484" s="15"/>
      <c r="I484" s="15"/>
      <c r="J484" s="15"/>
      <c r="K484" s="23"/>
    </row>
    <row r="485" spans="1:11" ht="20.100000000000001" customHeight="1" x14ac:dyDescent="0.25">
      <c r="A485" s="15"/>
      <c r="C485" s="15"/>
      <c r="G485" s="15"/>
      <c r="H485" s="15"/>
      <c r="I485" s="15"/>
      <c r="J485" s="15"/>
      <c r="K485" s="23"/>
    </row>
    <row r="486" spans="1:11" ht="20.100000000000001" customHeight="1" x14ac:dyDescent="0.25">
      <c r="A486" s="15"/>
      <c r="C486" s="15"/>
      <c r="G486" s="15"/>
      <c r="H486" s="15"/>
      <c r="I486" s="15"/>
      <c r="J486" s="15"/>
      <c r="K486" s="23"/>
    </row>
    <row r="487" spans="1:11" ht="20.100000000000001" customHeight="1" x14ac:dyDescent="0.25">
      <c r="A487" s="15"/>
      <c r="C487" s="15"/>
      <c r="G487" s="15"/>
      <c r="H487" s="15"/>
      <c r="I487" s="15"/>
      <c r="J487" s="15"/>
      <c r="K487" s="23"/>
    </row>
    <row r="488" spans="1:11" ht="20.100000000000001" customHeight="1" x14ac:dyDescent="0.25">
      <c r="A488" s="15"/>
      <c r="C488" s="15"/>
      <c r="G488" s="15"/>
      <c r="H488" s="15"/>
      <c r="I488" s="15"/>
      <c r="J488" s="15"/>
      <c r="K488" s="23"/>
    </row>
    <row r="489" spans="1:11" ht="20.100000000000001" customHeight="1" x14ac:dyDescent="0.25">
      <c r="A489" s="15"/>
      <c r="C489" s="15"/>
      <c r="G489" s="15"/>
      <c r="H489" s="15"/>
      <c r="I489" s="15"/>
      <c r="J489" s="15"/>
      <c r="K489" s="23"/>
    </row>
    <row r="490" spans="1:11" ht="20.100000000000001" customHeight="1" x14ac:dyDescent="0.25">
      <c r="A490" s="15"/>
      <c r="C490" s="15"/>
      <c r="G490" s="15"/>
      <c r="H490" s="15"/>
      <c r="I490" s="15"/>
      <c r="J490" s="15"/>
      <c r="K490" s="23"/>
    </row>
    <row r="491" spans="1:11" ht="20.100000000000001" customHeight="1" x14ac:dyDescent="0.25">
      <c r="A491" s="15"/>
      <c r="C491" s="15"/>
      <c r="G491" s="15"/>
      <c r="H491" s="15"/>
      <c r="I491" s="15"/>
      <c r="J491" s="15"/>
      <c r="K491" s="23"/>
    </row>
    <row r="492" spans="1:11" ht="20.100000000000001" customHeight="1" x14ac:dyDescent="0.25">
      <c r="A492" s="15"/>
      <c r="C492" s="15"/>
      <c r="G492" s="15"/>
      <c r="H492" s="15"/>
      <c r="I492" s="15"/>
      <c r="J492" s="15"/>
      <c r="K492" s="23"/>
    </row>
    <row r="493" spans="1:11" ht="20.100000000000001" customHeight="1" x14ac:dyDescent="0.25">
      <c r="A493" s="15"/>
      <c r="C493" s="15"/>
      <c r="G493" s="15"/>
      <c r="H493" s="15"/>
      <c r="I493" s="15"/>
      <c r="J493" s="15"/>
      <c r="K493" s="23"/>
    </row>
    <row r="494" spans="1:11" ht="20.100000000000001" customHeight="1" x14ac:dyDescent="0.25">
      <c r="A494" s="15"/>
      <c r="C494" s="15"/>
      <c r="G494" s="15"/>
      <c r="H494" s="15"/>
      <c r="I494" s="15"/>
      <c r="J494" s="15"/>
      <c r="K494" s="23"/>
    </row>
    <row r="495" spans="1:11" ht="20.100000000000001" customHeight="1" x14ac:dyDescent="0.25">
      <c r="A495" s="15"/>
      <c r="C495" s="15"/>
      <c r="G495" s="15"/>
      <c r="H495" s="15"/>
      <c r="I495" s="15"/>
      <c r="J495" s="15"/>
      <c r="K495" s="23"/>
    </row>
    <row r="496" spans="1:11" ht="20.100000000000001" customHeight="1" x14ac:dyDescent="0.25">
      <c r="A496" s="15"/>
      <c r="C496" s="15"/>
      <c r="G496" s="15"/>
      <c r="H496" s="15"/>
      <c r="I496" s="15"/>
      <c r="J496" s="15"/>
      <c r="K496" s="23"/>
    </row>
    <row r="497" spans="1:11" ht="20.100000000000001" customHeight="1" x14ac:dyDescent="0.25">
      <c r="A497" s="15"/>
      <c r="C497" s="15"/>
      <c r="G497" s="15"/>
      <c r="H497" s="15"/>
      <c r="I497" s="15"/>
      <c r="J497" s="15"/>
      <c r="K497" s="23"/>
    </row>
    <row r="498" spans="1:11" ht="20.100000000000001" customHeight="1" x14ac:dyDescent="0.25">
      <c r="A498" s="15"/>
      <c r="C498" s="15"/>
      <c r="G498" s="15"/>
      <c r="H498" s="15"/>
      <c r="I498" s="15"/>
      <c r="J498" s="15"/>
      <c r="K498" s="23"/>
    </row>
    <row r="499" spans="1:11" ht="20.100000000000001" customHeight="1" x14ac:dyDescent="0.25">
      <c r="A499" s="15"/>
      <c r="C499" s="15"/>
      <c r="G499" s="15"/>
      <c r="H499" s="15"/>
      <c r="I499" s="15"/>
      <c r="J499" s="15"/>
      <c r="K499" s="23"/>
    </row>
    <row r="500" spans="1:11" ht="20.100000000000001" customHeight="1" x14ac:dyDescent="0.25">
      <c r="A500" s="15"/>
      <c r="C500" s="15"/>
      <c r="G500" s="15"/>
      <c r="H500" s="15"/>
      <c r="I500" s="15"/>
      <c r="J500" s="15"/>
      <c r="K500" s="23"/>
    </row>
    <row r="501" spans="1:11" ht="20.100000000000001" customHeight="1" x14ac:dyDescent="0.25">
      <c r="A501" s="15"/>
      <c r="C501" s="15"/>
      <c r="G501" s="15"/>
      <c r="H501" s="15"/>
      <c r="I501" s="15"/>
      <c r="J501" s="15"/>
      <c r="K501" s="23"/>
    </row>
    <row r="502" spans="1:11" ht="20.100000000000001" customHeight="1" x14ac:dyDescent="0.25">
      <c r="A502" s="15"/>
      <c r="C502" s="15"/>
      <c r="G502" s="15"/>
      <c r="H502" s="15"/>
      <c r="I502" s="15"/>
      <c r="J502" s="15"/>
      <c r="K502" s="23"/>
    </row>
    <row r="503" spans="1:11" ht="20.100000000000001" customHeight="1" x14ac:dyDescent="0.25">
      <c r="A503" s="15"/>
      <c r="C503" s="15"/>
      <c r="G503" s="15"/>
      <c r="H503" s="15"/>
      <c r="I503" s="15"/>
      <c r="J503" s="15"/>
      <c r="K503" s="23"/>
    </row>
    <row r="504" spans="1:11" ht="20.100000000000001" customHeight="1" x14ac:dyDescent="0.25">
      <c r="A504" s="15"/>
      <c r="C504" s="15"/>
      <c r="G504" s="15"/>
      <c r="H504" s="15"/>
      <c r="I504" s="15"/>
      <c r="J504" s="15"/>
      <c r="K504" s="23"/>
    </row>
    <row r="505" spans="1:11" ht="20.100000000000001" customHeight="1" x14ac:dyDescent="0.25">
      <c r="A505" s="15"/>
      <c r="C505" s="15"/>
      <c r="G505" s="15"/>
      <c r="H505" s="15"/>
      <c r="I505" s="15"/>
      <c r="J505" s="15"/>
      <c r="K505" s="23"/>
    </row>
    <row r="506" spans="1:11" ht="20.100000000000001" customHeight="1" x14ac:dyDescent="0.25">
      <c r="A506" s="15"/>
      <c r="C506" s="15"/>
      <c r="G506" s="15"/>
      <c r="H506" s="15"/>
      <c r="I506" s="15"/>
      <c r="J506" s="15"/>
      <c r="K506" s="23"/>
    </row>
    <row r="507" spans="1:11" ht="20.100000000000001" customHeight="1" x14ac:dyDescent="0.25">
      <c r="A507" s="15"/>
      <c r="C507" s="15"/>
      <c r="G507" s="15"/>
      <c r="H507" s="15"/>
      <c r="I507" s="15"/>
      <c r="J507" s="15"/>
      <c r="K507" s="23"/>
    </row>
    <row r="508" spans="1:11" ht="20.100000000000001" customHeight="1" x14ac:dyDescent="0.25">
      <c r="A508" s="15"/>
      <c r="C508" s="15"/>
      <c r="G508" s="15"/>
      <c r="H508" s="15"/>
      <c r="I508" s="15"/>
      <c r="J508" s="15"/>
      <c r="K508" s="23"/>
    </row>
    <row r="509" spans="1:11" ht="20.100000000000001" customHeight="1" x14ac:dyDescent="0.25">
      <c r="A509" s="15"/>
      <c r="C509" s="15"/>
      <c r="G509" s="15"/>
      <c r="H509" s="15"/>
      <c r="I509" s="15"/>
      <c r="J509" s="15"/>
      <c r="K509" s="23"/>
    </row>
    <row r="510" spans="1:11" ht="20.100000000000001" customHeight="1" x14ac:dyDescent="0.25">
      <c r="A510" s="15"/>
      <c r="C510" s="15"/>
      <c r="G510" s="15"/>
      <c r="H510" s="15"/>
      <c r="I510" s="15"/>
      <c r="J510" s="15"/>
      <c r="K510" s="23"/>
    </row>
    <row r="511" spans="1:11" ht="20.100000000000001" customHeight="1" x14ac:dyDescent="0.25">
      <c r="A511" s="15"/>
      <c r="C511" s="15"/>
      <c r="G511" s="15"/>
      <c r="H511" s="15"/>
      <c r="I511" s="15"/>
      <c r="J511" s="15"/>
      <c r="K511" s="23"/>
    </row>
    <row r="512" spans="1:11" ht="20.100000000000001" customHeight="1" x14ac:dyDescent="0.25">
      <c r="A512" s="15"/>
      <c r="C512" s="15"/>
      <c r="G512" s="15"/>
      <c r="H512" s="15"/>
      <c r="I512" s="15"/>
      <c r="J512" s="15"/>
      <c r="K512" s="23"/>
    </row>
    <row r="513" spans="1:11" ht="20.100000000000001" customHeight="1" x14ac:dyDescent="0.25">
      <c r="A513" s="15"/>
      <c r="C513" s="15"/>
      <c r="G513" s="15"/>
      <c r="H513" s="15"/>
      <c r="I513" s="15"/>
      <c r="J513" s="15"/>
      <c r="K513" s="23"/>
    </row>
    <row r="514" spans="1:11" ht="20.100000000000001" customHeight="1" x14ac:dyDescent="0.25">
      <c r="A514" s="15"/>
      <c r="C514" s="15"/>
      <c r="G514" s="15"/>
      <c r="H514" s="15"/>
      <c r="I514" s="15"/>
      <c r="J514" s="15"/>
      <c r="K514" s="23"/>
    </row>
    <row r="515" spans="1:11" ht="20.100000000000001" customHeight="1" x14ac:dyDescent="0.25">
      <c r="A515" s="15"/>
      <c r="C515" s="15"/>
      <c r="G515" s="15"/>
      <c r="H515" s="15"/>
      <c r="I515" s="15"/>
      <c r="J515" s="15"/>
      <c r="K515" s="23"/>
    </row>
    <row r="516" spans="1:11" ht="20.100000000000001" customHeight="1" x14ac:dyDescent="0.25">
      <c r="A516" s="15"/>
      <c r="C516" s="15"/>
      <c r="G516" s="15"/>
      <c r="H516" s="15"/>
      <c r="I516" s="15"/>
      <c r="J516" s="15"/>
      <c r="K516" s="23"/>
    </row>
    <row r="517" spans="1:11" ht="20.100000000000001" customHeight="1" x14ac:dyDescent="0.25">
      <c r="A517" s="15"/>
      <c r="C517" s="15"/>
      <c r="G517" s="15"/>
      <c r="H517" s="15"/>
      <c r="I517" s="15"/>
      <c r="J517" s="15"/>
      <c r="K517" s="23"/>
    </row>
    <row r="518" spans="1:11" ht="20.100000000000001" customHeight="1" x14ac:dyDescent="0.25">
      <c r="A518" s="15"/>
      <c r="C518" s="15"/>
      <c r="G518" s="15"/>
      <c r="H518" s="15"/>
      <c r="I518" s="15"/>
      <c r="J518" s="15"/>
      <c r="K518" s="23"/>
    </row>
    <row r="519" spans="1:11" ht="20.100000000000001" customHeight="1" x14ac:dyDescent="0.25">
      <c r="A519" s="15"/>
      <c r="C519" s="15"/>
      <c r="G519" s="15"/>
      <c r="H519" s="15"/>
      <c r="I519" s="15"/>
      <c r="J519" s="15"/>
      <c r="K519" s="23"/>
    </row>
    <row r="520" spans="1:11" ht="20.100000000000001" customHeight="1" x14ac:dyDescent="0.25">
      <c r="A520" s="15"/>
      <c r="C520" s="15"/>
      <c r="G520" s="15"/>
      <c r="H520" s="15"/>
      <c r="I520" s="15"/>
      <c r="J520" s="15"/>
      <c r="K520" s="23"/>
    </row>
    <row r="521" spans="1:11" ht="20.100000000000001" customHeight="1" x14ac:dyDescent="0.25">
      <c r="A521" s="15"/>
      <c r="C521" s="15"/>
      <c r="G521" s="15"/>
      <c r="H521" s="15"/>
      <c r="I521" s="15"/>
      <c r="J521" s="15"/>
      <c r="K521" s="23"/>
    </row>
    <row r="522" spans="1:11" ht="20.100000000000001" customHeight="1" x14ac:dyDescent="0.25">
      <c r="A522" s="15"/>
      <c r="C522" s="15"/>
      <c r="G522" s="15"/>
      <c r="H522" s="15"/>
      <c r="I522" s="15"/>
      <c r="J522" s="15"/>
      <c r="K522" s="23"/>
    </row>
    <row r="523" spans="1:11" ht="20.100000000000001" customHeight="1" x14ac:dyDescent="0.25">
      <c r="A523" s="15"/>
      <c r="C523" s="15"/>
      <c r="G523" s="15"/>
      <c r="H523" s="15"/>
      <c r="I523" s="15"/>
      <c r="J523" s="15"/>
      <c r="K523" s="23"/>
    </row>
    <row r="524" spans="1:11" ht="20.100000000000001" customHeight="1" x14ac:dyDescent="0.25">
      <c r="A524" s="15"/>
      <c r="C524" s="15"/>
      <c r="G524" s="15"/>
      <c r="H524" s="15"/>
      <c r="I524" s="15"/>
      <c r="J524" s="15"/>
      <c r="K524" s="23"/>
    </row>
    <row r="525" spans="1:11" ht="20.100000000000001" customHeight="1" x14ac:dyDescent="0.25">
      <c r="A525" s="15"/>
      <c r="C525" s="15"/>
      <c r="G525" s="15"/>
      <c r="H525" s="15"/>
      <c r="I525" s="15"/>
      <c r="J525" s="15"/>
      <c r="K525" s="23"/>
    </row>
    <row r="526" spans="1:11" ht="20.100000000000001" customHeight="1" x14ac:dyDescent="0.25">
      <c r="A526" s="15"/>
      <c r="C526" s="15"/>
      <c r="G526" s="15"/>
      <c r="H526" s="15"/>
      <c r="I526" s="15"/>
      <c r="J526" s="15"/>
      <c r="K526" s="23"/>
    </row>
    <row r="527" spans="1:11" ht="20.100000000000001" customHeight="1" x14ac:dyDescent="0.25">
      <c r="A527" s="15"/>
      <c r="C527" s="15"/>
      <c r="G527" s="15"/>
      <c r="H527" s="15"/>
      <c r="I527" s="15"/>
      <c r="J527" s="15"/>
      <c r="K527" s="23"/>
    </row>
    <row r="528" spans="1:11" ht="20.100000000000001" customHeight="1" x14ac:dyDescent="0.25">
      <c r="A528" s="15"/>
      <c r="C528" s="15"/>
      <c r="G528" s="15"/>
      <c r="H528" s="15"/>
      <c r="I528" s="15"/>
      <c r="J528" s="15"/>
      <c r="K528" s="23"/>
    </row>
    <row r="529" spans="1:11" ht="20.100000000000001" customHeight="1" x14ac:dyDescent="0.25">
      <c r="A529" s="15"/>
      <c r="C529" s="15"/>
      <c r="G529" s="15"/>
      <c r="H529" s="15"/>
      <c r="I529" s="15"/>
      <c r="J529" s="15"/>
      <c r="K529" s="23"/>
    </row>
    <row r="530" spans="1:11" ht="20.100000000000001" customHeight="1" x14ac:dyDescent="0.25">
      <c r="A530" s="15"/>
      <c r="C530" s="15"/>
      <c r="G530" s="15"/>
      <c r="H530" s="15"/>
      <c r="I530" s="15"/>
      <c r="J530" s="15"/>
      <c r="K530" s="23"/>
    </row>
    <row r="531" spans="1:11" ht="20.100000000000001" customHeight="1" x14ac:dyDescent="0.25">
      <c r="A531" s="15"/>
      <c r="C531" s="15"/>
      <c r="G531" s="15"/>
      <c r="H531" s="15"/>
      <c r="I531" s="15"/>
      <c r="J531" s="15"/>
      <c r="K531" s="23"/>
    </row>
    <row r="532" spans="1:11" ht="20.100000000000001" customHeight="1" x14ac:dyDescent="0.25">
      <c r="A532" s="15"/>
      <c r="C532" s="15"/>
      <c r="G532" s="15"/>
      <c r="H532" s="15"/>
      <c r="I532" s="15"/>
      <c r="J532" s="15"/>
      <c r="K532" s="23"/>
    </row>
    <row r="533" spans="1:11" ht="20.100000000000001" customHeight="1" x14ac:dyDescent="0.25">
      <c r="A533" s="15"/>
      <c r="C533" s="15"/>
      <c r="G533" s="15"/>
      <c r="H533" s="15"/>
      <c r="I533" s="15"/>
      <c r="J533" s="15"/>
      <c r="K533" s="23"/>
    </row>
    <row r="534" spans="1:11" ht="20.100000000000001" customHeight="1" x14ac:dyDescent="0.25">
      <c r="A534" s="15"/>
      <c r="C534" s="15"/>
      <c r="G534" s="15"/>
      <c r="H534" s="15"/>
      <c r="I534" s="15"/>
      <c r="J534" s="15"/>
      <c r="K534" s="23"/>
    </row>
    <row r="535" spans="1:11" ht="20.100000000000001" customHeight="1" x14ac:dyDescent="0.25">
      <c r="A535" s="15"/>
      <c r="C535" s="15"/>
      <c r="G535" s="15"/>
      <c r="H535" s="15"/>
      <c r="I535" s="15"/>
      <c r="J535" s="15"/>
      <c r="K535" s="23"/>
    </row>
    <row r="536" spans="1:11" ht="20.100000000000001" customHeight="1" x14ac:dyDescent="0.25">
      <c r="A536" s="15"/>
      <c r="C536" s="15"/>
      <c r="G536" s="15"/>
      <c r="H536" s="15"/>
      <c r="I536" s="15"/>
      <c r="J536" s="15"/>
      <c r="K536" s="23"/>
    </row>
    <row r="537" spans="1:11" ht="20.100000000000001" customHeight="1" x14ac:dyDescent="0.25">
      <c r="A537" s="15"/>
      <c r="C537" s="15"/>
      <c r="G537" s="15"/>
      <c r="H537" s="15"/>
      <c r="I537" s="15"/>
      <c r="J537" s="15"/>
      <c r="K537" s="23"/>
    </row>
    <row r="538" spans="1:11" ht="20.100000000000001" customHeight="1" x14ac:dyDescent="0.25">
      <c r="A538" s="15"/>
      <c r="C538" s="15"/>
      <c r="G538" s="15"/>
      <c r="H538" s="15"/>
      <c r="I538" s="15"/>
      <c r="J538" s="15"/>
      <c r="K538" s="23"/>
    </row>
    <row r="539" spans="1:11" ht="20.100000000000001" customHeight="1" x14ac:dyDescent="0.25">
      <c r="A539" s="15"/>
      <c r="C539" s="15"/>
      <c r="G539" s="15"/>
      <c r="H539" s="15"/>
      <c r="I539" s="15"/>
      <c r="J539" s="15"/>
      <c r="K539" s="23"/>
    </row>
    <row r="540" spans="1:11" ht="20.100000000000001" customHeight="1" x14ac:dyDescent="0.25">
      <c r="A540" s="15"/>
      <c r="C540" s="15"/>
      <c r="G540" s="15"/>
      <c r="H540" s="15"/>
      <c r="I540" s="15"/>
      <c r="J540" s="15"/>
      <c r="K540" s="23"/>
    </row>
    <row r="541" spans="1:11" ht="20.100000000000001" customHeight="1" x14ac:dyDescent="0.25">
      <c r="A541" s="15"/>
      <c r="C541" s="15"/>
      <c r="G541" s="15"/>
      <c r="H541" s="15"/>
      <c r="I541" s="15"/>
      <c r="J541" s="15"/>
      <c r="K541" s="23"/>
    </row>
    <row r="542" spans="1:11" ht="20.100000000000001" customHeight="1" x14ac:dyDescent="0.25">
      <c r="A542" s="15"/>
      <c r="C542" s="15"/>
      <c r="G542" s="15"/>
      <c r="H542" s="15"/>
      <c r="I542" s="15"/>
      <c r="J542" s="15"/>
      <c r="K542" s="23"/>
    </row>
    <row r="543" spans="1:11" ht="20.100000000000001" customHeight="1" x14ac:dyDescent="0.25">
      <c r="A543" s="15"/>
      <c r="C543" s="15"/>
      <c r="G543" s="15"/>
      <c r="H543" s="15"/>
      <c r="I543" s="15"/>
      <c r="J543" s="15"/>
      <c r="K543" s="23"/>
    </row>
    <row r="544" spans="1:11" ht="20.100000000000001" customHeight="1" x14ac:dyDescent="0.25">
      <c r="A544" s="15"/>
      <c r="C544" s="15"/>
      <c r="G544" s="15"/>
      <c r="H544" s="15"/>
      <c r="I544" s="15"/>
      <c r="J544" s="15"/>
      <c r="K544" s="23"/>
    </row>
    <row r="545" spans="1:11" ht="20.100000000000001" customHeight="1" x14ac:dyDescent="0.25">
      <c r="A545" s="15"/>
      <c r="C545" s="15"/>
      <c r="G545" s="15"/>
      <c r="H545" s="15"/>
      <c r="I545" s="15"/>
      <c r="J545" s="15"/>
      <c r="K545" s="23"/>
    </row>
    <row r="546" spans="1:11" ht="20.100000000000001" customHeight="1" x14ac:dyDescent="0.25">
      <c r="A546" s="15"/>
      <c r="C546" s="15"/>
      <c r="G546" s="15"/>
      <c r="H546" s="15"/>
      <c r="I546" s="15"/>
      <c r="J546" s="15"/>
      <c r="K546" s="23"/>
    </row>
    <row r="547" spans="1:11" ht="20.100000000000001" customHeight="1" x14ac:dyDescent="0.25">
      <c r="A547" s="15"/>
      <c r="C547" s="15"/>
      <c r="G547" s="15"/>
      <c r="H547" s="15"/>
      <c r="I547" s="15"/>
      <c r="J547" s="15"/>
      <c r="K547" s="23"/>
    </row>
    <row r="548" spans="1:11" ht="20.100000000000001" customHeight="1" x14ac:dyDescent="0.25">
      <c r="A548" s="15"/>
      <c r="C548" s="15"/>
      <c r="G548" s="15"/>
      <c r="H548" s="15"/>
      <c r="I548" s="15"/>
      <c r="J548" s="15"/>
      <c r="K548" s="23"/>
    </row>
    <row r="549" spans="1:11" ht="20.100000000000001" customHeight="1" x14ac:dyDescent="0.25">
      <c r="A549" s="15"/>
      <c r="C549" s="15"/>
      <c r="G549" s="15"/>
      <c r="H549" s="15"/>
      <c r="I549" s="15"/>
      <c r="J549" s="15"/>
      <c r="K549" s="23"/>
    </row>
    <row r="550" spans="1:11" ht="20.100000000000001" customHeight="1" x14ac:dyDescent="0.25">
      <c r="A550" s="15"/>
      <c r="C550" s="15"/>
      <c r="G550" s="15"/>
      <c r="H550" s="15"/>
      <c r="I550" s="15"/>
      <c r="J550" s="15"/>
      <c r="K550" s="23"/>
    </row>
    <row r="551" spans="1:11" ht="20.100000000000001" customHeight="1" x14ac:dyDescent="0.25">
      <c r="A551" s="15"/>
      <c r="C551" s="15"/>
      <c r="G551" s="15"/>
      <c r="H551" s="15"/>
      <c r="I551" s="15"/>
      <c r="J551" s="15"/>
      <c r="K551" s="23"/>
    </row>
    <row r="552" spans="1:11" ht="20.100000000000001" customHeight="1" x14ac:dyDescent="0.25">
      <c r="A552" s="15"/>
      <c r="C552" s="15"/>
      <c r="G552" s="15"/>
      <c r="H552" s="15"/>
      <c r="I552" s="15"/>
      <c r="J552" s="15"/>
      <c r="K552" s="23"/>
    </row>
    <row r="553" spans="1:11" ht="20.100000000000001" customHeight="1" x14ac:dyDescent="0.25">
      <c r="A553" s="15"/>
      <c r="C553" s="15"/>
      <c r="G553" s="15"/>
      <c r="H553" s="15"/>
      <c r="I553" s="15"/>
      <c r="J553" s="15"/>
      <c r="K553" s="23"/>
    </row>
    <row r="554" spans="1:11" ht="20.100000000000001" customHeight="1" x14ac:dyDescent="0.25">
      <c r="A554" s="15"/>
      <c r="C554" s="15"/>
      <c r="G554" s="15"/>
      <c r="H554" s="15"/>
      <c r="I554" s="15"/>
      <c r="J554" s="15"/>
      <c r="K554" s="23"/>
    </row>
    <row r="555" spans="1:11" ht="20.100000000000001" customHeight="1" x14ac:dyDescent="0.25">
      <c r="A555" s="15"/>
      <c r="C555" s="15"/>
      <c r="G555" s="15"/>
      <c r="H555" s="15"/>
      <c r="I555" s="15"/>
      <c r="J555" s="15"/>
      <c r="K555" s="23"/>
    </row>
    <row r="556" spans="1:11" ht="20.100000000000001" customHeight="1" x14ac:dyDescent="0.25">
      <c r="A556" s="15"/>
      <c r="C556" s="15"/>
      <c r="G556" s="15"/>
      <c r="H556" s="15"/>
      <c r="I556" s="15"/>
      <c r="J556" s="15"/>
      <c r="K556" s="23"/>
    </row>
    <row r="557" spans="1:11" ht="20.100000000000001" customHeight="1" x14ac:dyDescent="0.25">
      <c r="A557" s="15"/>
      <c r="C557" s="15"/>
      <c r="G557" s="15"/>
      <c r="H557" s="15"/>
      <c r="I557" s="15"/>
      <c r="J557" s="15"/>
      <c r="K557" s="23"/>
    </row>
    <row r="558" spans="1:11" ht="20.100000000000001" customHeight="1" x14ac:dyDescent="0.25">
      <c r="A558" s="15"/>
      <c r="C558" s="15"/>
      <c r="G558" s="15"/>
      <c r="H558" s="15"/>
      <c r="I558" s="15"/>
      <c r="J558" s="15"/>
      <c r="K558" s="23"/>
    </row>
    <row r="559" spans="1:11" ht="20.100000000000001" customHeight="1" x14ac:dyDescent="0.25">
      <c r="A559" s="15"/>
      <c r="C559" s="15"/>
      <c r="G559" s="15"/>
      <c r="H559" s="15"/>
      <c r="I559" s="15"/>
      <c r="J559" s="15"/>
      <c r="K559" s="23"/>
    </row>
    <row r="560" spans="1:11" ht="20.100000000000001" customHeight="1" x14ac:dyDescent="0.25">
      <c r="A560" s="15"/>
      <c r="C560" s="15"/>
      <c r="G560" s="15"/>
      <c r="H560" s="15"/>
      <c r="I560" s="15"/>
      <c r="J560" s="15"/>
      <c r="K560" s="23"/>
    </row>
    <row r="561" spans="1:11" ht="20.100000000000001" customHeight="1" x14ac:dyDescent="0.25">
      <c r="A561" s="15"/>
      <c r="C561" s="15"/>
      <c r="G561" s="15"/>
      <c r="H561" s="15"/>
      <c r="I561" s="15"/>
      <c r="J561" s="15"/>
      <c r="K561" s="23"/>
    </row>
    <row r="562" spans="1:11" ht="20.100000000000001" customHeight="1" x14ac:dyDescent="0.25">
      <c r="A562" s="15"/>
      <c r="C562" s="15"/>
      <c r="G562" s="15"/>
      <c r="H562" s="15"/>
      <c r="I562" s="15"/>
      <c r="J562" s="15"/>
      <c r="K562" s="23"/>
    </row>
    <row r="563" spans="1:11" ht="20.100000000000001" customHeight="1" x14ac:dyDescent="0.25">
      <c r="A563" s="15"/>
      <c r="C563" s="15"/>
      <c r="G563" s="15"/>
      <c r="H563" s="15"/>
      <c r="I563" s="15"/>
      <c r="J563" s="15"/>
      <c r="K563" s="23"/>
    </row>
    <row r="564" spans="1:11" ht="20.100000000000001" customHeight="1" x14ac:dyDescent="0.25">
      <c r="A564" s="15"/>
      <c r="C564" s="15"/>
      <c r="G564" s="15"/>
      <c r="H564" s="15"/>
      <c r="I564" s="15"/>
      <c r="J564" s="15"/>
      <c r="K564" s="23"/>
    </row>
    <row r="565" spans="1:11" ht="20.100000000000001" customHeight="1" x14ac:dyDescent="0.25">
      <c r="A565" s="15"/>
      <c r="C565" s="15"/>
      <c r="G565" s="15"/>
      <c r="H565" s="15"/>
      <c r="I565" s="15"/>
      <c r="J565" s="15"/>
      <c r="K565" s="23"/>
    </row>
    <row r="566" spans="1:11" ht="20.100000000000001" customHeight="1" x14ac:dyDescent="0.25">
      <c r="A566" s="15"/>
      <c r="C566" s="15"/>
      <c r="G566" s="15"/>
      <c r="H566" s="15"/>
      <c r="I566" s="15"/>
      <c r="J566" s="15"/>
      <c r="K566" s="23"/>
    </row>
    <row r="567" spans="1:11" ht="20.100000000000001" customHeight="1" x14ac:dyDescent="0.25">
      <c r="A567" s="15"/>
      <c r="C567" s="15"/>
      <c r="G567" s="15"/>
      <c r="H567" s="15"/>
      <c r="I567" s="15"/>
      <c r="J567" s="15"/>
      <c r="K567" s="23"/>
    </row>
    <row r="568" spans="1:11" ht="20.100000000000001" customHeight="1" x14ac:dyDescent="0.25">
      <c r="A568" s="15"/>
      <c r="C568" s="15"/>
      <c r="G568" s="15"/>
      <c r="H568" s="15"/>
      <c r="I568" s="15"/>
      <c r="J568" s="15"/>
      <c r="K568" s="23"/>
    </row>
    <row r="569" spans="1:11" ht="20.100000000000001" customHeight="1" x14ac:dyDescent="0.25">
      <c r="A569" s="15"/>
      <c r="C569" s="15"/>
      <c r="G569" s="15"/>
      <c r="H569" s="15"/>
      <c r="I569" s="15"/>
      <c r="J569" s="15"/>
      <c r="K569" s="23"/>
    </row>
    <row r="570" spans="1:11" ht="20.100000000000001" customHeight="1" x14ac:dyDescent="0.25">
      <c r="A570" s="15"/>
      <c r="C570" s="15"/>
      <c r="G570" s="15"/>
      <c r="H570" s="15"/>
      <c r="I570" s="15"/>
      <c r="J570" s="15"/>
      <c r="K570" s="23"/>
    </row>
    <row r="571" spans="1:11" ht="20.100000000000001" customHeight="1" x14ac:dyDescent="0.25">
      <c r="A571" s="15"/>
      <c r="C571" s="15"/>
      <c r="G571" s="15"/>
      <c r="H571" s="15"/>
      <c r="I571" s="15"/>
      <c r="J571" s="15"/>
      <c r="K571" s="23"/>
    </row>
    <row r="572" spans="1:11" ht="20.100000000000001" customHeight="1" x14ac:dyDescent="0.25">
      <c r="A572" s="15"/>
      <c r="C572" s="15"/>
      <c r="G572" s="15"/>
      <c r="H572" s="15"/>
      <c r="I572" s="15"/>
      <c r="J572" s="15"/>
      <c r="K572" s="23"/>
    </row>
    <row r="573" spans="1:11" ht="20.100000000000001" customHeight="1" x14ac:dyDescent="0.25">
      <c r="A573" s="15"/>
      <c r="C573" s="15"/>
      <c r="G573" s="15"/>
      <c r="H573" s="15"/>
      <c r="I573" s="15"/>
      <c r="J573" s="15"/>
      <c r="K573" s="23"/>
    </row>
    <row r="574" spans="1:11" ht="20.100000000000001" customHeight="1" x14ac:dyDescent="0.25">
      <c r="A574" s="15"/>
      <c r="C574" s="15"/>
      <c r="G574" s="15"/>
      <c r="H574" s="15"/>
      <c r="I574" s="15"/>
      <c r="J574" s="15"/>
      <c r="K574" s="23"/>
    </row>
    <row r="575" spans="1:11" ht="20.100000000000001" customHeight="1" x14ac:dyDescent="0.25">
      <c r="A575" s="15"/>
      <c r="C575" s="15"/>
      <c r="G575" s="15"/>
      <c r="H575" s="15"/>
      <c r="I575" s="15"/>
      <c r="J575" s="15"/>
      <c r="K575" s="23"/>
    </row>
    <row r="576" spans="1:11" ht="20.100000000000001" customHeight="1" x14ac:dyDescent="0.25">
      <c r="A576" s="15"/>
      <c r="C576" s="15"/>
      <c r="G576" s="15"/>
      <c r="H576" s="15"/>
      <c r="I576" s="15"/>
      <c r="J576" s="15"/>
      <c r="K576" s="23"/>
    </row>
    <row r="577" spans="1:11" ht="20.100000000000001" customHeight="1" x14ac:dyDescent="0.25">
      <c r="A577" s="15"/>
      <c r="C577" s="15"/>
      <c r="G577" s="15"/>
      <c r="H577" s="15"/>
      <c r="I577" s="15"/>
      <c r="J577" s="15"/>
      <c r="K577" s="23"/>
    </row>
    <row r="578" spans="1:11" ht="20.100000000000001" customHeight="1" x14ac:dyDescent="0.25">
      <c r="A578" s="15"/>
      <c r="C578" s="15"/>
      <c r="G578" s="15"/>
      <c r="H578" s="15"/>
      <c r="I578" s="15"/>
      <c r="J578" s="15"/>
      <c r="K578" s="23"/>
    </row>
    <row r="579" spans="1:11" ht="20.100000000000001" customHeight="1" x14ac:dyDescent="0.25">
      <c r="A579" s="15"/>
      <c r="C579" s="15"/>
      <c r="G579" s="15"/>
      <c r="H579" s="15"/>
      <c r="I579" s="15"/>
      <c r="J579" s="15"/>
      <c r="K579" s="23"/>
    </row>
    <row r="580" spans="1:11" ht="20.100000000000001" customHeight="1" x14ac:dyDescent="0.25">
      <c r="A580" s="15"/>
      <c r="C580" s="15"/>
      <c r="G580" s="15"/>
      <c r="H580" s="15"/>
      <c r="I580" s="15"/>
      <c r="J580" s="15"/>
      <c r="K580" s="23"/>
    </row>
    <row r="581" spans="1:11" ht="20.100000000000001" customHeight="1" x14ac:dyDescent="0.25">
      <c r="A581" s="15"/>
      <c r="C581" s="15"/>
      <c r="G581" s="15"/>
      <c r="H581" s="15"/>
      <c r="I581" s="15"/>
      <c r="J581" s="15"/>
      <c r="K581" s="23"/>
    </row>
    <row r="582" spans="1:11" ht="20.100000000000001" customHeight="1" x14ac:dyDescent="0.25">
      <c r="A582" s="15"/>
      <c r="C582" s="15"/>
      <c r="G582" s="15"/>
      <c r="H582" s="15"/>
      <c r="I582" s="15"/>
      <c r="J582" s="15"/>
      <c r="K582" s="23"/>
    </row>
    <row r="583" spans="1:11" ht="20.100000000000001" customHeight="1" x14ac:dyDescent="0.25">
      <c r="A583" s="15"/>
      <c r="C583" s="15"/>
      <c r="G583" s="15"/>
      <c r="H583" s="15"/>
      <c r="I583" s="15"/>
      <c r="J583" s="15"/>
      <c r="K583" s="23"/>
    </row>
    <row r="584" spans="1:11" ht="20.100000000000001" customHeight="1" x14ac:dyDescent="0.25">
      <c r="A584" s="15"/>
      <c r="C584" s="15"/>
      <c r="G584" s="15"/>
      <c r="H584" s="15"/>
      <c r="I584" s="15"/>
      <c r="J584" s="15"/>
      <c r="K584" s="23"/>
    </row>
    <row r="585" spans="1:11" ht="20.100000000000001" customHeight="1" x14ac:dyDescent="0.25">
      <c r="A585" s="15"/>
      <c r="C585" s="15"/>
      <c r="G585" s="15"/>
      <c r="H585" s="15"/>
      <c r="I585" s="15"/>
      <c r="J585" s="15"/>
      <c r="K585" s="23"/>
    </row>
    <row r="586" spans="1:11" ht="20.100000000000001" customHeight="1" x14ac:dyDescent="0.25">
      <c r="A586" s="15"/>
      <c r="C586" s="15"/>
      <c r="G586" s="15"/>
      <c r="H586" s="15"/>
      <c r="I586" s="15"/>
      <c r="J586" s="15"/>
      <c r="K586" s="23"/>
    </row>
    <row r="587" spans="1:11" ht="20.100000000000001" customHeight="1" x14ac:dyDescent="0.25">
      <c r="A587" s="15"/>
      <c r="C587" s="15"/>
      <c r="G587" s="15"/>
      <c r="H587" s="15"/>
      <c r="I587" s="15"/>
      <c r="J587" s="15"/>
      <c r="K587" s="23"/>
    </row>
    <row r="588" spans="1:11" ht="20.100000000000001" customHeight="1" x14ac:dyDescent="0.25">
      <c r="A588" s="15"/>
      <c r="C588" s="15"/>
      <c r="G588" s="15"/>
      <c r="H588" s="15"/>
      <c r="I588" s="15"/>
      <c r="J588" s="15"/>
      <c r="K588" s="23"/>
    </row>
    <row r="589" spans="1:11" ht="20.100000000000001" customHeight="1" x14ac:dyDescent="0.25">
      <c r="A589" s="15"/>
      <c r="C589" s="15"/>
      <c r="G589" s="15"/>
      <c r="H589" s="15"/>
      <c r="I589" s="15"/>
      <c r="J589" s="15"/>
      <c r="K589" s="23"/>
    </row>
    <row r="590" spans="1:11" ht="20.100000000000001" customHeight="1" x14ac:dyDescent="0.25">
      <c r="A590" s="15"/>
      <c r="C590" s="15"/>
      <c r="G590" s="15"/>
      <c r="H590" s="15"/>
      <c r="I590" s="15"/>
      <c r="J590" s="15"/>
      <c r="K590" s="23"/>
    </row>
    <row r="591" spans="1:11" ht="20.100000000000001" customHeight="1" x14ac:dyDescent="0.25">
      <c r="A591" s="15"/>
      <c r="C591" s="15"/>
      <c r="G591" s="15"/>
      <c r="H591" s="15"/>
      <c r="I591" s="15"/>
      <c r="J591" s="15"/>
      <c r="K591" s="23"/>
    </row>
    <row r="592" spans="1:11" ht="20.100000000000001" customHeight="1" x14ac:dyDescent="0.25">
      <c r="A592" s="15"/>
      <c r="C592" s="15"/>
      <c r="G592" s="15"/>
      <c r="H592" s="15"/>
      <c r="I592" s="15"/>
      <c r="J592" s="15"/>
      <c r="K592" s="23"/>
    </row>
    <row r="593" spans="1:11" ht="20.100000000000001" customHeight="1" x14ac:dyDescent="0.25">
      <c r="A593" s="15"/>
      <c r="C593" s="15"/>
      <c r="G593" s="15"/>
      <c r="H593" s="15"/>
      <c r="I593" s="15"/>
      <c r="J593" s="15"/>
      <c r="K593" s="23"/>
    </row>
    <row r="594" spans="1:11" ht="20.100000000000001" customHeight="1" x14ac:dyDescent="0.25">
      <c r="A594" s="15"/>
      <c r="C594" s="15"/>
      <c r="G594" s="15"/>
      <c r="H594" s="15"/>
      <c r="I594" s="15"/>
      <c r="J594" s="15"/>
      <c r="K594" s="23"/>
    </row>
    <row r="595" spans="1:11" ht="20.100000000000001" customHeight="1" x14ac:dyDescent="0.25">
      <c r="A595" s="15"/>
      <c r="C595" s="15"/>
      <c r="G595" s="15"/>
      <c r="H595" s="15"/>
      <c r="I595" s="15"/>
      <c r="J595" s="15"/>
      <c r="K595" s="23"/>
    </row>
    <row r="596" spans="1:11" ht="20.100000000000001" customHeight="1" x14ac:dyDescent="0.25">
      <c r="A596" s="15"/>
      <c r="C596" s="15"/>
      <c r="G596" s="15"/>
      <c r="H596" s="15"/>
      <c r="I596" s="15"/>
      <c r="J596" s="15"/>
      <c r="K596" s="23"/>
    </row>
    <row r="597" spans="1:11" ht="20.100000000000001" customHeight="1" x14ac:dyDescent="0.25">
      <c r="A597" s="15"/>
      <c r="C597" s="15"/>
      <c r="G597" s="15"/>
      <c r="H597" s="15"/>
      <c r="I597" s="15"/>
      <c r="J597" s="15"/>
      <c r="K597" s="23"/>
    </row>
    <row r="598" spans="1:11" ht="20.100000000000001" customHeight="1" x14ac:dyDescent="0.25">
      <c r="A598" s="15"/>
      <c r="C598" s="15"/>
      <c r="G598" s="15"/>
      <c r="H598" s="15"/>
      <c r="I598" s="15"/>
      <c r="J598" s="15"/>
      <c r="K598" s="23"/>
    </row>
    <row r="599" spans="1:11" ht="20.100000000000001" customHeight="1" x14ac:dyDescent="0.25">
      <c r="A599" s="15"/>
      <c r="C599" s="15"/>
      <c r="G599" s="15"/>
      <c r="H599" s="15"/>
      <c r="I599" s="15"/>
      <c r="J599" s="15"/>
      <c r="K599" s="23"/>
    </row>
    <row r="600" spans="1:11" ht="20.100000000000001" customHeight="1" x14ac:dyDescent="0.25">
      <c r="A600" s="15"/>
      <c r="C600" s="15"/>
      <c r="G600" s="15"/>
      <c r="H600" s="15"/>
      <c r="I600" s="15"/>
      <c r="J600" s="15"/>
      <c r="K600" s="23"/>
    </row>
    <row r="601" spans="1:11" ht="20.100000000000001" customHeight="1" x14ac:dyDescent="0.25">
      <c r="A601" s="15"/>
      <c r="C601" s="15"/>
      <c r="G601" s="15"/>
      <c r="H601" s="15"/>
      <c r="I601" s="15"/>
      <c r="J601" s="15"/>
      <c r="K601" s="23"/>
    </row>
    <row r="602" spans="1:11" ht="20.100000000000001" customHeight="1" x14ac:dyDescent="0.25">
      <c r="A602" s="15"/>
      <c r="C602" s="15"/>
      <c r="G602" s="15"/>
      <c r="H602" s="15"/>
      <c r="I602" s="15"/>
      <c r="J602" s="15"/>
      <c r="K602" s="23"/>
    </row>
    <row r="603" spans="1:11" ht="20.100000000000001" customHeight="1" x14ac:dyDescent="0.25">
      <c r="A603" s="15"/>
      <c r="C603" s="15"/>
      <c r="G603" s="15"/>
      <c r="H603" s="15"/>
      <c r="I603" s="15"/>
      <c r="J603" s="15"/>
      <c r="K603" s="23"/>
    </row>
    <row r="604" spans="1:11" ht="20.100000000000001" customHeight="1" x14ac:dyDescent="0.25">
      <c r="A604" s="15"/>
      <c r="C604" s="15"/>
      <c r="G604" s="15"/>
      <c r="H604" s="15"/>
      <c r="I604" s="15"/>
      <c r="J604" s="15"/>
      <c r="K604" s="23"/>
    </row>
    <row r="605" spans="1:11" ht="20.100000000000001" customHeight="1" x14ac:dyDescent="0.25">
      <c r="A605" s="15"/>
      <c r="C605" s="15"/>
      <c r="G605" s="15"/>
      <c r="H605" s="15"/>
      <c r="I605" s="15"/>
      <c r="J605" s="15"/>
      <c r="K605" s="23"/>
    </row>
    <row r="606" spans="1:11" ht="20.100000000000001" customHeight="1" x14ac:dyDescent="0.25">
      <c r="A606" s="15"/>
      <c r="C606" s="15"/>
      <c r="G606" s="15"/>
      <c r="H606" s="15"/>
      <c r="I606" s="15"/>
      <c r="J606" s="15"/>
      <c r="K606" s="23"/>
    </row>
    <row r="607" spans="1:11" ht="20.100000000000001" customHeight="1" x14ac:dyDescent="0.25">
      <c r="A607" s="15"/>
      <c r="C607" s="15"/>
      <c r="G607" s="15"/>
      <c r="H607" s="15"/>
      <c r="I607" s="15"/>
      <c r="J607" s="15"/>
      <c r="K607" s="23"/>
    </row>
    <row r="608" spans="1:11" ht="20.100000000000001" customHeight="1" x14ac:dyDescent="0.25">
      <c r="A608" s="15"/>
      <c r="C608" s="15"/>
      <c r="G608" s="15"/>
      <c r="H608" s="15"/>
      <c r="I608" s="15"/>
      <c r="J608" s="15"/>
      <c r="K608" s="23"/>
    </row>
    <row r="609" spans="1:11" ht="20.100000000000001" customHeight="1" x14ac:dyDescent="0.25">
      <c r="A609" s="15"/>
      <c r="C609" s="15"/>
      <c r="G609" s="15"/>
      <c r="H609" s="15"/>
      <c r="I609" s="15"/>
      <c r="J609" s="15"/>
      <c r="K609" s="23"/>
    </row>
    <row r="610" spans="1:11" ht="20.100000000000001" customHeight="1" x14ac:dyDescent="0.25">
      <c r="A610" s="15"/>
      <c r="C610" s="15"/>
      <c r="G610" s="15"/>
      <c r="H610" s="15"/>
      <c r="I610" s="15"/>
      <c r="J610" s="15"/>
      <c r="K610" s="23"/>
    </row>
    <row r="611" spans="1:11" ht="20.100000000000001" customHeight="1" x14ac:dyDescent="0.25">
      <c r="A611" s="15"/>
      <c r="C611" s="15"/>
      <c r="G611" s="15"/>
      <c r="H611" s="15"/>
      <c r="I611" s="15"/>
      <c r="J611" s="15"/>
      <c r="K611" s="23"/>
    </row>
    <row r="612" spans="1:11" ht="20.100000000000001" customHeight="1" x14ac:dyDescent="0.25">
      <c r="A612" s="15"/>
      <c r="C612" s="15"/>
      <c r="G612" s="15"/>
      <c r="H612" s="15"/>
      <c r="I612" s="15"/>
      <c r="J612" s="15"/>
      <c r="K612" s="23"/>
    </row>
    <row r="613" spans="1:11" ht="20.100000000000001" customHeight="1" x14ac:dyDescent="0.25">
      <c r="A613" s="15"/>
      <c r="C613" s="15"/>
      <c r="G613" s="15"/>
      <c r="H613" s="15"/>
      <c r="I613" s="15"/>
      <c r="J613" s="15"/>
      <c r="K613" s="23"/>
    </row>
    <row r="614" spans="1:11" ht="20.100000000000001" customHeight="1" x14ac:dyDescent="0.25">
      <c r="A614" s="15"/>
      <c r="C614" s="15"/>
      <c r="G614" s="15"/>
      <c r="H614" s="15"/>
      <c r="I614" s="15"/>
      <c r="J614" s="15"/>
      <c r="K614" s="23"/>
    </row>
    <row r="615" spans="1:11" ht="20.100000000000001" customHeight="1" x14ac:dyDescent="0.25">
      <c r="A615" s="15"/>
      <c r="C615" s="15"/>
      <c r="G615" s="15"/>
      <c r="H615" s="15"/>
      <c r="I615" s="15"/>
      <c r="J615" s="15"/>
      <c r="K615" s="23"/>
    </row>
    <row r="616" spans="1:11" ht="20.100000000000001" customHeight="1" x14ac:dyDescent="0.25">
      <c r="A616" s="15"/>
      <c r="C616" s="15"/>
      <c r="G616" s="15"/>
      <c r="H616" s="15"/>
      <c r="I616" s="15"/>
      <c r="J616" s="15"/>
      <c r="K616" s="23"/>
    </row>
    <row r="617" spans="1:11" ht="20.100000000000001" customHeight="1" x14ac:dyDescent="0.25">
      <c r="A617" s="15"/>
      <c r="C617" s="15"/>
      <c r="G617" s="15"/>
      <c r="H617" s="15"/>
      <c r="I617" s="15"/>
      <c r="J617" s="15"/>
      <c r="K617" s="23"/>
    </row>
    <row r="618" spans="1:11" ht="20.100000000000001" customHeight="1" x14ac:dyDescent="0.25">
      <c r="A618" s="15"/>
      <c r="C618" s="15"/>
      <c r="G618" s="15"/>
      <c r="H618" s="15"/>
      <c r="I618" s="15"/>
      <c r="J618" s="15"/>
      <c r="K618" s="23"/>
    </row>
    <row r="619" spans="1:11" ht="20.100000000000001" customHeight="1" x14ac:dyDescent="0.25">
      <c r="A619" s="15"/>
      <c r="C619" s="15"/>
      <c r="G619" s="15"/>
      <c r="H619" s="15"/>
      <c r="I619" s="15"/>
      <c r="J619" s="15"/>
      <c r="K619" s="23"/>
    </row>
    <row r="620" spans="1:11" ht="20.100000000000001" customHeight="1" x14ac:dyDescent="0.25">
      <c r="A620" s="15"/>
      <c r="C620" s="15"/>
      <c r="G620" s="15"/>
      <c r="H620" s="15"/>
      <c r="I620" s="15"/>
      <c r="J620" s="15"/>
      <c r="K620" s="23"/>
    </row>
    <row r="621" spans="1:11" ht="20.100000000000001" customHeight="1" x14ac:dyDescent="0.25">
      <c r="A621" s="15"/>
      <c r="C621" s="15"/>
      <c r="G621" s="15"/>
      <c r="H621" s="15"/>
      <c r="I621" s="15"/>
      <c r="J621" s="15"/>
      <c r="K621" s="23"/>
    </row>
    <row r="622" spans="1:11" ht="20.100000000000001" customHeight="1" x14ac:dyDescent="0.25">
      <c r="A622" s="15"/>
      <c r="C622" s="15"/>
      <c r="G622" s="15"/>
      <c r="H622" s="15"/>
      <c r="I622" s="15"/>
      <c r="J622" s="15"/>
      <c r="K622" s="23"/>
    </row>
    <row r="623" spans="1:11" ht="20.100000000000001" customHeight="1" x14ac:dyDescent="0.25">
      <c r="A623" s="15"/>
      <c r="C623" s="15"/>
      <c r="G623" s="15"/>
      <c r="H623" s="15"/>
      <c r="I623" s="15"/>
      <c r="J623" s="15"/>
      <c r="K623" s="23"/>
    </row>
    <row r="624" spans="1:11" ht="20.100000000000001" customHeight="1" x14ac:dyDescent="0.25">
      <c r="A624" s="15"/>
      <c r="C624" s="15"/>
      <c r="G624" s="15"/>
      <c r="H624" s="15"/>
      <c r="I624" s="15"/>
      <c r="J624" s="15"/>
      <c r="K624" s="23"/>
    </row>
    <row r="625" spans="1:11" ht="20.100000000000001" customHeight="1" x14ac:dyDescent="0.25">
      <c r="A625" s="15"/>
      <c r="C625" s="15"/>
      <c r="G625" s="15"/>
      <c r="H625" s="15"/>
      <c r="I625" s="15"/>
      <c r="J625" s="15"/>
      <c r="K625" s="23"/>
    </row>
    <row r="626" spans="1:11" ht="20.100000000000001" customHeight="1" x14ac:dyDescent="0.25">
      <c r="A626" s="15"/>
      <c r="C626" s="15"/>
      <c r="G626" s="15"/>
      <c r="H626" s="15"/>
      <c r="I626" s="15"/>
      <c r="J626" s="15"/>
      <c r="K626" s="23"/>
    </row>
    <row r="627" spans="1:11" ht="20.100000000000001" customHeight="1" x14ac:dyDescent="0.25">
      <c r="A627" s="15"/>
      <c r="C627" s="15"/>
      <c r="G627" s="15"/>
      <c r="H627" s="15"/>
      <c r="I627" s="15"/>
      <c r="J627" s="15"/>
      <c r="K627" s="23"/>
    </row>
    <row r="628" spans="1:11" ht="20.100000000000001" customHeight="1" x14ac:dyDescent="0.25">
      <c r="A628" s="15"/>
      <c r="C628" s="15"/>
      <c r="G628" s="15"/>
      <c r="H628" s="15"/>
      <c r="I628" s="15"/>
      <c r="J628" s="15"/>
      <c r="K628" s="23"/>
    </row>
    <row r="629" spans="1:11" ht="20.100000000000001" customHeight="1" x14ac:dyDescent="0.25">
      <c r="A629" s="15"/>
      <c r="C629" s="15"/>
      <c r="G629" s="15"/>
      <c r="H629" s="15"/>
      <c r="I629" s="15"/>
      <c r="J629" s="15"/>
      <c r="K629" s="23"/>
    </row>
    <row r="630" spans="1:11" ht="20.100000000000001" customHeight="1" x14ac:dyDescent="0.25">
      <c r="A630" s="15"/>
      <c r="C630" s="15"/>
      <c r="G630" s="15"/>
      <c r="H630" s="15"/>
      <c r="I630" s="15"/>
      <c r="J630" s="15"/>
      <c r="K630" s="23"/>
    </row>
    <row r="631" spans="1:11" ht="20.100000000000001" customHeight="1" x14ac:dyDescent="0.25">
      <c r="A631" s="15"/>
      <c r="C631" s="15"/>
      <c r="G631" s="15"/>
      <c r="H631" s="15"/>
      <c r="I631" s="15"/>
      <c r="J631" s="15"/>
      <c r="K631" s="23"/>
    </row>
    <row r="632" spans="1:11" ht="20.100000000000001" customHeight="1" x14ac:dyDescent="0.25">
      <c r="A632" s="15"/>
      <c r="C632" s="15"/>
      <c r="G632" s="15"/>
      <c r="H632" s="15"/>
      <c r="I632" s="15"/>
      <c r="J632" s="15"/>
      <c r="K632" s="23"/>
    </row>
    <row r="633" spans="1:11" ht="20.100000000000001" customHeight="1" x14ac:dyDescent="0.25">
      <c r="A633" s="15"/>
      <c r="C633" s="15"/>
      <c r="G633" s="15"/>
      <c r="H633" s="15"/>
      <c r="I633" s="15"/>
      <c r="J633" s="15"/>
      <c r="K633" s="23"/>
    </row>
    <row r="634" spans="1:11" ht="20.100000000000001" customHeight="1" x14ac:dyDescent="0.25">
      <c r="A634" s="15"/>
      <c r="C634" s="15"/>
      <c r="G634" s="15"/>
      <c r="H634" s="15"/>
      <c r="I634" s="15"/>
      <c r="J634" s="15"/>
      <c r="K634" s="23"/>
    </row>
    <row r="635" spans="1:11" ht="20.100000000000001" customHeight="1" x14ac:dyDescent="0.25">
      <c r="A635" s="15"/>
      <c r="C635" s="15"/>
      <c r="G635" s="15"/>
      <c r="H635" s="15"/>
      <c r="I635" s="15"/>
      <c r="J635" s="15"/>
      <c r="K635" s="23"/>
    </row>
    <row r="636" spans="1:11" ht="20.100000000000001" customHeight="1" x14ac:dyDescent="0.25">
      <c r="A636" s="15"/>
      <c r="C636" s="15"/>
      <c r="G636" s="15"/>
      <c r="H636" s="15"/>
      <c r="I636" s="15"/>
      <c r="J636" s="15"/>
      <c r="K636" s="23"/>
    </row>
    <row r="637" spans="1:11" ht="20.100000000000001" customHeight="1" x14ac:dyDescent="0.25">
      <c r="A637" s="15"/>
      <c r="C637" s="15"/>
      <c r="G637" s="15"/>
      <c r="H637" s="15"/>
      <c r="I637" s="15"/>
      <c r="J637" s="15"/>
      <c r="K637" s="23"/>
    </row>
    <row r="638" spans="1:11" ht="20.100000000000001" customHeight="1" x14ac:dyDescent="0.25">
      <c r="A638" s="15"/>
      <c r="C638" s="15"/>
      <c r="G638" s="15"/>
      <c r="H638" s="15"/>
      <c r="I638" s="15"/>
      <c r="J638" s="15"/>
      <c r="K638" s="23"/>
    </row>
    <row r="639" spans="1:11" ht="20.100000000000001" customHeight="1" x14ac:dyDescent="0.25">
      <c r="A639" s="15"/>
      <c r="C639" s="15"/>
      <c r="G639" s="15"/>
      <c r="H639" s="15"/>
      <c r="I639" s="15"/>
      <c r="J639" s="15"/>
      <c r="K639" s="23"/>
    </row>
    <row r="640" spans="1:11" ht="20.100000000000001" customHeight="1" x14ac:dyDescent="0.25">
      <c r="A640" s="15"/>
      <c r="C640" s="15"/>
      <c r="G640" s="15"/>
      <c r="H640" s="15"/>
      <c r="I640" s="15"/>
      <c r="J640" s="15"/>
      <c r="K640" s="23"/>
    </row>
    <row r="641" spans="1:11" ht="20.100000000000001" customHeight="1" x14ac:dyDescent="0.25">
      <c r="A641" s="15"/>
      <c r="C641" s="15"/>
      <c r="G641" s="15"/>
      <c r="H641" s="15"/>
      <c r="I641" s="15"/>
      <c r="J641" s="15"/>
      <c r="K641" s="23"/>
    </row>
    <row r="642" spans="1:11" ht="20.100000000000001" customHeight="1" x14ac:dyDescent="0.25">
      <c r="A642" s="15"/>
      <c r="C642" s="15"/>
      <c r="G642" s="15"/>
      <c r="H642" s="15"/>
      <c r="I642" s="15"/>
      <c r="J642" s="15"/>
      <c r="K642" s="23"/>
    </row>
    <row r="643" spans="1:11" ht="20.100000000000001" customHeight="1" x14ac:dyDescent="0.25">
      <c r="A643" s="15"/>
      <c r="C643" s="15"/>
      <c r="G643" s="15"/>
      <c r="H643" s="15"/>
      <c r="I643" s="15"/>
      <c r="J643" s="15"/>
      <c r="K643" s="23"/>
    </row>
    <row r="644" spans="1:11" ht="20.100000000000001" customHeight="1" x14ac:dyDescent="0.25">
      <c r="A644" s="15"/>
      <c r="C644" s="15"/>
      <c r="G644" s="15"/>
      <c r="H644" s="15"/>
      <c r="I644" s="15"/>
      <c r="J644" s="15"/>
      <c r="K644" s="23"/>
    </row>
    <row r="645" spans="1:11" ht="20.100000000000001" customHeight="1" x14ac:dyDescent="0.25">
      <c r="A645" s="15"/>
      <c r="C645" s="15"/>
      <c r="G645" s="15"/>
      <c r="H645" s="15"/>
      <c r="I645" s="15"/>
      <c r="J645" s="15"/>
      <c r="K645" s="23"/>
    </row>
    <row r="646" spans="1:11" ht="20.100000000000001" customHeight="1" x14ac:dyDescent="0.25">
      <c r="A646" s="15"/>
      <c r="C646" s="15"/>
      <c r="G646" s="15"/>
      <c r="H646" s="15"/>
      <c r="I646" s="15"/>
      <c r="J646" s="15"/>
      <c r="K646" s="23"/>
    </row>
    <row r="647" spans="1:11" ht="20.100000000000001" customHeight="1" x14ac:dyDescent="0.25">
      <c r="A647" s="15"/>
      <c r="C647" s="15"/>
      <c r="G647" s="15"/>
      <c r="H647" s="15"/>
      <c r="I647" s="15"/>
      <c r="J647" s="15"/>
      <c r="K647" s="23"/>
    </row>
    <row r="648" spans="1:11" ht="20.100000000000001" customHeight="1" x14ac:dyDescent="0.25">
      <c r="A648" s="15"/>
      <c r="C648" s="15"/>
      <c r="G648" s="15"/>
      <c r="H648" s="15"/>
      <c r="I648" s="15"/>
      <c r="J648" s="15"/>
      <c r="K648" s="23"/>
    </row>
    <row r="649" spans="1:11" ht="20.100000000000001" customHeight="1" x14ac:dyDescent="0.25">
      <c r="A649" s="15"/>
      <c r="C649" s="15"/>
      <c r="G649" s="15"/>
      <c r="H649" s="15"/>
      <c r="I649" s="15"/>
      <c r="J649" s="15"/>
      <c r="K649" s="23"/>
    </row>
    <row r="650" spans="1:11" ht="20.100000000000001" customHeight="1" x14ac:dyDescent="0.25">
      <c r="A650" s="15"/>
      <c r="C650" s="15"/>
      <c r="G650" s="15"/>
      <c r="H650" s="15"/>
      <c r="I650" s="15"/>
      <c r="J650" s="15"/>
      <c r="K650" s="23"/>
    </row>
    <row r="651" spans="1:11" ht="20.100000000000001" customHeight="1" x14ac:dyDescent="0.25">
      <c r="A651" s="15"/>
      <c r="C651" s="15"/>
      <c r="G651" s="15"/>
      <c r="H651" s="15"/>
      <c r="I651" s="15"/>
      <c r="J651" s="15"/>
      <c r="K651" s="23"/>
    </row>
    <row r="652" spans="1:11" ht="20.100000000000001" customHeight="1" x14ac:dyDescent="0.25">
      <c r="A652" s="15"/>
      <c r="C652" s="15"/>
      <c r="G652" s="15"/>
      <c r="H652" s="15"/>
      <c r="I652" s="15"/>
      <c r="J652" s="15"/>
      <c r="K652" s="23"/>
    </row>
    <row r="653" spans="1:11" ht="20.100000000000001" customHeight="1" x14ac:dyDescent="0.25">
      <c r="A653" s="15"/>
      <c r="C653" s="15"/>
      <c r="G653" s="15"/>
      <c r="H653" s="15"/>
      <c r="I653" s="15"/>
      <c r="J653" s="15"/>
      <c r="K653" s="23"/>
    </row>
    <row r="654" spans="1:11" ht="20.100000000000001" customHeight="1" x14ac:dyDescent="0.25">
      <c r="A654" s="15"/>
      <c r="C654" s="15"/>
      <c r="G654" s="15"/>
      <c r="H654" s="15"/>
      <c r="I654" s="15"/>
      <c r="J654" s="15"/>
      <c r="K654" s="23"/>
    </row>
    <row r="655" spans="1:11" ht="20.100000000000001" customHeight="1" x14ac:dyDescent="0.25">
      <c r="A655" s="15"/>
      <c r="C655" s="15"/>
      <c r="G655" s="15"/>
      <c r="H655" s="15"/>
      <c r="I655" s="15"/>
      <c r="J655" s="15"/>
      <c r="K655" s="23"/>
    </row>
    <row r="656" spans="1:11" ht="20.100000000000001" customHeight="1" x14ac:dyDescent="0.25">
      <c r="A656" s="15"/>
      <c r="C656" s="15"/>
      <c r="G656" s="15"/>
      <c r="H656" s="15"/>
      <c r="I656" s="15"/>
      <c r="J656" s="15"/>
      <c r="K656" s="23"/>
    </row>
    <row r="657" spans="1:11" ht="20.100000000000001" customHeight="1" x14ac:dyDescent="0.25">
      <c r="A657" s="15"/>
      <c r="C657" s="15"/>
      <c r="G657" s="15"/>
      <c r="H657" s="15"/>
      <c r="I657" s="15"/>
      <c r="J657" s="15"/>
      <c r="K657" s="23"/>
    </row>
    <row r="658" spans="1:11" ht="20.100000000000001" customHeight="1" x14ac:dyDescent="0.25">
      <c r="A658" s="15"/>
      <c r="C658" s="15"/>
      <c r="G658" s="15"/>
      <c r="H658" s="15"/>
      <c r="I658" s="15"/>
      <c r="J658" s="15"/>
      <c r="K658" s="23"/>
    </row>
    <row r="659" spans="1:11" ht="20.100000000000001" customHeight="1" x14ac:dyDescent="0.25">
      <c r="A659" s="15"/>
      <c r="C659" s="15"/>
      <c r="G659" s="15"/>
      <c r="H659" s="15"/>
      <c r="I659" s="15"/>
      <c r="J659" s="15"/>
      <c r="K659" s="23"/>
    </row>
    <row r="660" spans="1:11" ht="20.100000000000001" customHeight="1" x14ac:dyDescent="0.25">
      <c r="A660" s="15"/>
      <c r="C660" s="15"/>
      <c r="G660" s="15"/>
      <c r="H660" s="15"/>
      <c r="I660" s="15"/>
      <c r="J660" s="15"/>
      <c r="K660" s="23"/>
    </row>
    <row r="661" spans="1:11" ht="20.100000000000001" customHeight="1" x14ac:dyDescent="0.25">
      <c r="A661" s="15"/>
      <c r="C661" s="15"/>
      <c r="G661" s="15"/>
      <c r="H661" s="15"/>
      <c r="I661" s="15"/>
      <c r="J661" s="15"/>
      <c r="K661" s="23"/>
    </row>
    <row r="662" spans="1:11" ht="20.100000000000001" customHeight="1" x14ac:dyDescent="0.25">
      <c r="A662" s="15"/>
      <c r="C662" s="15"/>
      <c r="G662" s="15"/>
      <c r="H662" s="15"/>
      <c r="I662" s="15"/>
      <c r="J662" s="15"/>
      <c r="K662" s="23"/>
    </row>
    <row r="663" spans="1:11" ht="20.100000000000001" customHeight="1" x14ac:dyDescent="0.25">
      <c r="A663" s="15"/>
      <c r="C663" s="15"/>
      <c r="G663" s="15"/>
      <c r="H663" s="15"/>
      <c r="I663" s="15"/>
      <c r="J663" s="15"/>
      <c r="K663" s="23"/>
    </row>
    <row r="664" spans="1:11" ht="20.100000000000001" customHeight="1" x14ac:dyDescent="0.25">
      <c r="A664" s="15"/>
      <c r="C664" s="15"/>
      <c r="G664" s="15"/>
      <c r="H664" s="15"/>
      <c r="I664" s="15"/>
      <c r="J664" s="15"/>
      <c r="K664" s="23"/>
    </row>
    <row r="665" spans="1:11" ht="20.100000000000001" customHeight="1" x14ac:dyDescent="0.25">
      <c r="A665" s="15"/>
      <c r="C665" s="15"/>
      <c r="G665" s="15"/>
      <c r="H665" s="15"/>
      <c r="I665" s="15"/>
      <c r="J665" s="15"/>
      <c r="K665" s="23"/>
    </row>
    <row r="666" spans="1:11" ht="20.100000000000001" customHeight="1" x14ac:dyDescent="0.25">
      <c r="A666" s="15"/>
      <c r="C666" s="15"/>
      <c r="G666" s="15"/>
      <c r="H666" s="15"/>
      <c r="I666" s="15"/>
      <c r="J666" s="15"/>
      <c r="K666" s="23"/>
    </row>
    <row r="667" spans="1:11" ht="20.100000000000001" customHeight="1" x14ac:dyDescent="0.25">
      <c r="A667" s="15"/>
      <c r="C667" s="15"/>
      <c r="G667" s="15"/>
      <c r="H667" s="15"/>
      <c r="I667" s="15"/>
      <c r="J667" s="15"/>
      <c r="K667" s="23"/>
    </row>
    <row r="668" spans="1:11" ht="20.100000000000001" customHeight="1" x14ac:dyDescent="0.25">
      <c r="A668" s="15"/>
      <c r="C668" s="15"/>
      <c r="G668" s="15"/>
      <c r="H668" s="15"/>
      <c r="I668" s="15"/>
      <c r="J668" s="15"/>
      <c r="K668" s="23"/>
    </row>
    <row r="669" spans="1:11" ht="20.100000000000001" customHeight="1" x14ac:dyDescent="0.25">
      <c r="A669" s="15"/>
      <c r="C669" s="15"/>
      <c r="G669" s="15"/>
      <c r="H669" s="15"/>
      <c r="I669" s="15"/>
      <c r="J669" s="15"/>
      <c r="K669" s="23"/>
    </row>
    <row r="670" spans="1:11" ht="20.100000000000001" customHeight="1" x14ac:dyDescent="0.25">
      <c r="A670" s="15"/>
      <c r="C670" s="15"/>
      <c r="G670" s="15"/>
      <c r="H670" s="15"/>
      <c r="I670" s="15"/>
      <c r="J670" s="15"/>
      <c r="K670" s="23"/>
    </row>
    <row r="671" spans="1:11" ht="20.100000000000001" customHeight="1" x14ac:dyDescent="0.25">
      <c r="A671" s="15"/>
      <c r="C671" s="15"/>
      <c r="G671" s="15"/>
      <c r="H671" s="15"/>
      <c r="I671" s="15"/>
      <c r="J671" s="15"/>
      <c r="K671" s="23"/>
    </row>
    <row r="672" spans="1:11" ht="20.100000000000001" customHeight="1" x14ac:dyDescent="0.25">
      <c r="A672" s="15"/>
      <c r="C672" s="15"/>
      <c r="G672" s="15"/>
      <c r="H672" s="15"/>
      <c r="I672" s="15"/>
      <c r="J672" s="15"/>
      <c r="K672" s="23"/>
    </row>
    <row r="673" spans="1:11" ht="20.100000000000001" customHeight="1" x14ac:dyDescent="0.25">
      <c r="A673" s="15"/>
      <c r="C673" s="15"/>
      <c r="G673" s="15"/>
      <c r="H673" s="15"/>
      <c r="I673" s="15"/>
      <c r="J673" s="15"/>
      <c r="K673" s="23"/>
    </row>
    <row r="674" spans="1:11" ht="20.100000000000001" customHeight="1" x14ac:dyDescent="0.25">
      <c r="A674" s="15"/>
      <c r="C674" s="15"/>
      <c r="G674" s="15"/>
      <c r="H674" s="15"/>
      <c r="I674" s="15"/>
      <c r="J674" s="15"/>
      <c r="K674" s="23"/>
    </row>
    <row r="675" spans="1:11" ht="20.100000000000001" customHeight="1" x14ac:dyDescent="0.25">
      <c r="A675" s="15"/>
      <c r="C675" s="15"/>
      <c r="G675" s="15"/>
      <c r="H675" s="15"/>
      <c r="I675" s="15"/>
      <c r="J675" s="15"/>
      <c r="K675" s="23"/>
    </row>
    <row r="676" spans="1:11" ht="20.100000000000001" customHeight="1" x14ac:dyDescent="0.25">
      <c r="A676" s="15"/>
      <c r="C676" s="15"/>
      <c r="G676" s="15"/>
      <c r="H676" s="15"/>
      <c r="I676" s="15"/>
      <c r="J676" s="15"/>
      <c r="K676" s="23"/>
    </row>
    <row r="677" spans="1:11" ht="20.100000000000001" customHeight="1" x14ac:dyDescent="0.25">
      <c r="A677" s="15"/>
      <c r="C677" s="15"/>
      <c r="G677" s="15"/>
      <c r="H677" s="15"/>
      <c r="I677" s="15"/>
      <c r="J677" s="15"/>
      <c r="K677" s="23"/>
    </row>
    <row r="678" spans="1:11" ht="20.100000000000001" customHeight="1" x14ac:dyDescent="0.25">
      <c r="A678" s="15"/>
      <c r="C678" s="15"/>
      <c r="G678" s="15"/>
      <c r="H678" s="15"/>
      <c r="I678" s="15"/>
      <c r="J678" s="15"/>
      <c r="K678" s="23"/>
    </row>
    <row r="679" spans="1:11" ht="20.100000000000001" customHeight="1" x14ac:dyDescent="0.25">
      <c r="A679" s="15"/>
      <c r="C679" s="15"/>
      <c r="G679" s="15"/>
      <c r="H679" s="15"/>
      <c r="I679" s="15"/>
      <c r="J679" s="15"/>
      <c r="K679" s="23"/>
    </row>
    <row r="680" spans="1:11" ht="20.100000000000001" customHeight="1" x14ac:dyDescent="0.25">
      <c r="A680" s="15"/>
      <c r="C680" s="15"/>
      <c r="G680" s="15"/>
      <c r="H680" s="15"/>
      <c r="I680" s="15"/>
      <c r="J680" s="15"/>
      <c r="K680" s="23"/>
    </row>
    <row r="681" spans="1:11" ht="20.100000000000001" customHeight="1" x14ac:dyDescent="0.25">
      <c r="A681" s="15"/>
      <c r="C681" s="15"/>
      <c r="G681" s="15"/>
      <c r="H681" s="15"/>
      <c r="I681" s="15"/>
      <c r="J681" s="15"/>
      <c r="K681" s="23"/>
    </row>
    <row r="682" spans="1:11" ht="20.100000000000001" customHeight="1" x14ac:dyDescent="0.25">
      <c r="A682" s="15"/>
      <c r="C682" s="15"/>
      <c r="G682" s="15"/>
      <c r="H682" s="15"/>
      <c r="I682" s="15"/>
      <c r="J682" s="15"/>
      <c r="K682" s="23"/>
    </row>
    <row r="683" spans="1:11" ht="20.100000000000001" customHeight="1" x14ac:dyDescent="0.25">
      <c r="A683" s="15"/>
      <c r="C683" s="15"/>
      <c r="G683" s="15"/>
      <c r="H683" s="15"/>
      <c r="I683" s="15"/>
      <c r="J683" s="15"/>
      <c r="K683" s="23"/>
    </row>
    <row r="684" spans="1:11" ht="20.100000000000001" customHeight="1" x14ac:dyDescent="0.25">
      <c r="A684" s="15"/>
      <c r="C684" s="15"/>
      <c r="G684" s="15"/>
      <c r="H684" s="15"/>
      <c r="I684" s="15"/>
      <c r="J684" s="15"/>
      <c r="K684" s="23"/>
    </row>
    <row r="685" spans="1:11" ht="20.100000000000001" customHeight="1" x14ac:dyDescent="0.25">
      <c r="A685" s="15"/>
      <c r="C685" s="15"/>
      <c r="G685" s="15"/>
      <c r="H685" s="15"/>
      <c r="I685" s="15"/>
      <c r="J685" s="15"/>
      <c r="K685" s="23"/>
    </row>
    <row r="686" spans="1:11" ht="20.100000000000001" customHeight="1" x14ac:dyDescent="0.25">
      <c r="A686" s="15"/>
      <c r="C686" s="15"/>
      <c r="G686" s="15"/>
      <c r="H686" s="15"/>
      <c r="I686" s="15"/>
      <c r="J686" s="15"/>
      <c r="K686" s="23"/>
    </row>
    <row r="687" spans="1:11" ht="20.100000000000001" customHeight="1" x14ac:dyDescent="0.25">
      <c r="A687" s="15"/>
      <c r="C687" s="15"/>
      <c r="G687" s="15"/>
      <c r="H687" s="15"/>
      <c r="I687" s="15"/>
      <c r="J687" s="15"/>
      <c r="K687" s="23"/>
    </row>
    <row r="688" spans="1:11" ht="20.100000000000001" customHeight="1" x14ac:dyDescent="0.25">
      <c r="A688" s="15"/>
      <c r="C688" s="15"/>
      <c r="G688" s="15"/>
      <c r="H688" s="15"/>
      <c r="I688" s="15"/>
      <c r="J688" s="15"/>
      <c r="K688" s="23"/>
    </row>
    <row r="689" spans="1:11" ht="20.100000000000001" customHeight="1" x14ac:dyDescent="0.25">
      <c r="A689" s="15"/>
      <c r="C689" s="15"/>
      <c r="G689" s="15"/>
      <c r="H689" s="15"/>
      <c r="I689" s="15"/>
      <c r="J689" s="15"/>
      <c r="K689" s="23"/>
    </row>
    <row r="690" spans="1:11" ht="20.100000000000001" customHeight="1" x14ac:dyDescent="0.25">
      <c r="A690" s="15"/>
      <c r="C690" s="15"/>
      <c r="G690" s="15"/>
      <c r="H690" s="15"/>
      <c r="I690" s="15"/>
      <c r="J690" s="15"/>
      <c r="K690" s="23"/>
    </row>
    <row r="691" spans="1:11" ht="20.100000000000001" customHeight="1" x14ac:dyDescent="0.25">
      <c r="A691" s="15"/>
      <c r="C691" s="15"/>
      <c r="G691" s="15"/>
      <c r="H691" s="15"/>
      <c r="I691" s="15"/>
      <c r="J691" s="15"/>
      <c r="K691" s="23"/>
    </row>
    <row r="692" spans="1:11" ht="20.100000000000001" customHeight="1" x14ac:dyDescent="0.25">
      <c r="A692" s="15"/>
      <c r="C692" s="15"/>
      <c r="G692" s="15"/>
      <c r="H692" s="15"/>
      <c r="I692" s="15"/>
      <c r="J692" s="15"/>
      <c r="K692" s="23"/>
    </row>
    <row r="693" spans="1:11" ht="20.100000000000001" customHeight="1" x14ac:dyDescent="0.25">
      <c r="A693" s="15"/>
      <c r="C693" s="15"/>
      <c r="G693" s="15"/>
      <c r="H693" s="15"/>
      <c r="I693" s="15"/>
      <c r="J693" s="15"/>
      <c r="K693" s="23"/>
    </row>
    <row r="694" spans="1:11" ht="20.100000000000001" customHeight="1" x14ac:dyDescent="0.25">
      <c r="A694" s="15"/>
      <c r="C694" s="15"/>
      <c r="G694" s="15"/>
      <c r="H694" s="15"/>
      <c r="I694" s="15"/>
      <c r="J694" s="15"/>
      <c r="K694" s="23"/>
    </row>
    <row r="695" spans="1:11" ht="20.100000000000001" customHeight="1" x14ac:dyDescent="0.25">
      <c r="A695" s="15"/>
      <c r="C695" s="15"/>
      <c r="G695" s="15"/>
      <c r="H695" s="15"/>
      <c r="I695" s="15"/>
      <c r="J695" s="15"/>
      <c r="K695" s="23"/>
    </row>
    <row r="696" spans="1:11" ht="20.100000000000001" customHeight="1" x14ac:dyDescent="0.25">
      <c r="A696" s="15"/>
      <c r="C696" s="15"/>
      <c r="G696" s="15"/>
      <c r="H696" s="15"/>
      <c r="I696" s="15"/>
      <c r="J696" s="15"/>
      <c r="K696" s="23"/>
    </row>
    <row r="697" spans="1:11" ht="20.100000000000001" customHeight="1" x14ac:dyDescent="0.25">
      <c r="A697" s="15"/>
      <c r="C697" s="15"/>
      <c r="G697" s="15"/>
      <c r="H697" s="15"/>
      <c r="I697" s="15"/>
      <c r="J697" s="15"/>
      <c r="K697" s="23"/>
    </row>
    <row r="698" spans="1:11" ht="20.100000000000001" customHeight="1" x14ac:dyDescent="0.25">
      <c r="A698" s="15"/>
      <c r="C698" s="15"/>
      <c r="G698" s="15"/>
      <c r="H698" s="15"/>
      <c r="I698" s="15"/>
      <c r="J698" s="15"/>
      <c r="K698" s="23"/>
    </row>
    <row r="699" spans="1:11" ht="20.100000000000001" customHeight="1" x14ac:dyDescent="0.25">
      <c r="A699" s="15"/>
      <c r="C699" s="15"/>
      <c r="G699" s="15"/>
      <c r="H699" s="15"/>
      <c r="I699" s="15"/>
      <c r="J699" s="15"/>
      <c r="K699" s="23"/>
    </row>
    <row r="700" spans="1:11" ht="20.100000000000001" customHeight="1" x14ac:dyDescent="0.25">
      <c r="A700" s="15"/>
      <c r="C700" s="15"/>
      <c r="G700" s="15"/>
      <c r="H700" s="15"/>
      <c r="I700" s="15"/>
      <c r="J700" s="15"/>
      <c r="K700" s="23"/>
    </row>
    <row r="701" spans="1:11" ht="20.100000000000001" customHeight="1" x14ac:dyDescent="0.25">
      <c r="A701" s="15"/>
      <c r="C701" s="15"/>
      <c r="G701" s="15"/>
      <c r="H701" s="15"/>
      <c r="I701" s="15"/>
      <c r="J701" s="15"/>
      <c r="K701" s="23"/>
    </row>
    <row r="702" spans="1:11" ht="20.100000000000001" customHeight="1" x14ac:dyDescent="0.25">
      <c r="A702" s="15"/>
      <c r="C702" s="15"/>
      <c r="G702" s="15"/>
      <c r="H702" s="15"/>
      <c r="I702" s="15"/>
      <c r="J702" s="15"/>
      <c r="K702" s="23"/>
    </row>
    <row r="703" spans="1:11" ht="20.100000000000001" customHeight="1" x14ac:dyDescent="0.25">
      <c r="A703" s="15"/>
      <c r="C703" s="15"/>
      <c r="G703" s="15"/>
      <c r="H703" s="15"/>
      <c r="I703" s="15"/>
      <c r="J703" s="15"/>
      <c r="K703" s="23"/>
    </row>
    <row r="704" spans="1:11" ht="20.100000000000001" customHeight="1" x14ac:dyDescent="0.25">
      <c r="A704" s="15"/>
      <c r="C704" s="15"/>
      <c r="G704" s="15"/>
      <c r="H704" s="15"/>
      <c r="I704" s="15"/>
      <c r="J704" s="15"/>
      <c r="K704" s="23"/>
    </row>
    <row r="705" spans="1:11" ht="20.100000000000001" customHeight="1" x14ac:dyDescent="0.25">
      <c r="A705" s="15"/>
      <c r="C705" s="15"/>
      <c r="G705" s="15"/>
      <c r="H705" s="15"/>
      <c r="I705" s="15"/>
      <c r="J705" s="15"/>
      <c r="K705" s="23"/>
    </row>
    <row r="706" spans="1:11" ht="20.100000000000001" customHeight="1" x14ac:dyDescent="0.25">
      <c r="A706" s="15"/>
      <c r="C706" s="15"/>
      <c r="G706" s="15"/>
      <c r="H706" s="15"/>
      <c r="I706" s="15"/>
      <c r="J706" s="15"/>
      <c r="K706" s="23"/>
    </row>
    <row r="707" spans="1:11" ht="20.100000000000001" customHeight="1" x14ac:dyDescent="0.25">
      <c r="A707" s="15"/>
      <c r="C707" s="15"/>
      <c r="G707" s="15"/>
      <c r="H707" s="15"/>
      <c r="I707" s="15"/>
      <c r="J707" s="15"/>
      <c r="K707" s="23"/>
    </row>
    <row r="708" spans="1:11" ht="20.100000000000001" customHeight="1" x14ac:dyDescent="0.25">
      <c r="A708" s="15"/>
      <c r="C708" s="15"/>
      <c r="G708" s="15"/>
      <c r="H708" s="15"/>
      <c r="I708" s="15"/>
      <c r="J708" s="15"/>
      <c r="K708" s="23"/>
    </row>
    <row r="709" spans="1:11" ht="20.100000000000001" customHeight="1" x14ac:dyDescent="0.25">
      <c r="A709" s="15"/>
      <c r="C709" s="15"/>
      <c r="G709" s="15"/>
      <c r="H709" s="15"/>
      <c r="I709" s="15"/>
      <c r="J709" s="15"/>
      <c r="K709" s="23"/>
    </row>
    <row r="710" spans="1:11" ht="20.100000000000001" customHeight="1" x14ac:dyDescent="0.25">
      <c r="A710" s="15"/>
      <c r="C710" s="15"/>
      <c r="G710" s="15"/>
      <c r="H710" s="15"/>
      <c r="I710" s="15"/>
      <c r="J710" s="15"/>
      <c r="K710" s="23"/>
    </row>
    <row r="711" spans="1:11" ht="20.100000000000001" customHeight="1" x14ac:dyDescent="0.25">
      <c r="A711" s="15"/>
      <c r="C711" s="15"/>
      <c r="G711" s="15"/>
      <c r="H711" s="15"/>
      <c r="I711" s="15"/>
      <c r="J711" s="15"/>
      <c r="K711" s="23"/>
    </row>
    <row r="712" spans="1:11" ht="20.100000000000001" customHeight="1" x14ac:dyDescent="0.25">
      <c r="A712" s="15"/>
      <c r="C712" s="15"/>
      <c r="G712" s="15"/>
      <c r="H712" s="15"/>
      <c r="I712" s="15"/>
      <c r="J712" s="15"/>
      <c r="K712" s="23"/>
    </row>
    <row r="713" spans="1:11" ht="20.100000000000001" customHeight="1" x14ac:dyDescent="0.25">
      <c r="A713" s="15"/>
      <c r="C713" s="15"/>
      <c r="G713" s="15"/>
      <c r="H713" s="15"/>
      <c r="I713" s="15"/>
      <c r="J713" s="15"/>
      <c r="K713" s="23"/>
    </row>
    <row r="714" spans="1:11" ht="20.100000000000001" customHeight="1" x14ac:dyDescent="0.25">
      <c r="A714" s="15"/>
      <c r="C714" s="15"/>
      <c r="G714" s="15"/>
      <c r="H714" s="15"/>
      <c r="I714" s="15"/>
      <c r="J714" s="15"/>
      <c r="K714" s="23"/>
    </row>
    <row r="715" spans="1:11" ht="20.100000000000001" customHeight="1" x14ac:dyDescent="0.25">
      <c r="A715" s="15"/>
      <c r="C715" s="15"/>
      <c r="G715" s="15"/>
      <c r="H715" s="15"/>
      <c r="I715" s="15"/>
      <c r="J715" s="15"/>
      <c r="K715" s="23"/>
    </row>
    <row r="716" spans="1:11" ht="20.100000000000001" customHeight="1" x14ac:dyDescent="0.25">
      <c r="A716" s="15"/>
      <c r="C716" s="15"/>
      <c r="G716" s="15"/>
      <c r="H716" s="15"/>
      <c r="I716" s="15"/>
      <c r="J716" s="15"/>
      <c r="K716" s="23"/>
    </row>
    <row r="717" spans="1:11" ht="20.100000000000001" customHeight="1" x14ac:dyDescent="0.25">
      <c r="A717" s="15"/>
      <c r="C717" s="15"/>
      <c r="G717" s="15"/>
      <c r="H717" s="15"/>
      <c r="I717" s="15"/>
      <c r="J717" s="15"/>
      <c r="K717" s="23"/>
    </row>
    <row r="718" spans="1:11" ht="20.100000000000001" customHeight="1" x14ac:dyDescent="0.25">
      <c r="A718" s="15"/>
      <c r="C718" s="15"/>
      <c r="G718" s="15"/>
      <c r="H718" s="15"/>
      <c r="I718" s="15"/>
      <c r="J718" s="15"/>
      <c r="K718" s="23"/>
    </row>
    <row r="719" spans="1:11" ht="20.100000000000001" customHeight="1" x14ac:dyDescent="0.25">
      <c r="A719" s="15"/>
      <c r="C719" s="15"/>
      <c r="G719" s="15"/>
      <c r="H719" s="15"/>
      <c r="I719" s="15"/>
      <c r="J719" s="15"/>
      <c r="K719" s="23"/>
    </row>
    <row r="720" spans="1:11" ht="20.100000000000001" customHeight="1" x14ac:dyDescent="0.25">
      <c r="A720" s="15"/>
      <c r="C720" s="15"/>
      <c r="G720" s="15"/>
      <c r="H720" s="15"/>
      <c r="I720" s="15"/>
      <c r="J720" s="15"/>
      <c r="K720" s="23"/>
    </row>
    <row r="721" spans="1:11" ht="20.100000000000001" customHeight="1" x14ac:dyDescent="0.25">
      <c r="A721" s="15"/>
      <c r="C721" s="15"/>
      <c r="G721" s="15"/>
      <c r="H721" s="15"/>
      <c r="I721" s="15"/>
      <c r="J721" s="15"/>
      <c r="K721" s="23"/>
    </row>
    <row r="722" spans="1:11" ht="20.100000000000001" customHeight="1" x14ac:dyDescent="0.25">
      <c r="A722" s="15"/>
      <c r="C722" s="15"/>
      <c r="G722" s="15"/>
      <c r="H722" s="15"/>
      <c r="I722" s="15"/>
      <c r="J722" s="15"/>
      <c r="K722" s="23"/>
    </row>
    <row r="723" spans="1:11" ht="20.100000000000001" customHeight="1" x14ac:dyDescent="0.25">
      <c r="A723" s="15"/>
      <c r="C723" s="15"/>
      <c r="G723" s="15"/>
      <c r="H723" s="15"/>
      <c r="I723" s="15"/>
      <c r="J723" s="15"/>
      <c r="K723" s="23"/>
    </row>
    <row r="724" spans="1:11" ht="20.100000000000001" customHeight="1" x14ac:dyDescent="0.25">
      <c r="A724" s="15"/>
      <c r="C724" s="15"/>
      <c r="G724" s="15"/>
      <c r="H724" s="15"/>
      <c r="I724" s="15"/>
      <c r="J724" s="15"/>
      <c r="K724" s="23"/>
    </row>
    <row r="725" spans="1:11" ht="20.100000000000001" customHeight="1" x14ac:dyDescent="0.25">
      <c r="A725" s="15"/>
      <c r="C725" s="15"/>
      <c r="G725" s="15"/>
      <c r="H725" s="15"/>
      <c r="I725" s="15"/>
      <c r="J725" s="15"/>
      <c r="K725" s="23"/>
    </row>
    <row r="726" spans="1:11" ht="20.100000000000001" customHeight="1" x14ac:dyDescent="0.25">
      <c r="A726" s="15"/>
      <c r="C726" s="15"/>
      <c r="G726" s="15"/>
      <c r="H726" s="15"/>
      <c r="I726" s="15"/>
      <c r="J726" s="15"/>
      <c r="K726" s="23"/>
    </row>
    <row r="727" spans="1:11" ht="20.100000000000001" customHeight="1" x14ac:dyDescent="0.25">
      <c r="A727" s="15"/>
      <c r="C727" s="15"/>
      <c r="G727" s="15"/>
      <c r="H727" s="15"/>
      <c r="I727" s="15"/>
      <c r="J727" s="15"/>
      <c r="K727" s="23"/>
    </row>
    <row r="728" spans="1:11" ht="20.100000000000001" customHeight="1" x14ac:dyDescent="0.25">
      <c r="A728" s="15"/>
      <c r="C728" s="15"/>
      <c r="G728" s="15"/>
      <c r="H728" s="15"/>
      <c r="I728" s="15"/>
      <c r="J728" s="15"/>
      <c r="K728" s="23"/>
    </row>
    <row r="729" spans="1:11" ht="20.100000000000001" customHeight="1" x14ac:dyDescent="0.25">
      <c r="A729" s="15"/>
      <c r="C729" s="15"/>
      <c r="G729" s="15"/>
      <c r="H729" s="15"/>
      <c r="I729" s="15"/>
      <c r="J729" s="15"/>
      <c r="K729" s="23"/>
    </row>
  </sheetData>
  <mergeCells count="62">
    <mergeCell ref="A36:A37"/>
    <mergeCell ref="B36:B37"/>
    <mergeCell ref="C36:C37"/>
    <mergeCell ref="C38:C39"/>
    <mergeCell ref="B38:B39"/>
    <mergeCell ref="A38:A41"/>
    <mergeCell ref="B40:B41"/>
    <mergeCell ref="C40:C41"/>
    <mergeCell ref="A72:B72"/>
    <mergeCell ref="A56:J56"/>
    <mergeCell ref="B64:C64"/>
    <mergeCell ref="B45:B46"/>
    <mergeCell ref="A45:A46"/>
    <mergeCell ref="A70:B70"/>
    <mergeCell ref="I70:J70"/>
    <mergeCell ref="G64:H64"/>
    <mergeCell ref="G63:H63"/>
    <mergeCell ref="D64:E64"/>
    <mergeCell ref="B50:B51"/>
    <mergeCell ref="A50:A51"/>
    <mergeCell ref="A52:A53"/>
    <mergeCell ref="C47:C49"/>
    <mergeCell ref="A47:A49"/>
    <mergeCell ref="A68:B68"/>
    <mergeCell ref="C34:C35"/>
    <mergeCell ref="A24:A25"/>
    <mergeCell ref="B24:B25"/>
    <mergeCell ref="B27:B28"/>
    <mergeCell ref="C27:C28"/>
    <mergeCell ref="A27:A28"/>
    <mergeCell ref="C24:C25"/>
    <mergeCell ref="A34:A35"/>
    <mergeCell ref="B34:B35"/>
    <mergeCell ref="A29:A33"/>
    <mergeCell ref="B32:B33"/>
    <mergeCell ref="C32:C33"/>
    <mergeCell ref="B29:B31"/>
    <mergeCell ref="C29:C31"/>
    <mergeCell ref="A20:A21"/>
    <mergeCell ref="B20:B21"/>
    <mergeCell ref="C20:C21"/>
    <mergeCell ref="B22:B23"/>
    <mergeCell ref="C22:C23"/>
    <mergeCell ref="A22:A23"/>
    <mergeCell ref="F1:J1"/>
    <mergeCell ref="F2:J2"/>
    <mergeCell ref="A2:C2"/>
    <mergeCell ref="H4:J4"/>
    <mergeCell ref="A19:B19"/>
    <mergeCell ref="A15:J15"/>
    <mergeCell ref="A42:A43"/>
    <mergeCell ref="A55:J55"/>
    <mergeCell ref="B63:C63"/>
    <mergeCell ref="D62:E62"/>
    <mergeCell ref="D63:E63"/>
    <mergeCell ref="B42:B43"/>
    <mergeCell ref="C45:C46"/>
    <mergeCell ref="C42:C43"/>
    <mergeCell ref="B52:B53"/>
    <mergeCell ref="C50:C51"/>
    <mergeCell ref="C52:C53"/>
    <mergeCell ref="B47:B49"/>
  </mergeCells>
  <printOptions horizontalCentered="1" verticalCentered="1"/>
  <pageMargins left="0.25" right="0.25" top="0.75" bottom="0.75" header="0.3" footer="0.3"/>
  <pageSetup paperSize="9" scale="73" fitToHeight="0" orientation="landscape" r:id="rId1"/>
  <headerFooter>
    <oddFooter>&amp;C&amp;P</oddFooter>
  </headerFooter>
  <rowBreaks count="6" manualBreakCount="6">
    <brk id="21" max="9" man="1"/>
    <brk id="28" max="9" man="1"/>
    <brk id="41" max="9" man="1"/>
    <brk id="46" max="9" man="1"/>
    <brk id="49" max="9" man="1"/>
    <brk id="54" max="9" man="1"/>
  </rowBreaks>
  <colBreaks count="1" manualBreakCount="1">
    <brk id="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49"/>
  <sheetViews>
    <sheetView workbookViewId="0">
      <selection activeCell="C4" sqref="C4"/>
    </sheetView>
  </sheetViews>
  <sheetFormatPr defaultColWidth="9.140625" defaultRowHeight="12.75" x14ac:dyDescent="0.2"/>
  <cols>
    <col min="1" max="1" width="5.42578125" style="392" customWidth="1"/>
    <col min="2" max="2" width="31.85546875" style="1" customWidth="1"/>
    <col min="3" max="3" width="17.5703125" style="4" customWidth="1"/>
    <col min="4" max="4" width="11.28515625" style="1" customWidth="1"/>
    <col min="5" max="5" width="13.140625" style="1" bestFit="1" customWidth="1"/>
    <col min="6" max="6" width="14.85546875" style="1" customWidth="1"/>
    <col min="7" max="7" width="12" style="8" customWidth="1"/>
    <col min="8" max="8" width="11.28515625" style="8" customWidth="1"/>
    <col min="9" max="9" width="13" style="8" customWidth="1"/>
    <col min="10" max="10" width="11.140625" style="8" customWidth="1"/>
    <col min="11" max="12" width="13.28515625" style="1" hidden="1" customWidth="1"/>
    <col min="13" max="13" width="14" style="1" customWidth="1"/>
    <col min="14" max="14" width="13.140625" style="1" bestFit="1" customWidth="1"/>
    <col min="15" max="15" width="9.140625" style="1"/>
    <col min="16" max="16" width="13.5703125" style="1" customWidth="1"/>
    <col min="17" max="16384" width="9.140625" style="1"/>
  </cols>
  <sheetData>
    <row r="1" spans="2:12" ht="20.100000000000001" customHeight="1" x14ac:dyDescent="0.2">
      <c r="B1" s="189"/>
      <c r="C1" s="189"/>
      <c r="K1" s="5"/>
      <c r="L1" s="5"/>
    </row>
    <row r="2" spans="2:12" ht="20.100000000000001" customHeight="1" x14ac:dyDescent="0.2">
      <c r="B2" s="189">
        <v>62691.06</v>
      </c>
      <c r="C2" s="189">
        <v>74602.36</v>
      </c>
      <c r="K2" s="5"/>
      <c r="L2" s="5"/>
    </row>
    <row r="3" spans="2:12" ht="20.100000000000001" customHeight="1" x14ac:dyDescent="0.2">
      <c r="B3" s="189"/>
      <c r="C3" s="189"/>
      <c r="K3" s="5"/>
      <c r="L3" s="5"/>
    </row>
    <row r="4" spans="2:12" ht="20.100000000000001" customHeight="1" x14ac:dyDescent="0.2">
      <c r="B4" s="189">
        <v>252100.84</v>
      </c>
      <c r="C4" s="400">
        <v>300000</v>
      </c>
      <c r="K4" s="5"/>
      <c r="L4" s="5"/>
    </row>
    <row r="5" spans="2:12" ht="20.100000000000001" customHeight="1" x14ac:dyDescent="0.2">
      <c r="B5" s="189"/>
      <c r="C5" s="400"/>
      <c r="K5" s="5"/>
      <c r="L5" s="5"/>
    </row>
    <row r="6" spans="2:12" ht="20.100000000000001" customHeight="1" x14ac:dyDescent="0.2">
      <c r="B6" s="189">
        <v>168753.62</v>
      </c>
      <c r="C6" s="400">
        <v>200816.81</v>
      </c>
      <c r="K6" s="5"/>
      <c r="L6" s="5"/>
    </row>
    <row r="7" spans="2:12" ht="20.100000000000001" customHeight="1" x14ac:dyDescent="0.2">
      <c r="B7" s="189"/>
      <c r="C7" s="400"/>
      <c r="K7" s="5"/>
      <c r="L7" s="5"/>
    </row>
    <row r="8" spans="2:12" ht="20.100000000000001" customHeight="1" x14ac:dyDescent="0.2">
      <c r="B8" s="189">
        <v>158823.53</v>
      </c>
      <c r="C8" s="189">
        <v>189000</v>
      </c>
      <c r="K8" s="5"/>
      <c r="L8" s="5"/>
    </row>
    <row r="9" spans="2:12" ht="20.100000000000001" customHeight="1" x14ac:dyDescent="0.2">
      <c r="B9" s="407"/>
      <c r="C9" s="407"/>
      <c r="K9" s="5"/>
      <c r="L9" s="5"/>
    </row>
    <row r="10" spans="2:12" ht="20.100000000000001" customHeight="1" x14ac:dyDescent="0.2">
      <c r="B10" s="189"/>
      <c r="C10" s="408"/>
      <c r="K10" s="5"/>
      <c r="L10" s="5"/>
    </row>
    <row r="11" spans="2:12" ht="20.100000000000001" customHeight="1" x14ac:dyDescent="0.2">
      <c r="B11" s="189">
        <v>101133.4</v>
      </c>
      <c r="C11" s="189">
        <v>120348.75</v>
      </c>
      <c r="K11" s="5"/>
      <c r="L11" s="5"/>
    </row>
    <row r="12" spans="2:12" ht="20.100000000000001" customHeight="1" x14ac:dyDescent="0.2">
      <c r="B12" s="189">
        <v>25000</v>
      </c>
      <c r="C12" s="189">
        <v>29750</v>
      </c>
      <c r="K12" s="5"/>
      <c r="L12" s="5"/>
    </row>
    <row r="13" spans="2:12" ht="20.100000000000001" customHeight="1" x14ac:dyDescent="0.2">
      <c r="B13" s="189"/>
      <c r="C13" s="189"/>
      <c r="K13" s="5"/>
      <c r="L13" s="5"/>
    </row>
    <row r="14" spans="2:12" ht="20.100000000000001" customHeight="1" x14ac:dyDescent="0.2">
      <c r="B14" s="189">
        <v>78719.3</v>
      </c>
      <c r="C14" s="189">
        <v>93675.97</v>
      </c>
      <c r="K14" s="5"/>
      <c r="L14" s="5"/>
    </row>
    <row r="15" spans="2:12" ht="20.100000000000001" customHeight="1" x14ac:dyDescent="0.2">
      <c r="B15" s="189"/>
      <c r="C15" s="189"/>
      <c r="K15" s="5"/>
      <c r="L15" s="5"/>
    </row>
    <row r="16" spans="2:12" ht="20.100000000000001" customHeight="1" x14ac:dyDescent="0.2">
      <c r="B16" s="189">
        <v>173908.07</v>
      </c>
      <c r="C16" s="189">
        <v>206950.6</v>
      </c>
      <c r="K16" s="5"/>
      <c r="L16" s="5"/>
    </row>
    <row r="17" spans="2:12" ht="20.100000000000001" customHeight="1" x14ac:dyDescent="0.2">
      <c r="B17" s="189"/>
      <c r="C17" s="189"/>
      <c r="K17" s="5"/>
      <c r="L17" s="5"/>
    </row>
    <row r="18" spans="2:12" ht="20.100000000000001" customHeight="1" x14ac:dyDescent="0.2">
      <c r="B18" s="189">
        <v>250265.5</v>
      </c>
      <c r="C18" s="189">
        <v>297815.95</v>
      </c>
      <c r="K18" s="5"/>
      <c r="L18" s="5"/>
    </row>
    <row r="19" spans="2:12" ht="20.100000000000001" customHeight="1" x14ac:dyDescent="0.2">
      <c r="B19" s="189"/>
      <c r="C19" s="189"/>
      <c r="K19" s="5"/>
      <c r="L19" s="5"/>
    </row>
    <row r="20" spans="2:12" ht="20.100000000000001" customHeight="1" x14ac:dyDescent="0.2">
      <c r="B20" s="189">
        <v>1008403.36</v>
      </c>
      <c r="C20" s="189">
        <v>1200000</v>
      </c>
      <c r="K20" s="5"/>
      <c r="L20" s="5"/>
    </row>
    <row r="21" spans="2:12" ht="20.100000000000001" customHeight="1" x14ac:dyDescent="0.2">
      <c r="B21" s="189"/>
      <c r="C21" s="189"/>
      <c r="K21" s="5"/>
      <c r="L21" s="5"/>
    </row>
    <row r="22" spans="2:12" ht="20.100000000000001" customHeight="1" x14ac:dyDescent="0.2">
      <c r="B22" s="189">
        <v>252100.84</v>
      </c>
      <c r="C22" s="189">
        <v>300000</v>
      </c>
      <c r="K22" s="5"/>
      <c r="L22" s="5"/>
    </row>
    <row r="23" spans="2:12" ht="20.100000000000001" customHeight="1" x14ac:dyDescent="0.2">
      <c r="B23" s="189"/>
      <c r="C23" s="189"/>
      <c r="K23" s="5"/>
      <c r="L23" s="5"/>
    </row>
    <row r="24" spans="2:12" ht="20.100000000000001" customHeight="1" x14ac:dyDescent="0.2">
      <c r="B24" s="189">
        <v>146593.88</v>
      </c>
      <c r="C24" s="189">
        <v>174446.72</v>
      </c>
      <c r="K24" s="5"/>
      <c r="L24" s="5"/>
    </row>
    <row r="25" spans="2:12" ht="20.100000000000001" customHeight="1" x14ac:dyDescent="0.2">
      <c r="B25" s="189">
        <v>40827.96</v>
      </c>
      <c r="C25" s="189">
        <v>48585.27</v>
      </c>
      <c r="K25" s="5"/>
      <c r="L25" s="5"/>
    </row>
    <row r="26" spans="2:12" ht="20.100000000000001" customHeight="1" x14ac:dyDescent="0.2">
      <c r="B26" s="189"/>
      <c r="C26" s="189"/>
      <c r="K26" s="5"/>
      <c r="L26" s="5"/>
    </row>
    <row r="27" spans="2:12" ht="20.100000000000001" customHeight="1" x14ac:dyDescent="0.2">
      <c r="B27" s="96">
        <v>62800</v>
      </c>
      <c r="C27" s="96">
        <v>74732</v>
      </c>
      <c r="K27" s="5"/>
      <c r="L27" s="5"/>
    </row>
    <row r="28" spans="2:12" ht="20.100000000000001" customHeight="1" x14ac:dyDescent="0.2">
      <c r="B28" s="189"/>
      <c r="C28" s="189"/>
      <c r="K28" s="5"/>
      <c r="L28" s="5"/>
    </row>
    <row r="29" spans="2:12" ht="20.100000000000001" customHeight="1" x14ac:dyDescent="0.2">
      <c r="B29" s="189">
        <v>152030</v>
      </c>
      <c r="C29" s="189">
        <v>180915.7</v>
      </c>
      <c r="K29" s="5"/>
      <c r="L29" s="5"/>
    </row>
    <row r="30" spans="2:12" ht="20.100000000000001" customHeight="1" x14ac:dyDescent="0.3">
      <c r="B30" s="409">
        <f>SUM(B2:B29)</f>
        <v>2934151.36</v>
      </c>
      <c r="C30" s="410">
        <f>SUM(C2:C29)</f>
        <v>3491640.1300000004</v>
      </c>
      <c r="K30" s="5"/>
      <c r="L30" s="5"/>
    </row>
    <row r="31" spans="2:12" ht="20.100000000000001" customHeight="1" x14ac:dyDescent="0.2">
      <c r="K31" s="5"/>
      <c r="L31" s="5"/>
    </row>
    <row r="32" spans="2:12" ht="20.100000000000001" customHeight="1" x14ac:dyDescent="0.2">
      <c r="K32" s="5"/>
      <c r="L32" s="5"/>
    </row>
    <row r="33" spans="11:12" ht="20.100000000000001" customHeight="1" x14ac:dyDescent="0.2">
      <c r="K33" s="5"/>
      <c r="L33" s="5"/>
    </row>
    <row r="34" spans="11:12" ht="20.100000000000001" customHeight="1" x14ac:dyDescent="0.2">
      <c r="K34" s="5"/>
      <c r="L34" s="5"/>
    </row>
    <row r="35" spans="11:12" ht="20.100000000000001" customHeight="1" x14ac:dyDescent="0.2">
      <c r="K35" s="5"/>
      <c r="L35" s="5"/>
    </row>
    <row r="36" spans="11:12" ht="20.100000000000001" customHeight="1" x14ac:dyDescent="0.2">
      <c r="K36" s="5"/>
      <c r="L36" s="5"/>
    </row>
    <row r="37" spans="11:12" ht="20.100000000000001" customHeight="1" x14ac:dyDescent="0.2">
      <c r="K37" s="5"/>
      <c r="L37" s="5"/>
    </row>
    <row r="38" spans="11:12" ht="20.100000000000001" customHeight="1" x14ac:dyDescent="0.2">
      <c r="K38" s="5"/>
      <c r="L38" s="5"/>
    </row>
    <row r="39" spans="11:12" ht="20.100000000000001" customHeight="1" x14ac:dyDescent="0.2">
      <c r="K39" s="5"/>
      <c r="L39" s="5"/>
    </row>
    <row r="40" spans="11:12" ht="20.100000000000001" customHeight="1" x14ac:dyDescent="0.2">
      <c r="K40" s="5"/>
      <c r="L40" s="5"/>
    </row>
    <row r="41" spans="11:12" ht="20.100000000000001" customHeight="1" x14ac:dyDescent="0.2">
      <c r="K41" s="5"/>
      <c r="L41" s="5"/>
    </row>
    <row r="42" spans="11:12" ht="20.100000000000001" customHeight="1" x14ac:dyDescent="0.2">
      <c r="K42" s="5"/>
      <c r="L42" s="5"/>
    </row>
    <row r="43" spans="11:12" ht="20.100000000000001" customHeight="1" x14ac:dyDescent="0.2">
      <c r="K43" s="5"/>
      <c r="L43" s="5"/>
    </row>
    <row r="44" spans="11:12" ht="20.100000000000001" customHeight="1" x14ac:dyDescent="0.2">
      <c r="K44" s="5"/>
      <c r="L44" s="5"/>
    </row>
    <row r="45" spans="11:12" ht="20.100000000000001" customHeight="1" x14ac:dyDescent="0.2">
      <c r="K45" s="5"/>
      <c r="L45" s="5"/>
    </row>
    <row r="46" spans="11:12" ht="20.100000000000001" customHeight="1" x14ac:dyDescent="0.2">
      <c r="K46" s="5"/>
      <c r="L46" s="5"/>
    </row>
    <row r="47" spans="11:12" ht="20.100000000000001" customHeight="1" x14ac:dyDescent="0.2">
      <c r="K47" s="5"/>
      <c r="L47" s="5"/>
    </row>
    <row r="48" spans="11:12" ht="20.100000000000001" customHeight="1" x14ac:dyDescent="0.2">
      <c r="K48" s="5"/>
      <c r="L48" s="5"/>
    </row>
    <row r="49" spans="11:12" ht="20.100000000000001" customHeight="1" x14ac:dyDescent="0.2">
      <c r="K49" s="5"/>
      <c r="L49" s="5"/>
    </row>
    <row r="50" spans="11:12" ht="20.100000000000001" customHeight="1" x14ac:dyDescent="0.2">
      <c r="K50" s="5"/>
      <c r="L50" s="5"/>
    </row>
    <row r="51" spans="11:12" ht="20.100000000000001" customHeight="1" x14ac:dyDescent="0.2">
      <c r="K51" s="5"/>
      <c r="L51" s="5"/>
    </row>
    <row r="52" spans="11:12" ht="20.100000000000001" customHeight="1" x14ac:dyDescent="0.2">
      <c r="K52" s="5"/>
      <c r="L52" s="5"/>
    </row>
    <row r="53" spans="11:12" ht="20.100000000000001" customHeight="1" x14ac:dyDescent="0.2">
      <c r="K53" s="5"/>
      <c r="L53" s="5"/>
    </row>
    <row r="54" spans="11:12" ht="20.100000000000001" customHeight="1" x14ac:dyDescent="0.2">
      <c r="K54" s="5"/>
      <c r="L54" s="5"/>
    </row>
    <row r="55" spans="11:12" ht="20.100000000000001" customHeight="1" x14ac:dyDescent="0.2">
      <c r="K55" s="5"/>
      <c r="L55" s="5"/>
    </row>
    <row r="56" spans="11:12" ht="20.100000000000001" customHeight="1" x14ac:dyDescent="0.2">
      <c r="K56" s="5"/>
      <c r="L56" s="5"/>
    </row>
    <row r="57" spans="11:12" ht="20.100000000000001" customHeight="1" x14ac:dyDescent="0.2">
      <c r="K57" s="5"/>
      <c r="L57" s="5"/>
    </row>
    <row r="58" spans="11:12" ht="20.100000000000001" customHeight="1" x14ac:dyDescent="0.2">
      <c r="K58" s="5"/>
      <c r="L58" s="5"/>
    </row>
    <row r="59" spans="11:12" ht="20.100000000000001" customHeight="1" x14ac:dyDescent="0.2">
      <c r="K59" s="5"/>
      <c r="L59" s="5"/>
    </row>
    <row r="60" spans="11:12" ht="20.100000000000001" customHeight="1" x14ac:dyDescent="0.2">
      <c r="K60" s="5"/>
      <c r="L60" s="5"/>
    </row>
    <row r="61" spans="11:12" ht="20.100000000000001" customHeight="1" x14ac:dyDescent="0.2">
      <c r="K61" s="5"/>
      <c r="L61" s="5"/>
    </row>
    <row r="62" spans="11:12" ht="20.100000000000001" customHeight="1" x14ac:dyDescent="0.2">
      <c r="K62" s="5"/>
      <c r="L62" s="5"/>
    </row>
    <row r="63" spans="11:12" ht="20.100000000000001" customHeight="1" x14ac:dyDescent="0.2">
      <c r="K63" s="5"/>
      <c r="L63" s="5"/>
    </row>
    <row r="64" spans="11:12" ht="20.100000000000001" customHeight="1" x14ac:dyDescent="0.2">
      <c r="K64" s="5"/>
      <c r="L64" s="5"/>
    </row>
    <row r="65" spans="11:12" ht="20.100000000000001" customHeight="1" x14ac:dyDescent="0.2">
      <c r="K65" s="5"/>
      <c r="L65" s="5"/>
    </row>
    <row r="66" spans="11:12" ht="20.100000000000001" customHeight="1" x14ac:dyDescent="0.2">
      <c r="K66" s="5"/>
      <c r="L66" s="5"/>
    </row>
    <row r="67" spans="11:12" ht="20.100000000000001" customHeight="1" x14ac:dyDescent="0.2">
      <c r="K67" s="5"/>
      <c r="L67" s="5"/>
    </row>
    <row r="68" spans="11:12" ht="20.100000000000001" customHeight="1" x14ac:dyDescent="0.2">
      <c r="K68" s="5"/>
      <c r="L68" s="5"/>
    </row>
    <row r="69" spans="11:12" ht="20.100000000000001" customHeight="1" x14ac:dyDescent="0.2">
      <c r="K69" s="5"/>
      <c r="L69" s="5"/>
    </row>
    <row r="70" spans="11:12" ht="20.100000000000001" customHeight="1" x14ac:dyDescent="0.2">
      <c r="K70" s="5"/>
      <c r="L70" s="5"/>
    </row>
    <row r="71" spans="11:12" ht="20.100000000000001" customHeight="1" x14ac:dyDescent="0.2">
      <c r="K71" s="5"/>
      <c r="L71" s="5"/>
    </row>
    <row r="72" spans="11:12" ht="20.100000000000001" customHeight="1" x14ac:dyDescent="0.2">
      <c r="K72" s="5"/>
      <c r="L72" s="5"/>
    </row>
    <row r="73" spans="11:12" ht="20.100000000000001" customHeight="1" x14ac:dyDescent="0.2">
      <c r="K73" s="5"/>
      <c r="L73" s="5"/>
    </row>
    <row r="74" spans="11:12" ht="20.100000000000001" customHeight="1" x14ac:dyDescent="0.2">
      <c r="K74" s="5"/>
      <c r="L74" s="5"/>
    </row>
    <row r="75" spans="11:12" ht="20.100000000000001" customHeight="1" x14ac:dyDescent="0.2">
      <c r="K75" s="5"/>
      <c r="L75" s="5"/>
    </row>
    <row r="76" spans="11:12" ht="20.100000000000001" customHeight="1" x14ac:dyDescent="0.2">
      <c r="K76" s="5"/>
      <c r="L76" s="5"/>
    </row>
    <row r="77" spans="11:12" ht="20.100000000000001" customHeight="1" x14ac:dyDescent="0.2">
      <c r="K77" s="5"/>
      <c r="L77" s="5"/>
    </row>
    <row r="78" spans="11:12" ht="20.100000000000001" customHeight="1" x14ac:dyDescent="0.2">
      <c r="K78" s="5"/>
      <c r="L78" s="5"/>
    </row>
    <row r="79" spans="11:12" ht="20.100000000000001" customHeight="1" x14ac:dyDescent="0.2">
      <c r="K79" s="5"/>
      <c r="L79" s="5"/>
    </row>
    <row r="80" spans="11:12" ht="20.100000000000001" customHeight="1" x14ac:dyDescent="0.2">
      <c r="K80" s="5"/>
      <c r="L80" s="5"/>
    </row>
    <row r="81" spans="11:12" ht="20.100000000000001" customHeight="1" x14ac:dyDescent="0.2">
      <c r="K81" s="5"/>
      <c r="L81" s="5"/>
    </row>
    <row r="82" spans="11:12" ht="20.100000000000001" customHeight="1" x14ac:dyDescent="0.2">
      <c r="K82" s="5"/>
      <c r="L82" s="5"/>
    </row>
    <row r="83" spans="11:12" ht="20.100000000000001" customHeight="1" x14ac:dyDescent="0.2">
      <c r="K83" s="5"/>
      <c r="L83" s="5"/>
    </row>
    <row r="84" spans="11:12" ht="20.100000000000001" customHeight="1" x14ac:dyDescent="0.2">
      <c r="K84" s="5"/>
      <c r="L84" s="5"/>
    </row>
    <row r="85" spans="11:12" ht="20.100000000000001" customHeight="1" x14ac:dyDescent="0.2">
      <c r="K85" s="5"/>
      <c r="L85" s="5"/>
    </row>
    <row r="86" spans="11:12" ht="20.100000000000001" customHeight="1" x14ac:dyDescent="0.2">
      <c r="K86" s="5"/>
      <c r="L86" s="5"/>
    </row>
    <row r="87" spans="11:12" ht="20.100000000000001" customHeight="1" x14ac:dyDescent="0.2">
      <c r="K87" s="5"/>
      <c r="L87" s="5"/>
    </row>
    <row r="88" spans="11:12" ht="20.100000000000001" customHeight="1" x14ac:dyDescent="0.2">
      <c r="K88" s="5"/>
      <c r="L88" s="5"/>
    </row>
    <row r="89" spans="11:12" ht="20.100000000000001" customHeight="1" x14ac:dyDescent="0.2">
      <c r="K89" s="5"/>
      <c r="L89" s="5"/>
    </row>
    <row r="90" spans="11:12" ht="20.100000000000001" customHeight="1" x14ac:dyDescent="0.2">
      <c r="K90" s="5"/>
      <c r="L90" s="5"/>
    </row>
    <row r="91" spans="11:12" ht="20.100000000000001" customHeight="1" x14ac:dyDescent="0.2">
      <c r="K91" s="5"/>
      <c r="L91" s="5"/>
    </row>
    <row r="92" spans="11:12" ht="20.100000000000001" customHeight="1" x14ac:dyDescent="0.2">
      <c r="K92" s="5"/>
      <c r="L92" s="5"/>
    </row>
    <row r="93" spans="11:12" ht="20.100000000000001" customHeight="1" x14ac:dyDescent="0.2">
      <c r="K93" s="5"/>
      <c r="L93" s="5"/>
    </row>
    <row r="94" spans="11:12" ht="20.100000000000001" customHeight="1" x14ac:dyDescent="0.2">
      <c r="K94" s="5"/>
      <c r="L94" s="5"/>
    </row>
    <row r="95" spans="11:12" ht="20.100000000000001" customHeight="1" x14ac:dyDescent="0.2">
      <c r="K95" s="5"/>
      <c r="L95" s="5"/>
    </row>
    <row r="96" spans="11:12" ht="20.100000000000001" customHeight="1" x14ac:dyDescent="0.2">
      <c r="K96" s="5"/>
      <c r="L96" s="5"/>
    </row>
    <row r="97" spans="11:12" ht="20.100000000000001" customHeight="1" x14ac:dyDescent="0.2">
      <c r="K97" s="5"/>
      <c r="L97" s="5"/>
    </row>
    <row r="98" spans="11:12" ht="20.100000000000001" customHeight="1" x14ac:dyDescent="0.2">
      <c r="K98" s="5"/>
      <c r="L98" s="5"/>
    </row>
    <row r="99" spans="11:12" ht="20.100000000000001" customHeight="1" x14ac:dyDescent="0.2">
      <c r="K99" s="5"/>
      <c r="L99" s="5"/>
    </row>
    <row r="100" spans="11:12" ht="20.100000000000001" customHeight="1" x14ac:dyDescent="0.2">
      <c r="K100" s="5"/>
      <c r="L100" s="5"/>
    </row>
    <row r="101" spans="11:12" ht="20.100000000000001" customHeight="1" x14ac:dyDescent="0.2">
      <c r="K101" s="5"/>
      <c r="L101" s="5"/>
    </row>
    <row r="102" spans="11:12" ht="20.100000000000001" customHeight="1" x14ac:dyDescent="0.2">
      <c r="K102" s="5"/>
      <c r="L102" s="5"/>
    </row>
    <row r="103" spans="11:12" ht="20.100000000000001" customHeight="1" x14ac:dyDescent="0.2">
      <c r="K103" s="5"/>
      <c r="L103" s="5"/>
    </row>
    <row r="104" spans="11:12" ht="20.100000000000001" customHeight="1" x14ac:dyDescent="0.2">
      <c r="K104" s="5"/>
      <c r="L104" s="5"/>
    </row>
    <row r="105" spans="11:12" ht="20.100000000000001" customHeight="1" x14ac:dyDescent="0.2">
      <c r="K105" s="5"/>
      <c r="L105" s="5"/>
    </row>
    <row r="106" spans="11:12" ht="20.100000000000001" customHeight="1" x14ac:dyDescent="0.2">
      <c r="K106" s="5"/>
      <c r="L106" s="5"/>
    </row>
    <row r="107" spans="11:12" ht="20.100000000000001" customHeight="1" x14ac:dyDescent="0.2">
      <c r="K107" s="5"/>
      <c r="L107" s="5"/>
    </row>
    <row r="108" spans="11:12" ht="20.100000000000001" customHeight="1" x14ac:dyDescent="0.2">
      <c r="K108" s="5"/>
      <c r="L108" s="5"/>
    </row>
    <row r="109" spans="11:12" ht="20.100000000000001" customHeight="1" x14ac:dyDescent="0.2">
      <c r="K109" s="5"/>
      <c r="L109" s="5"/>
    </row>
    <row r="110" spans="11:12" ht="20.100000000000001" customHeight="1" x14ac:dyDescent="0.2">
      <c r="K110" s="5"/>
      <c r="L110" s="5"/>
    </row>
    <row r="111" spans="11:12" ht="20.100000000000001" customHeight="1" x14ac:dyDescent="0.2">
      <c r="K111" s="5"/>
      <c r="L111" s="5"/>
    </row>
    <row r="112" spans="11:12" ht="20.100000000000001" customHeight="1" x14ac:dyDescent="0.2">
      <c r="K112" s="5"/>
      <c r="L112" s="5"/>
    </row>
    <row r="113" spans="11:12" ht="20.100000000000001" customHeight="1" x14ac:dyDescent="0.2">
      <c r="K113" s="5"/>
      <c r="L113" s="5"/>
    </row>
    <row r="114" spans="11:12" ht="20.100000000000001" customHeight="1" x14ac:dyDescent="0.2">
      <c r="K114" s="5"/>
      <c r="L114" s="5"/>
    </row>
    <row r="115" spans="11:12" ht="20.100000000000001" customHeight="1" x14ac:dyDescent="0.2">
      <c r="K115" s="5"/>
      <c r="L115" s="5"/>
    </row>
    <row r="116" spans="11:12" ht="20.100000000000001" customHeight="1" x14ac:dyDescent="0.2">
      <c r="K116" s="5"/>
      <c r="L116" s="5"/>
    </row>
    <row r="117" spans="11:12" ht="20.100000000000001" customHeight="1" x14ac:dyDescent="0.2">
      <c r="K117" s="5"/>
      <c r="L117" s="5"/>
    </row>
    <row r="118" spans="11:12" ht="20.100000000000001" customHeight="1" x14ac:dyDescent="0.2">
      <c r="K118" s="5"/>
      <c r="L118" s="5"/>
    </row>
    <row r="119" spans="11:12" ht="20.100000000000001" customHeight="1" x14ac:dyDescent="0.2">
      <c r="K119" s="5"/>
      <c r="L119" s="5"/>
    </row>
    <row r="120" spans="11:12" ht="20.100000000000001" customHeight="1" x14ac:dyDescent="0.2">
      <c r="K120" s="5"/>
      <c r="L120" s="5"/>
    </row>
    <row r="121" spans="11:12" ht="20.100000000000001" customHeight="1" x14ac:dyDescent="0.2">
      <c r="K121" s="5"/>
      <c r="L121" s="5"/>
    </row>
    <row r="122" spans="11:12" ht="20.100000000000001" customHeight="1" x14ac:dyDescent="0.2">
      <c r="K122" s="5"/>
      <c r="L122" s="5"/>
    </row>
    <row r="123" spans="11:12" ht="20.100000000000001" customHeight="1" x14ac:dyDescent="0.2">
      <c r="K123" s="5"/>
      <c r="L123" s="5"/>
    </row>
    <row r="124" spans="11:12" ht="20.100000000000001" customHeight="1" x14ac:dyDescent="0.2">
      <c r="K124" s="5"/>
      <c r="L124" s="5"/>
    </row>
    <row r="125" spans="11:12" ht="20.100000000000001" customHeight="1" x14ac:dyDescent="0.2">
      <c r="K125" s="5"/>
      <c r="L125" s="5"/>
    </row>
    <row r="126" spans="11:12" ht="20.100000000000001" customHeight="1" x14ac:dyDescent="0.2">
      <c r="K126" s="5"/>
      <c r="L126" s="5"/>
    </row>
    <row r="127" spans="11:12" ht="20.100000000000001" customHeight="1" x14ac:dyDescent="0.2">
      <c r="K127" s="5"/>
      <c r="L127" s="5"/>
    </row>
    <row r="128" spans="11:12" ht="20.100000000000001" customHeight="1" x14ac:dyDescent="0.2">
      <c r="K128" s="5"/>
      <c r="L128" s="5"/>
    </row>
    <row r="129" spans="11:12" ht="20.100000000000001" customHeight="1" x14ac:dyDescent="0.2">
      <c r="K129" s="5"/>
      <c r="L129" s="5"/>
    </row>
    <row r="130" spans="11:12" ht="20.100000000000001" customHeight="1" x14ac:dyDescent="0.2">
      <c r="K130" s="5"/>
      <c r="L130" s="5"/>
    </row>
    <row r="131" spans="11:12" ht="20.100000000000001" customHeight="1" x14ac:dyDescent="0.2">
      <c r="K131" s="5"/>
      <c r="L131" s="5"/>
    </row>
    <row r="132" spans="11:12" ht="20.100000000000001" customHeight="1" x14ac:dyDescent="0.2">
      <c r="K132" s="5"/>
      <c r="L132" s="5"/>
    </row>
    <row r="133" spans="11:12" ht="20.100000000000001" customHeight="1" x14ac:dyDescent="0.2">
      <c r="K133" s="5"/>
      <c r="L133" s="5"/>
    </row>
    <row r="134" spans="11:12" ht="20.100000000000001" customHeight="1" x14ac:dyDescent="0.2">
      <c r="K134" s="5"/>
      <c r="L134" s="5"/>
    </row>
    <row r="135" spans="11:12" ht="20.100000000000001" customHeight="1" x14ac:dyDescent="0.2">
      <c r="K135" s="5"/>
      <c r="L135" s="5"/>
    </row>
    <row r="136" spans="11:12" ht="20.100000000000001" customHeight="1" x14ac:dyDescent="0.2">
      <c r="K136" s="5"/>
      <c r="L136" s="5"/>
    </row>
    <row r="137" spans="11:12" ht="20.100000000000001" customHeight="1" x14ac:dyDescent="0.2">
      <c r="K137" s="5"/>
      <c r="L137" s="5"/>
    </row>
    <row r="138" spans="11:12" ht="20.100000000000001" customHeight="1" x14ac:dyDescent="0.2">
      <c r="K138" s="5"/>
      <c r="L138" s="5"/>
    </row>
    <row r="139" spans="11:12" ht="20.100000000000001" customHeight="1" x14ac:dyDescent="0.2">
      <c r="K139" s="5"/>
      <c r="L139" s="5"/>
    </row>
    <row r="140" spans="11:12" ht="20.100000000000001" customHeight="1" x14ac:dyDescent="0.2">
      <c r="K140" s="5"/>
      <c r="L140" s="5"/>
    </row>
    <row r="141" spans="11:12" ht="20.100000000000001" customHeight="1" x14ac:dyDescent="0.2">
      <c r="K141" s="5"/>
      <c r="L141" s="5"/>
    </row>
    <row r="142" spans="11:12" ht="20.100000000000001" customHeight="1" x14ac:dyDescent="0.2">
      <c r="K142" s="5"/>
      <c r="L142" s="5"/>
    </row>
    <row r="143" spans="11:12" ht="20.100000000000001" customHeight="1" x14ac:dyDescent="0.2">
      <c r="K143" s="5"/>
      <c r="L143" s="5"/>
    </row>
    <row r="144" spans="11:12" ht="20.100000000000001" customHeight="1" x14ac:dyDescent="0.2">
      <c r="K144" s="5"/>
      <c r="L144" s="5"/>
    </row>
    <row r="145" spans="11:12" ht="20.100000000000001" customHeight="1" x14ac:dyDescent="0.2">
      <c r="K145" s="5"/>
      <c r="L145" s="5"/>
    </row>
    <row r="146" spans="11:12" ht="20.100000000000001" customHeight="1" x14ac:dyDescent="0.2">
      <c r="K146" s="5"/>
      <c r="L146" s="5"/>
    </row>
    <row r="147" spans="11:12" ht="20.100000000000001" customHeight="1" x14ac:dyDescent="0.2">
      <c r="K147" s="5"/>
      <c r="L147" s="5"/>
    </row>
    <row r="148" spans="11:12" ht="20.100000000000001" customHeight="1" x14ac:dyDescent="0.2">
      <c r="K148" s="5"/>
      <c r="L148" s="5"/>
    </row>
    <row r="149" spans="11:12" ht="20.100000000000001" customHeight="1" x14ac:dyDescent="0.2">
      <c r="K149" s="5"/>
      <c r="L149" s="5"/>
    </row>
    <row r="150" spans="11:12" ht="20.100000000000001" customHeight="1" x14ac:dyDescent="0.2">
      <c r="K150" s="5"/>
      <c r="L150" s="5"/>
    </row>
    <row r="151" spans="11:12" ht="20.100000000000001" customHeight="1" x14ac:dyDescent="0.2">
      <c r="K151" s="5"/>
      <c r="L151" s="5"/>
    </row>
    <row r="152" spans="11:12" ht="20.100000000000001" customHeight="1" x14ac:dyDescent="0.2">
      <c r="K152" s="5"/>
      <c r="L152" s="5"/>
    </row>
    <row r="153" spans="11:12" ht="20.100000000000001" customHeight="1" x14ac:dyDescent="0.2">
      <c r="K153" s="5"/>
      <c r="L153" s="5"/>
    </row>
    <row r="154" spans="11:12" ht="20.100000000000001" customHeight="1" x14ac:dyDescent="0.2">
      <c r="K154" s="5"/>
      <c r="L154" s="5"/>
    </row>
    <row r="155" spans="11:12" ht="20.100000000000001" customHeight="1" x14ac:dyDescent="0.2">
      <c r="K155" s="5"/>
      <c r="L155" s="5"/>
    </row>
    <row r="156" spans="11:12" ht="20.100000000000001" customHeight="1" x14ac:dyDescent="0.2">
      <c r="K156" s="5"/>
      <c r="L156" s="5"/>
    </row>
    <row r="157" spans="11:12" ht="20.100000000000001" customHeight="1" x14ac:dyDescent="0.2">
      <c r="K157" s="5"/>
      <c r="L157" s="5"/>
    </row>
    <row r="158" spans="11:12" ht="20.100000000000001" customHeight="1" x14ac:dyDescent="0.2">
      <c r="K158" s="5"/>
      <c r="L158" s="5"/>
    </row>
    <row r="159" spans="11:12" ht="20.100000000000001" customHeight="1" x14ac:dyDescent="0.2">
      <c r="K159" s="5"/>
      <c r="L159" s="5"/>
    </row>
    <row r="160" spans="11:12" ht="20.100000000000001" customHeight="1" x14ac:dyDescent="0.2">
      <c r="K160" s="5"/>
      <c r="L160" s="5"/>
    </row>
    <row r="161" spans="11:12" ht="20.100000000000001" customHeight="1" x14ac:dyDescent="0.2">
      <c r="K161" s="5"/>
      <c r="L161" s="5"/>
    </row>
    <row r="162" spans="11:12" ht="20.100000000000001" customHeight="1" x14ac:dyDescent="0.2">
      <c r="K162" s="5"/>
      <c r="L162" s="5"/>
    </row>
    <row r="163" spans="11:12" ht="20.100000000000001" customHeight="1" x14ac:dyDescent="0.2">
      <c r="K163" s="5"/>
      <c r="L163" s="5"/>
    </row>
    <row r="164" spans="11:12" ht="20.100000000000001" customHeight="1" x14ac:dyDescent="0.2">
      <c r="K164" s="5"/>
      <c r="L164" s="5"/>
    </row>
    <row r="165" spans="11:12" ht="20.100000000000001" customHeight="1" x14ac:dyDescent="0.2">
      <c r="K165" s="5"/>
      <c r="L165" s="5"/>
    </row>
    <row r="166" spans="11:12" ht="20.100000000000001" customHeight="1" x14ac:dyDescent="0.2">
      <c r="K166" s="5"/>
      <c r="L166" s="5"/>
    </row>
    <row r="167" spans="11:12" ht="20.100000000000001" customHeight="1" x14ac:dyDescent="0.2">
      <c r="K167" s="5"/>
      <c r="L167" s="5"/>
    </row>
    <row r="168" spans="11:12" ht="20.100000000000001" customHeight="1" x14ac:dyDescent="0.2">
      <c r="K168" s="5"/>
      <c r="L168" s="5"/>
    </row>
    <row r="169" spans="11:12" ht="20.100000000000001" customHeight="1" x14ac:dyDescent="0.2">
      <c r="K169" s="5"/>
      <c r="L169" s="5"/>
    </row>
    <row r="170" spans="11:12" ht="20.100000000000001" customHeight="1" x14ac:dyDescent="0.2">
      <c r="K170" s="5"/>
      <c r="L170" s="5"/>
    </row>
    <row r="171" spans="11:12" ht="20.100000000000001" customHeight="1" x14ac:dyDescent="0.2">
      <c r="K171" s="5"/>
      <c r="L171" s="5"/>
    </row>
    <row r="172" spans="11:12" ht="20.100000000000001" customHeight="1" x14ac:dyDescent="0.2">
      <c r="K172" s="5"/>
      <c r="L172" s="5"/>
    </row>
    <row r="173" spans="11:12" ht="20.100000000000001" customHeight="1" x14ac:dyDescent="0.2">
      <c r="K173" s="5"/>
      <c r="L173" s="5"/>
    </row>
    <row r="174" spans="11:12" ht="20.100000000000001" customHeight="1" x14ac:dyDescent="0.2">
      <c r="K174" s="5"/>
      <c r="L174" s="5"/>
    </row>
    <row r="175" spans="11:12" ht="20.100000000000001" customHeight="1" x14ac:dyDescent="0.2">
      <c r="K175" s="5"/>
      <c r="L175" s="5"/>
    </row>
    <row r="176" spans="11:12" ht="20.100000000000001" customHeight="1" x14ac:dyDescent="0.2">
      <c r="K176" s="5"/>
      <c r="L176" s="5"/>
    </row>
    <row r="177" spans="11:12" ht="20.100000000000001" customHeight="1" x14ac:dyDescent="0.2">
      <c r="K177" s="5"/>
      <c r="L177" s="5"/>
    </row>
    <row r="178" spans="11:12" ht="20.100000000000001" customHeight="1" x14ac:dyDescent="0.2">
      <c r="K178" s="5"/>
      <c r="L178" s="5"/>
    </row>
    <row r="179" spans="11:12" ht="20.100000000000001" customHeight="1" x14ac:dyDescent="0.2">
      <c r="K179" s="5"/>
      <c r="L179" s="5"/>
    </row>
    <row r="180" spans="11:12" ht="20.100000000000001" customHeight="1" x14ac:dyDescent="0.2">
      <c r="K180" s="5"/>
      <c r="L180" s="5"/>
    </row>
    <row r="181" spans="11:12" ht="20.100000000000001" customHeight="1" x14ac:dyDescent="0.2">
      <c r="K181" s="5"/>
      <c r="L181" s="5"/>
    </row>
    <row r="182" spans="11:12" ht="20.100000000000001" customHeight="1" x14ac:dyDescent="0.2">
      <c r="K182" s="5"/>
      <c r="L182" s="5"/>
    </row>
    <row r="183" spans="11:12" ht="20.100000000000001" customHeight="1" x14ac:dyDescent="0.2">
      <c r="K183" s="5"/>
      <c r="L183" s="5"/>
    </row>
    <row r="184" spans="11:12" ht="20.100000000000001" customHeight="1" x14ac:dyDescent="0.2">
      <c r="K184" s="5"/>
      <c r="L184" s="5"/>
    </row>
    <row r="185" spans="11:12" ht="20.100000000000001" customHeight="1" x14ac:dyDescent="0.2">
      <c r="K185" s="5"/>
      <c r="L185" s="5"/>
    </row>
    <row r="186" spans="11:12" ht="20.100000000000001" customHeight="1" x14ac:dyDescent="0.2">
      <c r="K186" s="5"/>
      <c r="L186" s="5"/>
    </row>
    <row r="187" spans="11:12" ht="20.100000000000001" customHeight="1" x14ac:dyDescent="0.2">
      <c r="K187" s="5"/>
      <c r="L187" s="5"/>
    </row>
    <row r="188" spans="11:12" ht="20.100000000000001" customHeight="1" x14ac:dyDescent="0.2">
      <c r="K188" s="5"/>
      <c r="L188" s="5"/>
    </row>
    <row r="189" spans="11:12" ht="20.100000000000001" customHeight="1" x14ac:dyDescent="0.2">
      <c r="K189" s="5"/>
      <c r="L189" s="5"/>
    </row>
    <row r="190" spans="11:12" ht="20.100000000000001" customHeight="1" x14ac:dyDescent="0.2">
      <c r="K190" s="5"/>
      <c r="L190" s="5"/>
    </row>
    <row r="191" spans="11:12" ht="20.100000000000001" customHeight="1" x14ac:dyDescent="0.2">
      <c r="K191" s="5"/>
      <c r="L191" s="5"/>
    </row>
    <row r="192" spans="11:12" ht="20.100000000000001" customHeight="1" x14ac:dyDescent="0.2">
      <c r="K192" s="5"/>
      <c r="L192" s="5"/>
    </row>
    <row r="193" spans="11:12" ht="20.100000000000001" customHeight="1" x14ac:dyDescent="0.2">
      <c r="K193" s="5"/>
      <c r="L193" s="5"/>
    </row>
    <row r="194" spans="11:12" ht="20.100000000000001" customHeight="1" x14ac:dyDescent="0.2">
      <c r="K194" s="5"/>
      <c r="L194" s="5"/>
    </row>
    <row r="195" spans="11:12" ht="20.100000000000001" customHeight="1" x14ac:dyDescent="0.2">
      <c r="K195" s="5"/>
      <c r="L195" s="5"/>
    </row>
    <row r="196" spans="11:12" ht="20.100000000000001" customHeight="1" x14ac:dyDescent="0.2">
      <c r="K196" s="5"/>
      <c r="L196" s="5"/>
    </row>
    <row r="197" spans="11:12" ht="20.100000000000001" customHeight="1" x14ac:dyDescent="0.2">
      <c r="K197" s="5"/>
      <c r="L197" s="5"/>
    </row>
    <row r="198" spans="11:12" ht="20.100000000000001" customHeight="1" x14ac:dyDescent="0.2">
      <c r="K198" s="5"/>
      <c r="L198" s="5"/>
    </row>
    <row r="199" spans="11:12" ht="20.100000000000001" customHeight="1" x14ac:dyDescent="0.2">
      <c r="K199" s="5"/>
      <c r="L199" s="5"/>
    </row>
    <row r="200" spans="11:12" ht="20.100000000000001" customHeight="1" x14ac:dyDescent="0.2">
      <c r="K200" s="5"/>
      <c r="L200" s="5"/>
    </row>
    <row r="201" spans="11:12" ht="20.100000000000001" customHeight="1" x14ac:dyDescent="0.2">
      <c r="K201" s="5"/>
      <c r="L201" s="5"/>
    </row>
    <row r="202" spans="11:12" ht="20.100000000000001" customHeight="1" x14ac:dyDescent="0.2">
      <c r="K202" s="5"/>
      <c r="L202" s="5"/>
    </row>
    <row r="203" spans="11:12" ht="20.100000000000001" customHeight="1" x14ac:dyDescent="0.2">
      <c r="K203" s="5"/>
      <c r="L203" s="5"/>
    </row>
    <row r="204" spans="11:12" ht="20.100000000000001" customHeight="1" x14ac:dyDescent="0.2">
      <c r="K204" s="5"/>
      <c r="L204" s="5"/>
    </row>
    <row r="205" spans="11:12" ht="20.100000000000001" customHeight="1" x14ac:dyDescent="0.2">
      <c r="K205" s="5"/>
      <c r="L205" s="5"/>
    </row>
    <row r="206" spans="11:12" ht="20.100000000000001" customHeight="1" x14ac:dyDescent="0.2">
      <c r="K206" s="5"/>
      <c r="L206" s="5"/>
    </row>
    <row r="207" spans="11:12" ht="20.100000000000001" customHeight="1" x14ac:dyDescent="0.2">
      <c r="K207" s="5"/>
      <c r="L207" s="5"/>
    </row>
    <row r="208" spans="11:12" ht="20.100000000000001" customHeight="1" x14ac:dyDescent="0.2">
      <c r="K208" s="5"/>
      <c r="L208" s="5"/>
    </row>
    <row r="209" spans="11:12" ht="20.100000000000001" customHeight="1" x14ac:dyDescent="0.2">
      <c r="K209" s="5"/>
      <c r="L209" s="5"/>
    </row>
    <row r="210" spans="11:12" ht="20.100000000000001" customHeight="1" x14ac:dyDescent="0.2">
      <c r="K210" s="5"/>
      <c r="L210" s="5"/>
    </row>
    <row r="211" spans="11:12" ht="20.100000000000001" customHeight="1" x14ac:dyDescent="0.2">
      <c r="K211" s="5"/>
      <c r="L211" s="5"/>
    </row>
    <row r="212" spans="11:12" ht="20.100000000000001" customHeight="1" x14ac:dyDescent="0.2">
      <c r="K212" s="5"/>
      <c r="L212" s="5"/>
    </row>
    <row r="213" spans="11:12" ht="20.100000000000001" customHeight="1" x14ac:dyDescent="0.2">
      <c r="K213" s="5"/>
      <c r="L213" s="5"/>
    </row>
    <row r="214" spans="11:12" ht="20.100000000000001" customHeight="1" x14ac:dyDescent="0.2">
      <c r="K214" s="5"/>
      <c r="L214" s="5"/>
    </row>
    <row r="215" spans="11:12" ht="20.100000000000001" customHeight="1" x14ac:dyDescent="0.2">
      <c r="K215" s="5"/>
      <c r="L215" s="5"/>
    </row>
    <row r="216" spans="11:12" ht="20.100000000000001" customHeight="1" x14ac:dyDescent="0.2">
      <c r="K216" s="5"/>
      <c r="L216" s="5"/>
    </row>
    <row r="217" spans="11:12" ht="20.100000000000001" customHeight="1" x14ac:dyDescent="0.2">
      <c r="K217" s="5"/>
      <c r="L217" s="5"/>
    </row>
    <row r="218" spans="11:12" ht="20.100000000000001" customHeight="1" x14ac:dyDescent="0.2">
      <c r="K218" s="5"/>
      <c r="L218" s="5"/>
    </row>
    <row r="219" spans="11:12" ht="20.100000000000001" customHeight="1" x14ac:dyDescent="0.2">
      <c r="K219" s="5"/>
      <c r="L219" s="5"/>
    </row>
    <row r="220" spans="11:12" ht="20.100000000000001" customHeight="1" x14ac:dyDescent="0.2">
      <c r="K220" s="5"/>
      <c r="L220" s="5"/>
    </row>
    <row r="221" spans="11:12" ht="20.100000000000001" customHeight="1" x14ac:dyDescent="0.2">
      <c r="K221" s="5"/>
      <c r="L221" s="5"/>
    </row>
    <row r="222" spans="11:12" ht="20.100000000000001" customHeight="1" x14ac:dyDescent="0.2">
      <c r="K222" s="5"/>
      <c r="L222" s="5"/>
    </row>
    <row r="223" spans="11:12" ht="20.100000000000001" customHeight="1" x14ac:dyDescent="0.2">
      <c r="K223" s="5"/>
      <c r="L223" s="5"/>
    </row>
    <row r="224" spans="11:12" ht="20.100000000000001" customHeight="1" x14ac:dyDescent="0.2">
      <c r="K224" s="5"/>
      <c r="L224" s="5"/>
    </row>
    <row r="225" spans="11:12" ht="20.100000000000001" customHeight="1" x14ac:dyDescent="0.2">
      <c r="K225" s="5"/>
      <c r="L225" s="5"/>
    </row>
    <row r="226" spans="11:12" ht="20.100000000000001" customHeight="1" x14ac:dyDescent="0.2">
      <c r="K226" s="5"/>
      <c r="L226" s="5"/>
    </row>
    <row r="227" spans="11:12" ht="20.100000000000001" customHeight="1" x14ac:dyDescent="0.2">
      <c r="K227" s="5"/>
      <c r="L227" s="5"/>
    </row>
    <row r="228" spans="11:12" ht="20.100000000000001" customHeight="1" x14ac:dyDescent="0.2">
      <c r="K228" s="5"/>
      <c r="L228" s="5"/>
    </row>
    <row r="229" spans="11:12" ht="20.100000000000001" customHeight="1" x14ac:dyDescent="0.2">
      <c r="K229" s="5"/>
      <c r="L229" s="5"/>
    </row>
    <row r="230" spans="11:12" ht="20.100000000000001" customHeight="1" x14ac:dyDescent="0.2">
      <c r="K230" s="5"/>
      <c r="L230" s="5"/>
    </row>
    <row r="231" spans="11:12" ht="20.100000000000001" customHeight="1" x14ac:dyDescent="0.2">
      <c r="K231" s="5"/>
      <c r="L231" s="5"/>
    </row>
    <row r="232" spans="11:12" ht="20.100000000000001" customHeight="1" x14ac:dyDescent="0.2">
      <c r="K232" s="5"/>
      <c r="L232" s="5"/>
    </row>
    <row r="233" spans="11:12" ht="20.100000000000001" customHeight="1" x14ac:dyDescent="0.2">
      <c r="K233" s="5"/>
      <c r="L233" s="5"/>
    </row>
    <row r="234" spans="11:12" ht="20.100000000000001" customHeight="1" x14ac:dyDescent="0.2">
      <c r="K234" s="5"/>
      <c r="L234" s="5"/>
    </row>
    <row r="235" spans="11:12" ht="20.100000000000001" customHeight="1" x14ac:dyDescent="0.2">
      <c r="K235" s="5"/>
      <c r="L235" s="5"/>
    </row>
    <row r="236" spans="11:12" ht="20.100000000000001" customHeight="1" x14ac:dyDescent="0.2">
      <c r="K236" s="5"/>
      <c r="L236" s="5"/>
    </row>
    <row r="237" spans="11:12" ht="20.100000000000001" customHeight="1" x14ac:dyDescent="0.2">
      <c r="K237" s="5"/>
      <c r="L237" s="5"/>
    </row>
    <row r="238" spans="11:12" ht="20.100000000000001" customHeight="1" x14ac:dyDescent="0.2">
      <c r="K238" s="5"/>
      <c r="L238" s="5"/>
    </row>
    <row r="239" spans="11:12" ht="20.100000000000001" customHeight="1" x14ac:dyDescent="0.2">
      <c r="K239" s="5"/>
      <c r="L239" s="5"/>
    </row>
    <row r="240" spans="11:12" ht="20.100000000000001" customHeight="1" x14ac:dyDescent="0.2">
      <c r="K240" s="5"/>
      <c r="L240" s="5"/>
    </row>
    <row r="241" spans="11:12" ht="20.100000000000001" customHeight="1" x14ac:dyDescent="0.2">
      <c r="K241" s="5"/>
      <c r="L241" s="5"/>
    </row>
    <row r="242" spans="11:12" ht="20.100000000000001" customHeight="1" x14ac:dyDescent="0.2">
      <c r="K242" s="5"/>
      <c r="L242" s="5"/>
    </row>
    <row r="243" spans="11:12" ht="20.100000000000001" customHeight="1" x14ac:dyDescent="0.2">
      <c r="K243" s="5"/>
      <c r="L243" s="5"/>
    </row>
    <row r="244" spans="11:12" ht="20.100000000000001" customHeight="1" x14ac:dyDescent="0.2">
      <c r="K244" s="5"/>
      <c r="L244" s="5"/>
    </row>
    <row r="245" spans="11:12" ht="20.100000000000001" customHeight="1" x14ac:dyDescent="0.2">
      <c r="K245" s="5"/>
      <c r="L245" s="5"/>
    </row>
    <row r="246" spans="11:12" ht="20.100000000000001" customHeight="1" x14ac:dyDescent="0.2">
      <c r="K246" s="5"/>
      <c r="L246" s="5"/>
    </row>
    <row r="247" spans="11:12" ht="20.100000000000001" customHeight="1" x14ac:dyDescent="0.2">
      <c r="K247" s="5"/>
      <c r="L247" s="5"/>
    </row>
    <row r="248" spans="11:12" ht="20.100000000000001" customHeight="1" x14ac:dyDescent="0.2">
      <c r="K248" s="5"/>
      <c r="L248" s="5"/>
    </row>
    <row r="249" spans="11:12" ht="20.100000000000001" customHeight="1" x14ac:dyDescent="0.2">
      <c r="K249" s="5"/>
      <c r="L249" s="5"/>
    </row>
    <row r="250" spans="11:12" ht="20.100000000000001" customHeight="1" x14ac:dyDescent="0.2">
      <c r="K250" s="5"/>
      <c r="L250" s="5"/>
    </row>
    <row r="251" spans="11:12" ht="20.100000000000001" customHeight="1" x14ac:dyDescent="0.2">
      <c r="K251" s="5"/>
      <c r="L251" s="5"/>
    </row>
    <row r="252" spans="11:12" ht="20.100000000000001" customHeight="1" x14ac:dyDescent="0.2">
      <c r="K252" s="5"/>
      <c r="L252" s="5"/>
    </row>
    <row r="253" spans="11:12" ht="20.100000000000001" customHeight="1" x14ac:dyDescent="0.2">
      <c r="K253" s="5"/>
      <c r="L253" s="5"/>
    </row>
    <row r="254" spans="11:12" ht="20.100000000000001" customHeight="1" x14ac:dyDescent="0.2">
      <c r="K254" s="5"/>
      <c r="L254" s="5"/>
    </row>
    <row r="255" spans="11:12" ht="20.100000000000001" customHeight="1" x14ac:dyDescent="0.2">
      <c r="K255" s="5"/>
      <c r="L255" s="5"/>
    </row>
    <row r="256" spans="11:12" ht="20.100000000000001" customHeight="1" x14ac:dyDescent="0.2">
      <c r="K256" s="5"/>
      <c r="L256" s="5"/>
    </row>
    <row r="257" spans="11:12" ht="20.100000000000001" customHeight="1" x14ac:dyDescent="0.2">
      <c r="K257" s="5"/>
      <c r="L257" s="5"/>
    </row>
    <row r="258" spans="11:12" ht="20.100000000000001" customHeight="1" x14ac:dyDescent="0.2">
      <c r="K258" s="5"/>
      <c r="L258" s="5"/>
    </row>
    <row r="259" spans="11:12" ht="20.100000000000001" customHeight="1" x14ac:dyDescent="0.2">
      <c r="K259" s="5"/>
      <c r="L259" s="5"/>
    </row>
    <row r="260" spans="11:12" ht="20.100000000000001" customHeight="1" x14ac:dyDescent="0.2">
      <c r="K260" s="5"/>
      <c r="L260" s="5"/>
    </row>
    <row r="261" spans="11:12" ht="20.100000000000001" customHeight="1" x14ac:dyDescent="0.2">
      <c r="K261" s="5"/>
      <c r="L261" s="5"/>
    </row>
    <row r="262" spans="11:12" ht="20.100000000000001" customHeight="1" x14ac:dyDescent="0.2">
      <c r="K262" s="5"/>
      <c r="L262" s="5"/>
    </row>
    <row r="263" spans="11:12" ht="20.100000000000001" customHeight="1" x14ac:dyDescent="0.2">
      <c r="K263" s="5"/>
      <c r="L263" s="5"/>
    </row>
    <row r="264" spans="11:12" ht="20.100000000000001" customHeight="1" x14ac:dyDescent="0.2">
      <c r="K264" s="5"/>
      <c r="L264" s="5"/>
    </row>
    <row r="265" spans="11:12" ht="20.100000000000001" customHeight="1" x14ac:dyDescent="0.2">
      <c r="K265" s="5"/>
      <c r="L265" s="5"/>
    </row>
    <row r="266" spans="11:12" ht="20.100000000000001" customHeight="1" x14ac:dyDescent="0.2">
      <c r="K266" s="5"/>
      <c r="L266" s="5"/>
    </row>
    <row r="267" spans="11:12" ht="20.100000000000001" customHeight="1" x14ac:dyDescent="0.2">
      <c r="K267" s="5"/>
      <c r="L267" s="5"/>
    </row>
    <row r="268" spans="11:12" ht="20.100000000000001" customHeight="1" x14ac:dyDescent="0.2">
      <c r="K268" s="5"/>
      <c r="L268" s="5"/>
    </row>
    <row r="269" spans="11:12" ht="20.100000000000001" customHeight="1" x14ac:dyDescent="0.2">
      <c r="K269" s="5"/>
      <c r="L269" s="5"/>
    </row>
    <row r="270" spans="11:12" ht="20.100000000000001" customHeight="1" x14ac:dyDescent="0.2">
      <c r="K270" s="5"/>
      <c r="L270" s="5"/>
    </row>
    <row r="271" spans="11:12" ht="20.100000000000001" customHeight="1" x14ac:dyDescent="0.2">
      <c r="K271" s="5"/>
      <c r="L271" s="5"/>
    </row>
    <row r="272" spans="11:12" ht="20.100000000000001" customHeight="1" x14ac:dyDescent="0.2">
      <c r="K272" s="5"/>
      <c r="L272" s="5"/>
    </row>
    <row r="273" spans="11:12" ht="20.100000000000001" customHeight="1" x14ac:dyDescent="0.2">
      <c r="K273" s="5"/>
      <c r="L273" s="5"/>
    </row>
    <row r="274" spans="11:12" ht="20.100000000000001" customHeight="1" x14ac:dyDescent="0.2">
      <c r="K274" s="5"/>
      <c r="L274" s="5"/>
    </row>
    <row r="275" spans="11:12" ht="20.100000000000001" customHeight="1" x14ac:dyDescent="0.2">
      <c r="K275" s="5"/>
      <c r="L275" s="5"/>
    </row>
    <row r="276" spans="11:12" ht="20.100000000000001" customHeight="1" x14ac:dyDescent="0.2">
      <c r="K276" s="5"/>
      <c r="L276" s="5"/>
    </row>
    <row r="277" spans="11:12" ht="20.100000000000001" customHeight="1" x14ac:dyDescent="0.2">
      <c r="K277" s="5"/>
      <c r="L277" s="5"/>
    </row>
    <row r="278" spans="11:12" ht="20.100000000000001" customHeight="1" x14ac:dyDescent="0.2">
      <c r="K278" s="5"/>
      <c r="L278" s="5"/>
    </row>
    <row r="279" spans="11:12" ht="20.100000000000001" customHeight="1" x14ac:dyDescent="0.2">
      <c r="K279" s="5"/>
      <c r="L279" s="5"/>
    </row>
    <row r="280" spans="11:12" ht="20.100000000000001" customHeight="1" x14ac:dyDescent="0.2">
      <c r="K280" s="5"/>
      <c r="L280" s="5"/>
    </row>
    <row r="281" spans="11:12" ht="20.100000000000001" customHeight="1" x14ac:dyDescent="0.2">
      <c r="K281" s="5"/>
      <c r="L281" s="5"/>
    </row>
    <row r="282" spans="11:12" ht="20.100000000000001" customHeight="1" x14ac:dyDescent="0.2">
      <c r="K282" s="5"/>
      <c r="L282" s="5"/>
    </row>
    <row r="283" spans="11:12" ht="20.100000000000001" customHeight="1" x14ac:dyDescent="0.2">
      <c r="K283" s="5"/>
      <c r="L283" s="5"/>
    </row>
    <row r="284" spans="11:12" ht="20.100000000000001" customHeight="1" x14ac:dyDescent="0.2">
      <c r="K284" s="5"/>
      <c r="L284" s="5"/>
    </row>
    <row r="285" spans="11:12" ht="20.100000000000001" customHeight="1" x14ac:dyDescent="0.2">
      <c r="K285" s="5"/>
      <c r="L285" s="5"/>
    </row>
    <row r="286" spans="11:12" ht="20.100000000000001" customHeight="1" x14ac:dyDescent="0.2">
      <c r="K286" s="5"/>
      <c r="L286" s="5"/>
    </row>
    <row r="287" spans="11:12" ht="20.100000000000001" customHeight="1" x14ac:dyDescent="0.2">
      <c r="K287" s="5"/>
      <c r="L287" s="5"/>
    </row>
    <row r="288" spans="11:12" ht="20.100000000000001" customHeight="1" x14ac:dyDescent="0.2">
      <c r="K288" s="5"/>
      <c r="L288" s="5"/>
    </row>
    <row r="289" spans="11:12" ht="20.100000000000001" customHeight="1" x14ac:dyDescent="0.2">
      <c r="K289" s="5"/>
      <c r="L289" s="5"/>
    </row>
    <row r="290" spans="11:12" ht="20.100000000000001" customHeight="1" x14ac:dyDescent="0.2">
      <c r="K290" s="5"/>
      <c r="L290" s="5"/>
    </row>
    <row r="291" spans="11:12" ht="20.100000000000001" customHeight="1" x14ac:dyDescent="0.2">
      <c r="K291" s="5"/>
      <c r="L291" s="5"/>
    </row>
    <row r="292" spans="11:12" ht="20.100000000000001" customHeight="1" x14ac:dyDescent="0.2">
      <c r="K292" s="5"/>
      <c r="L292" s="5"/>
    </row>
    <row r="293" spans="11:12" ht="20.100000000000001" customHeight="1" x14ac:dyDescent="0.2">
      <c r="K293" s="5"/>
      <c r="L293" s="5"/>
    </row>
    <row r="294" spans="11:12" ht="20.100000000000001" customHeight="1" x14ac:dyDescent="0.2">
      <c r="K294" s="5"/>
      <c r="L294" s="5"/>
    </row>
    <row r="295" spans="11:12" ht="20.100000000000001" customHeight="1" x14ac:dyDescent="0.2">
      <c r="K295" s="5"/>
      <c r="L295" s="5"/>
    </row>
    <row r="296" spans="11:12" ht="20.100000000000001" customHeight="1" x14ac:dyDescent="0.2">
      <c r="K296" s="5"/>
      <c r="L296" s="5"/>
    </row>
    <row r="297" spans="11:12" ht="20.100000000000001" customHeight="1" x14ac:dyDescent="0.2">
      <c r="K297" s="5"/>
      <c r="L297" s="5"/>
    </row>
    <row r="298" spans="11:12" ht="20.100000000000001" customHeight="1" x14ac:dyDescent="0.2">
      <c r="K298" s="5"/>
      <c r="L298" s="5"/>
    </row>
    <row r="299" spans="11:12" ht="20.100000000000001" customHeight="1" x14ac:dyDescent="0.2">
      <c r="K299" s="5"/>
      <c r="L299" s="5"/>
    </row>
    <row r="300" spans="11:12" ht="20.100000000000001" customHeight="1" x14ac:dyDescent="0.2">
      <c r="K300" s="5"/>
      <c r="L300" s="5"/>
    </row>
    <row r="301" spans="11:12" ht="20.100000000000001" customHeight="1" x14ac:dyDescent="0.2">
      <c r="K301" s="5"/>
      <c r="L301" s="5"/>
    </row>
    <row r="302" spans="11:12" ht="20.100000000000001" customHeight="1" x14ac:dyDescent="0.2">
      <c r="K302" s="5"/>
      <c r="L302" s="5"/>
    </row>
    <row r="303" spans="11:12" ht="20.100000000000001" customHeight="1" x14ac:dyDescent="0.2">
      <c r="K303" s="5"/>
      <c r="L303" s="5"/>
    </row>
    <row r="304" spans="11:12" ht="20.100000000000001" customHeight="1" x14ac:dyDescent="0.2">
      <c r="K304" s="5"/>
      <c r="L304" s="5"/>
    </row>
    <row r="305" spans="11:12" ht="20.100000000000001" customHeight="1" x14ac:dyDescent="0.2">
      <c r="K305" s="5"/>
      <c r="L305" s="5"/>
    </row>
    <row r="306" spans="11:12" ht="20.100000000000001" customHeight="1" x14ac:dyDescent="0.2">
      <c r="K306" s="5"/>
      <c r="L306" s="5"/>
    </row>
    <row r="307" spans="11:12" ht="20.100000000000001" customHeight="1" x14ac:dyDescent="0.2">
      <c r="K307" s="5"/>
      <c r="L307" s="5"/>
    </row>
    <row r="308" spans="11:12" ht="20.100000000000001" customHeight="1" x14ac:dyDescent="0.2">
      <c r="K308" s="5"/>
      <c r="L308" s="5"/>
    </row>
    <row r="309" spans="11:12" ht="20.100000000000001" customHeight="1" x14ac:dyDescent="0.2">
      <c r="K309" s="5"/>
      <c r="L309" s="5"/>
    </row>
    <row r="310" spans="11:12" ht="20.100000000000001" customHeight="1" x14ac:dyDescent="0.2">
      <c r="K310" s="5"/>
      <c r="L310" s="5"/>
    </row>
    <row r="311" spans="11:12" ht="20.100000000000001" customHeight="1" x14ac:dyDescent="0.2">
      <c r="K311" s="5"/>
      <c r="L311" s="5"/>
    </row>
    <row r="312" spans="11:12" ht="20.100000000000001" customHeight="1" x14ac:dyDescent="0.2">
      <c r="K312" s="5"/>
      <c r="L312" s="5"/>
    </row>
    <row r="313" spans="11:12" ht="20.100000000000001" customHeight="1" x14ac:dyDescent="0.2">
      <c r="K313" s="5"/>
      <c r="L313" s="5"/>
    </row>
    <row r="314" spans="11:12" ht="20.100000000000001" customHeight="1" x14ac:dyDescent="0.2">
      <c r="K314" s="5"/>
      <c r="L314" s="5"/>
    </row>
    <row r="315" spans="11:12" ht="20.100000000000001" customHeight="1" x14ac:dyDescent="0.2">
      <c r="K315" s="5"/>
      <c r="L315" s="5"/>
    </row>
    <row r="316" spans="11:12" ht="20.100000000000001" customHeight="1" x14ac:dyDescent="0.2">
      <c r="K316" s="5"/>
      <c r="L316" s="5"/>
    </row>
    <row r="317" spans="11:12" ht="20.100000000000001" customHeight="1" x14ac:dyDescent="0.2">
      <c r="K317" s="5"/>
      <c r="L317" s="5"/>
    </row>
    <row r="318" spans="11:12" ht="20.100000000000001" customHeight="1" x14ac:dyDescent="0.2">
      <c r="K318" s="5"/>
      <c r="L318" s="5"/>
    </row>
    <row r="319" spans="11:12" ht="20.100000000000001" customHeight="1" x14ac:dyDescent="0.2">
      <c r="K319" s="5"/>
      <c r="L319" s="5"/>
    </row>
    <row r="320" spans="11:12" ht="20.100000000000001" customHeight="1" x14ac:dyDescent="0.2">
      <c r="K320" s="5"/>
      <c r="L320" s="5"/>
    </row>
    <row r="321" spans="11:12" ht="20.100000000000001" customHeight="1" x14ac:dyDescent="0.2">
      <c r="K321" s="5"/>
      <c r="L321" s="5"/>
    </row>
    <row r="322" spans="11:12" ht="20.100000000000001" customHeight="1" x14ac:dyDescent="0.2">
      <c r="K322" s="5"/>
      <c r="L322" s="5"/>
    </row>
    <row r="323" spans="11:12" ht="20.100000000000001" customHeight="1" x14ac:dyDescent="0.2">
      <c r="K323" s="5"/>
      <c r="L323" s="5"/>
    </row>
    <row r="324" spans="11:12" ht="20.100000000000001" customHeight="1" x14ac:dyDescent="0.2">
      <c r="K324" s="5"/>
      <c r="L324" s="5"/>
    </row>
    <row r="325" spans="11:12" ht="20.100000000000001" customHeight="1" x14ac:dyDescent="0.2">
      <c r="K325" s="5"/>
      <c r="L325" s="5"/>
    </row>
    <row r="326" spans="11:12" ht="20.100000000000001" customHeight="1" x14ac:dyDescent="0.2">
      <c r="K326" s="5"/>
      <c r="L326" s="5"/>
    </row>
    <row r="327" spans="11:12" ht="20.100000000000001" customHeight="1" x14ac:dyDescent="0.2">
      <c r="K327" s="5"/>
      <c r="L327" s="5"/>
    </row>
    <row r="328" spans="11:12" ht="20.100000000000001" customHeight="1" x14ac:dyDescent="0.2">
      <c r="K328" s="5"/>
      <c r="L328" s="5"/>
    </row>
    <row r="329" spans="11:12" ht="20.100000000000001" customHeight="1" x14ac:dyDescent="0.2">
      <c r="K329" s="5"/>
      <c r="L329" s="5"/>
    </row>
    <row r="330" spans="11:12" ht="20.100000000000001" customHeight="1" x14ac:dyDescent="0.2">
      <c r="K330" s="5"/>
      <c r="L330" s="5"/>
    </row>
    <row r="331" spans="11:12" ht="20.100000000000001" customHeight="1" x14ac:dyDescent="0.2">
      <c r="K331" s="5"/>
      <c r="L331" s="5"/>
    </row>
    <row r="332" spans="11:12" ht="20.100000000000001" customHeight="1" x14ac:dyDescent="0.2">
      <c r="K332" s="5"/>
      <c r="L332" s="5"/>
    </row>
    <row r="333" spans="11:12" ht="20.100000000000001" customHeight="1" x14ac:dyDescent="0.2">
      <c r="K333" s="5"/>
      <c r="L333" s="5"/>
    </row>
    <row r="334" spans="11:12" ht="20.100000000000001" customHeight="1" x14ac:dyDescent="0.2">
      <c r="K334" s="5"/>
      <c r="L334" s="5"/>
    </row>
    <row r="335" spans="11:12" ht="20.100000000000001" customHeight="1" x14ac:dyDescent="0.2">
      <c r="K335" s="5"/>
      <c r="L335" s="5"/>
    </row>
    <row r="336" spans="11:12" ht="20.100000000000001" customHeight="1" x14ac:dyDescent="0.2">
      <c r="K336" s="5"/>
      <c r="L336" s="5"/>
    </row>
    <row r="337" spans="11:12" ht="20.100000000000001" customHeight="1" x14ac:dyDescent="0.2">
      <c r="K337" s="5"/>
      <c r="L337" s="5"/>
    </row>
    <row r="338" spans="11:12" ht="20.100000000000001" customHeight="1" x14ac:dyDescent="0.2">
      <c r="K338" s="5"/>
      <c r="L338" s="5"/>
    </row>
    <row r="339" spans="11:12" ht="20.100000000000001" customHeight="1" x14ac:dyDescent="0.2">
      <c r="K339" s="5"/>
      <c r="L339" s="5"/>
    </row>
    <row r="340" spans="11:12" ht="20.100000000000001" customHeight="1" x14ac:dyDescent="0.2">
      <c r="K340" s="5"/>
      <c r="L340" s="5"/>
    </row>
    <row r="341" spans="11:12" ht="20.100000000000001" customHeight="1" x14ac:dyDescent="0.2">
      <c r="K341" s="5"/>
      <c r="L341" s="5"/>
    </row>
    <row r="342" spans="11:12" ht="20.100000000000001" customHeight="1" x14ac:dyDescent="0.2">
      <c r="K342" s="5"/>
      <c r="L342" s="5"/>
    </row>
    <row r="343" spans="11:12" ht="20.100000000000001" customHeight="1" x14ac:dyDescent="0.2">
      <c r="K343" s="5"/>
      <c r="L343" s="5"/>
    </row>
    <row r="344" spans="11:12" ht="20.100000000000001" customHeight="1" x14ac:dyDescent="0.2">
      <c r="K344" s="5"/>
      <c r="L344" s="5"/>
    </row>
    <row r="345" spans="11:12" ht="20.100000000000001" customHeight="1" x14ac:dyDescent="0.2">
      <c r="K345" s="5"/>
      <c r="L345" s="5"/>
    </row>
    <row r="346" spans="11:12" ht="20.100000000000001" customHeight="1" x14ac:dyDescent="0.2">
      <c r="K346" s="5"/>
      <c r="L346" s="5"/>
    </row>
    <row r="347" spans="11:12" ht="20.100000000000001" customHeight="1" x14ac:dyDescent="0.2">
      <c r="K347" s="5"/>
      <c r="L347" s="5"/>
    </row>
    <row r="348" spans="11:12" ht="20.100000000000001" customHeight="1" x14ac:dyDescent="0.2">
      <c r="K348" s="5"/>
      <c r="L348" s="5"/>
    </row>
    <row r="349" spans="11:12" ht="20.100000000000001" customHeight="1" x14ac:dyDescent="0.2">
      <c r="K349" s="5"/>
      <c r="L349" s="5"/>
    </row>
    <row r="350" spans="11:12" ht="20.100000000000001" customHeight="1" x14ac:dyDescent="0.2">
      <c r="K350" s="5"/>
      <c r="L350" s="5"/>
    </row>
    <row r="351" spans="11:12" ht="20.100000000000001" customHeight="1" x14ac:dyDescent="0.2">
      <c r="K351" s="5"/>
      <c r="L351" s="5"/>
    </row>
    <row r="352" spans="11:12" ht="20.100000000000001" customHeight="1" x14ac:dyDescent="0.2">
      <c r="K352" s="5"/>
      <c r="L352" s="5"/>
    </row>
    <row r="353" spans="11:12" ht="20.100000000000001" customHeight="1" x14ac:dyDescent="0.2">
      <c r="K353" s="5"/>
      <c r="L353" s="5"/>
    </row>
    <row r="354" spans="11:12" ht="20.100000000000001" customHeight="1" x14ac:dyDescent="0.2">
      <c r="K354" s="5"/>
      <c r="L354" s="5"/>
    </row>
    <row r="355" spans="11:12" ht="20.100000000000001" customHeight="1" x14ac:dyDescent="0.2">
      <c r="K355" s="5"/>
      <c r="L355" s="5"/>
    </row>
    <row r="356" spans="11:12" ht="20.100000000000001" customHeight="1" x14ac:dyDescent="0.2">
      <c r="K356" s="5"/>
      <c r="L356" s="5"/>
    </row>
    <row r="357" spans="11:12" ht="20.100000000000001" customHeight="1" x14ac:dyDescent="0.2">
      <c r="K357" s="5"/>
      <c r="L357" s="5"/>
    </row>
    <row r="358" spans="11:12" ht="20.100000000000001" customHeight="1" x14ac:dyDescent="0.2">
      <c r="K358" s="5"/>
      <c r="L358" s="5"/>
    </row>
    <row r="359" spans="11:12" ht="20.100000000000001" customHeight="1" x14ac:dyDescent="0.2">
      <c r="K359" s="5"/>
      <c r="L359" s="5"/>
    </row>
    <row r="360" spans="11:12" ht="20.100000000000001" customHeight="1" x14ac:dyDescent="0.2">
      <c r="K360" s="5"/>
      <c r="L360" s="5"/>
    </row>
    <row r="361" spans="11:12" ht="20.100000000000001" customHeight="1" x14ac:dyDescent="0.2">
      <c r="K361" s="5"/>
      <c r="L361" s="5"/>
    </row>
    <row r="362" spans="11:12" ht="20.100000000000001" customHeight="1" x14ac:dyDescent="0.2">
      <c r="K362" s="5"/>
      <c r="L362" s="5"/>
    </row>
    <row r="363" spans="11:12" ht="20.100000000000001" customHeight="1" x14ac:dyDescent="0.2">
      <c r="K363" s="5"/>
      <c r="L363" s="5"/>
    </row>
    <row r="364" spans="11:12" ht="20.100000000000001" customHeight="1" x14ac:dyDescent="0.2">
      <c r="K364" s="5"/>
      <c r="L364" s="5"/>
    </row>
    <row r="365" spans="11:12" ht="20.100000000000001" customHeight="1" x14ac:dyDescent="0.2">
      <c r="K365" s="5"/>
      <c r="L365" s="5"/>
    </row>
    <row r="366" spans="11:12" ht="20.100000000000001" customHeight="1" x14ac:dyDescent="0.2">
      <c r="K366" s="5"/>
      <c r="L366" s="5"/>
    </row>
    <row r="367" spans="11:12" ht="20.100000000000001" customHeight="1" x14ac:dyDescent="0.2">
      <c r="K367" s="5"/>
      <c r="L367" s="5"/>
    </row>
    <row r="368" spans="11:12" ht="20.100000000000001" customHeight="1" x14ac:dyDescent="0.2">
      <c r="K368" s="5"/>
      <c r="L368" s="5"/>
    </row>
    <row r="369" spans="11:12" ht="20.100000000000001" customHeight="1" x14ac:dyDescent="0.2">
      <c r="K369" s="5"/>
      <c r="L369" s="5"/>
    </row>
    <row r="370" spans="11:12" ht="20.100000000000001" customHeight="1" x14ac:dyDescent="0.2">
      <c r="K370" s="5"/>
      <c r="L370" s="5"/>
    </row>
    <row r="371" spans="11:12" ht="20.100000000000001" customHeight="1" x14ac:dyDescent="0.2">
      <c r="K371" s="5"/>
      <c r="L371" s="5"/>
    </row>
    <row r="372" spans="11:12" ht="20.100000000000001" customHeight="1" x14ac:dyDescent="0.2">
      <c r="K372" s="5"/>
      <c r="L372" s="5"/>
    </row>
    <row r="373" spans="11:12" ht="20.100000000000001" customHeight="1" x14ac:dyDescent="0.2">
      <c r="K373" s="5"/>
      <c r="L373" s="5"/>
    </row>
    <row r="374" spans="11:12" ht="20.100000000000001" customHeight="1" x14ac:dyDescent="0.2">
      <c r="K374" s="5"/>
      <c r="L374" s="5"/>
    </row>
    <row r="375" spans="11:12" ht="20.100000000000001" customHeight="1" x14ac:dyDescent="0.2">
      <c r="K375" s="5"/>
      <c r="L375" s="5"/>
    </row>
    <row r="376" spans="11:12" ht="20.100000000000001" customHeight="1" x14ac:dyDescent="0.2">
      <c r="K376" s="5"/>
      <c r="L376" s="5"/>
    </row>
    <row r="377" spans="11:12" ht="20.100000000000001" customHeight="1" x14ac:dyDescent="0.2">
      <c r="K377" s="5"/>
      <c r="L377" s="5"/>
    </row>
    <row r="378" spans="11:12" ht="20.100000000000001" customHeight="1" x14ac:dyDescent="0.2">
      <c r="K378" s="5"/>
      <c r="L378" s="5"/>
    </row>
    <row r="379" spans="11:12" ht="20.100000000000001" customHeight="1" x14ac:dyDescent="0.2">
      <c r="K379" s="5"/>
      <c r="L379" s="5"/>
    </row>
    <row r="380" spans="11:12" ht="20.100000000000001" customHeight="1" x14ac:dyDescent="0.2">
      <c r="K380" s="5"/>
      <c r="L380" s="5"/>
    </row>
    <row r="381" spans="11:12" ht="20.100000000000001" customHeight="1" x14ac:dyDescent="0.2">
      <c r="K381" s="5"/>
      <c r="L381" s="5"/>
    </row>
    <row r="382" spans="11:12" ht="20.100000000000001" customHeight="1" x14ac:dyDescent="0.2">
      <c r="K382" s="5"/>
      <c r="L382" s="5"/>
    </row>
    <row r="383" spans="11:12" ht="20.100000000000001" customHeight="1" x14ac:dyDescent="0.2">
      <c r="K383" s="5"/>
      <c r="L383" s="5"/>
    </row>
    <row r="384" spans="11:12" ht="20.100000000000001" customHeight="1" x14ac:dyDescent="0.2">
      <c r="K384" s="5"/>
      <c r="L384" s="5"/>
    </row>
    <row r="385" spans="11:12" ht="20.100000000000001" customHeight="1" x14ac:dyDescent="0.2">
      <c r="K385" s="5"/>
      <c r="L385" s="5"/>
    </row>
    <row r="386" spans="11:12" ht="20.100000000000001" customHeight="1" x14ac:dyDescent="0.2">
      <c r="K386" s="5"/>
      <c r="L386" s="5"/>
    </row>
    <row r="387" spans="11:12" ht="20.100000000000001" customHeight="1" x14ac:dyDescent="0.2">
      <c r="K387" s="5"/>
      <c r="L387" s="5"/>
    </row>
    <row r="388" spans="11:12" ht="20.100000000000001" customHeight="1" x14ac:dyDescent="0.2">
      <c r="K388" s="5"/>
      <c r="L388" s="5"/>
    </row>
    <row r="389" spans="11:12" ht="20.100000000000001" customHeight="1" x14ac:dyDescent="0.2">
      <c r="K389" s="5"/>
      <c r="L389" s="5"/>
    </row>
    <row r="390" spans="11:12" ht="20.100000000000001" customHeight="1" x14ac:dyDescent="0.2">
      <c r="K390" s="5"/>
      <c r="L390" s="5"/>
    </row>
    <row r="391" spans="11:12" ht="20.100000000000001" customHeight="1" x14ac:dyDescent="0.2">
      <c r="K391" s="5"/>
      <c r="L391" s="5"/>
    </row>
    <row r="392" spans="11:12" ht="20.100000000000001" customHeight="1" x14ac:dyDescent="0.2">
      <c r="K392" s="5"/>
      <c r="L392" s="5"/>
    </row>
    <row r="393" spans="11:12" ht="20.100000000000001" customHeight="1" x14ac:dyDescent="0.2">
      <c r="K393" s="5"/>
      <c r="L393" s="5"/>
    </row>
    <row r="394" spans="11:12" ht="20.100000000000001" customHeight="1" x14ac:dyDescent="0.2">
      <c r="K394" s="5"/>
      <c r="L394" s="5"/>
    </row>
    <row r="395" spans="11:12" ht="20.100000000000001" customHeight="1" x14ac:dyDescent="0.2">
      <c r="K395" s="5"/>
      <c r="L395" s="5"/>
    </row>
    <row r="396" spans="11:12" ht="20.100000000000001" customHeight="1" x14ac:dyDescent="0.2">
      <c r="K396" s="5"/>
      <c r="L396" s="5"/>
    </row>
    <row r="397" spans="11:12" ht="20.100000000000001" customHeight="1" x14ac:dyDescent="0.2">
      <c r="K397" s="5"/>
      <c r="L397" s="5"/>
    </row>
    <row r="398" spans="11:12" ht="20.100000000000001" customHeight="1" x14ac:dyDescent="0.2">
      <c r="K398" s="5"/>
      <c r="L398" s="5"/>
    </row>
    <row r="399" spans="11:12" ht="20.100000000000001" customHeight="1" x14ac:dyDescent="0.2">
      <c r="K399" s="5"/>
      <c r="L399" s="5"/>
    </row>
    <row r="400" spans="11:12" ht="20.100000000000001" customHeight="1" x14ac:dyDescent="0.2">
      <c r="K400" s="5"/>
      <c r="L400" s="5"/>
    </row>
    <row r="401" spans="11:12" ht="20.100000000000001" customHeight="1" x14ac:dyDescent="0.2">
      <c r="K401" s="5"/>
      <c r="L401" s="5"/>
    </row>
    <row r="402" spans="11:12" ht="20.100000000000001" customHeight="1" x14ac:dyDescent="0.2">
      <c r="K402" s="5"/>
      <c r="L402" s="5"/>
    </row>
    <row r="403" spans="11:12" ht="20.100000000000001" customHeight="1" x14ac:dyDescent="0.2">
      <c r="K403" s="5"/>
      <c r="L403" s="5"/>
    </row>
    <row r="404" spans="11:12" ht="20.100000000000001" customHeight="1" x14ac:dyDescent="0.2">
      <c r="K404" s="5"/>
      <c r="L404" s="5"/>
    </row>
    <row r="405" spans="11:12" ht="20.100000000000001" customHeight="1" x14ac:dyDescent="0.2">
      <c r="K405" s="5"/>
      <c r="L405" s="5"/>
    </row>
    <row r="406" spans="11:12" ht="20.100000000000001" customHeight="1" x14ac:dyDescent="0.2">
      <c r="K406" s="5"/>
      <c r="L406" s="5"/>
    </row>
    <row r="407" spans="11:12" ht="20.100000000000001" customHeight="1" x14ac:dyDescent="0.2">
      <c r="K407" s="5"/>
      <c r="L407" s="5"/>
    </row>
    <row r="408" spans="11:12" ht="20.100000000000001" customHeight="1" x14ac:dyDescent="0.2">
      <c r="K408" s="5"/>
      <c r="L408" s="5"/>
    </row>
    <row r="409" spans="11:12" ht="20.100000000000001" customHeight="1" x14ac:dyDescent="0.2">
      <c r="K409" s="5"/>
      <c r="L409" s="5"/>
    </row>
    <row r="410" spans="11:12" ht="20.100000000000001" customHeight="1" x14ac:dyDescent="0.2">
      <c r="K410" s="5"/>
      <c r="L410" s="5"/>
    </row>
    <row r="411" spans="11:12" ht="20.100000000000001" customHeight="1" x14ac:dyDescent="0.2">
      <c r="K411" s="5"/>
      <c r="L411" s="5"/>
    </row>
    <row r="412" spans="11:12" ht="20.100000000000001" customHeight="1" x14ac:dyDescent="0.2">
      <c r="K412" s="5"/>
      <c r="L412" s="5"/>
    </row>
    <row r="413" spans="11:12" ht="20.100000000000001" customHeight="1" x14ac:dyDescent="0.2">
      <c r="K413" s="5"/>
      <c r="L413" s="5"/>
    </row>
    <row r="414" spans="11:12" ht="20.100000000000001" customHeight="1" x14ac:dyDescent="0.2">
      <c r="K414" s="5"/>
      <c r="L414" s="5"/>
    </row>
    <row r="415" spans="11:12" ht="20.100000000000001" customHeight="1" x14ac:dyDescent="0.2">
      <c r="K415" s="5"/>
      <c r="L415" s="5"/>
    </row>
    <row r="416" spans="11:12" ht="20.100000000000001" customHeight="1" x14ac:dyDescent="0.2">
      <c r="K416" s="5"/>
      <c r="L416" s="5"/>
    </row>
    <row r="417" spans="11:12" ht="20.100000000000001" customHeight="1" x14ac:dyDescent="0.2">
      <c r="K417" s="5"/>
      <c r="L417" s="5"/>
    </row>
    <row r="418" spans="11:12" ht="20.100000000000001" customHeight="1" x14ac:dyDescent="0.2">
      <c r="K418" s="5"/>
      <c r="L418" s="5"/>
    </row>
    <row r="419" spans="11:12" ht="20.100000000000001" customHeight="1" x14ac:dyDescent="0.2">
      <c r="K419" s="5"/>
      <c r="L419" s="5"/>
    </row>
    <row r="420" spans="11:12" ht="20.100000000000001" customHeight="1" x14ac:dyDescent="0.2">
      <c r="K420" s="5"/>
      <c r="L420" s="5"/>
    </row>
    <row r="421" spans="11:12" ht="20.100000000000001" customHeight="1" x14ac:dyDescent="0.2">
      <c r="K421" s="5"/>
      <c r="L421" s="5"/>
    </row>
    <row r="422" spans="11:12" ht="20.100000000000001" customHeight="1" x14ac:dyDescent="0.2">
      <c r="K422" s="5"/>
      <c r="L422" s="5"/>
    </row>
    <row r="423" spans="11:12" ht="20.100000000000001" customHeight="1" x14ac:dyDescent="0.2">
      <c r="K423" s="5"/>
      <c r="L423" s="5"/>
    </row>
    <row r="424" spans="11:12" ht="20.100000000000001" customHeight="1" x14ac:dyDescent="0.2">
      <c r="K424" s="5"/>
      <c r="L424" s="5"/>
    </row>
    <row r="425" spans="11:12" ht="20.100000000000001" customHeight="1" x14ac:dyDescent="0.2">
      <c r="K425" s="5"/>
      <c r="L425" s="5"/>
    </row>
    <row r="426" spans="11:12" ht="20.100000000000001" customHeight="1" x14ac:dyDescent="0.2">
      <c r="K426" s="5"/>
      <c r="L426" s="5"/>
    </row>
    <row r="427" spans="11:12" ht="20.100000000000001" customHeight="1" x14ac:dyDescent="0.2">
      <c r="K427" s="5"/>
      <c r="L427" s="5"/>
    </row>
    <row r="428" spans="11:12" ht="20.100000000000001" customHeight="1" x14ac:dyDescent="0.2">
      <c r="K428" s="5"/>
      <c r="L428" s="5"/>
    </row>
    <row r="429" spans="11:12" ht="20.100000000000001" customHeight="1" x14ac:dyDescent="0.2">
      <c r="K429" s="5"/>
      <c r="L429" s="5"/>
    </row>
    <row r="430" spans="11:12" ht="20.100000000000001" customHeight="1" x14ac:dyDescent="0.2">
      <c r="K430" s="5"/>
      <c r="L430" s="5"/>
    </row>
    <row r="431" spans="11:12" ht="20.100000000000001" customHeight="1" x14ac:dyDescent="0.2">
      <c r="K431" s="5"/>
      <c r="L431" s="5"/>
    </row>
    <row r="432" spans="11:12" ht="20.100000000000001" customHeight="1" x14ac:dyDescent="0.2">
      <c r="K432" s="5"/>
      <c r="L432" s="5"/>
    </row>
    <row r="433" spans="11:12" ht="20.100000000000001" customHeight="1" x14ac:dyDescent="0.2">
      <c r="K433" s="5"/>
      <c r="L433" s="5"/>
    </row>
    <row r="434" spans="11:12" ht="20.100000000000001" customHeight="1" x14ac:dyDescent="0.2">
      <c r="K434" s="5"/>
      <c r="L434" s="5"/>
    </row>
    <row r="435" spans="11:12" ht="20.100000000000001" customHeight="1" x14ac:dyDescent="0.2">
      <c r="K435" s="5"/>
      <c r="L435" s="5"/>
    </row>
    <row r="436" spans="11:12" ht="20.100000000000001" customHeight="1" x14ac:dyDescent="0.2">
      <c r="K436" s="5"/>
      <c r="L436" s="5"/>
    </row>
    <row r="437" spans="11:12" ht="20.100000000000001" customHeight="1" x14ac:dyDescent="0.2">
      <c r="K437" s="5"/>
      <c r="L437" s="5"/>
    </row>
    <row r="438" spans="11:12" ht="20.100000000000001" customHeight="1" x14ac:dyDescent="0.2">
      <c r="K438" s="5"/>
      <c r="L438" s="5"/>
    </row>
    <row r="439" spans="11:12" ht="20.100000000000001" customHeight="1" x14ac:dyDescent="0.2">
      <c r="K439" s="5"/>
      <c r="L439" s="5"/>
    </row>
    <row r="440" spans="11:12" ht="20.100000000000001" customHeight="1" x14ac:dyDescent="0.2">
      <c r="K440" s="5"/>
      <c r="L440" s="5"/>
    </row>
    <row r="441" spans="11:12" ht="20.100000000000001" customHeight="1" x14ac:dyDescent="0.2">
      <c r="K441" s="5"/>
      <c r="L441" s="5"/>
    </row>
    <row r="442" spans="11:12" ht="20.100000000000001" customHeight="1" x14ac:dyDescent="0.2">
      <c r="K442" s="5"/>
      <c r="L442" s="5"/>
    </row>
    <row r="443" spans="11:12" ht="20.100000000000001" customHeight="1" x14ac:dyDescent="0.2">
      <c r="K443" s="5"/>
      <c r="L443" s="5"/>
    </row>
    <row r="444" spans="11:12" ht="20.100000000000001" customHeight="1" x14ac:dyDescent="0.2">
      <c r="K444" s="5"/>
      <c r="L444" s="5"/>
    </row>
    <row r="445" spans="11:12" ht="20.100000000000001" customHeight="1" x14ac:dyDescent="0.2">
      <c r="K445" s="5"/>
      <c r="L445" s="5"/>
    </row>
    <row r="446" spans="11:12" ht="20.100000000000001" customHeight="1" x14ac:dyDescent="0.2">
      <c r="K446" s="5"/>
      <c r="L446" s="5"/>
    </row>
    <row r="447" spans="11:12" ht="20.100000000000001" customHeight="1" x14ac:dyDescent="0.2">
      <c r="K447" s="5"/>
      <c r="L447" s="5"/>
    </row>
    <row r="448" spans="11:12" ht="20.100000000000001" customHeight="1" x14ac:dyDescent="0.2">
      <c r="K448" s="5"/>
      <c r="L448" s="5"/>
    </row>
    <row r="449" spans="11:12" ht="20.100000000000001" customHeight="1" x14ac:dyDescent="0.2">
      <c r="K449" s="5"/>
      <c r="L449" s="5"/>
    </row>
    <row r="450" spans="11:12" ht="20.100000000000001" customHeight="1" x14ac:dyDescent="0.2">
      <c r="K450" s="5"/>
      <c r="L450" s="5"/>
    </row>
    <row r="451" spans="11:12" ht="20.100000000000001" customHeight="1" x14ac:dyDescent="0.2">
      <c r="K451" s="5"/>
      <c r="L451" s="5"/>
    </row>
    <row r="452" spans="11:12" ht="20.100000000000001" customHeight="1" x14ac:dyDescent="0.2">
      <c r="K452" s="5"/>
      <c r="L452" s="5"/>
    </row>
    <row r="453" spans="11:12" ht="20.100000000000001" customHeight="1" x14ac:dyDescent="0.2">
      <c r="K453" s="5"/>
      <c r="L453" s="5"/>
    </row>
    <row r="454" spans="11:12" ht="20.100000000000001" customHeight="1" x14ac:dyDescent="0.2">
      <c r="K454" s="5"/>
      <c r="L454" s="5"/>
    </row>
    <row r="455" spans="11:12" ht="20.100000000000001" customHeight="1" x14ac:dyDescent="0.2">
      <c r="K455" s="5"/>
      <c r="L455" s="5"/>
    </row>
    <row r="456" spans="11:12" ht="20.100000000000001" customHeight="1" x14ac:dyDescent="0.2">
      <c r="K456" s="5"/>
      <c r="L456" s="5"/>
    </row>
    <row r="457" spans="11:12" ht="20.100000000000001" customHeight="1" x14ac:dyDescent="0.2">
      <c r="K457" s="5"/>
      <c r="L457" s="5"/>
    </row>
    <row r="458" spans="11:12" ht="20.100000000000001" customHeight="1" x14ac:dyDescent="0.2">
      <c r="K458" s="5"/>
      <c r="L458" s="5"/>
    </row>
    <row r="459" spans="11:12" ht="20.100000000000001" customHeight="1" x14ac:dyDescent="0.2">
      <c r="K459" s="5"/>
      <c r="L459" s="5"/>
    </row>
    <row r="460" spans="11:12" ht="20.100000000000001" customHeight="1" x14ac:dyDescent="0.2">
      <c r="K460" s="5"/>
      <c r="L460" s="5"/>
    </row>
    <row r="461" spans="11:12" ht="20.100000000000001" customHeight="1" x14ac:dyDescent="0.2">
      <c r="K461" s="5"/>
      <c r="L461" s="5"/>
    </row>
    <row r="462" spans="11:12" ht="20.100000000000001" customHeight="1" x14ac:dyDescent="0.2">
      <c r="K462" s="5"/>
      <c r="L462" s="5"/>
    </row>
    <row r="463" spans="11:12" ht="20.100000000000001" customHeight="1" x14ac:dyDescent="0.2">
      <c r="K463" s="5"/>
      <c r="L463" s="5"/>
    </row>
    <row r="464" spans="11:12" ht="20.100000000000001" customHeight="1" x14ac:dyDescent="0.2">
      <c r="K464" s="5"/>
      <c r="L464" s="5"/>
    </row>
    <row r="465" spans="11:12" ht="20.100000000000001" customHeight="1" x14ac:dyDescent="0.2">
      <c r="K465" s="5"/>
      <c r="L465" s="5"/>
    </row>
    <row r="466" spans="11:12" ht="20.100000000000001" customHeight="1" x14ac:dyDescent="0.2">
      <c r="K466" s="5"/>
      <c r="L466" s="5"/>
    </row>
    <row r="467" spans="11:12" ht="20.100000000000001" customHeight="1" x14ac:dyDescent="0.2">
      <c r="K467" s="5"/>
      <c r="L467" s="5"/>
    </row>
    <row r="468" spans="11:12" ht="20.100000000000001" customHeight="1" x14ac:dyDescent="0.2">
      <c r="K468" s="5"/>
      <c r="L468" s="5"/>
    </row>
    <row r="469" spans="11:12" ht="20.100000000000001" customHeight="1" x14ac:dyDescent="0.2">
      <c r="K469" s="5"/>
      <c r="L469" s="5"/>
    </row>
    <row r="470" spans="11:12" ht="20.100000000000001" customHeight="1" x14ac:dyDescent="0.2">
      <c r="K470" s="5"/>
      <c r="L470" s="5"/>
    </row>
    <row r="471" spans="11:12" ht="20.100000000000001" customHeight="1" x14ac:dyDescent="0.2">
      <c r="K471" s="5"/>
      <c r="L471" s="5"/>
    </row>
    <row r="472" spans="11:12" ht="20.100000000000001" customHeight="1" x14ac:dyDescent="0.2">
      <c r="K472" s="5"/>
      <c r="L472" s="5"/>
    </row>
    <row r="473" spans="11:12" ht="20.100000000000001" customHeight="1" x14ac:dyDescent="0.2">
      <c r="K473" s="5"/>
      <c r="L473" s="5"/>
    </row>
    <row r="474" spans="11:12" ht="20.100000000000001" customHeight="1" x14ac:dyDescent="0.2">
      <c r="K474" s="5"/>
      <c r="L474" s="5"/>
    </row>
    <row r="475" spans="11:12" ht="20.100000000000001" customHeight="1" x14ac:dyDescent="0.2">
      <c r="K475" s="5"/>
      <c r="L475" s="5"/>
    </row>
    <row r="476" spans="11:12" ht="20.100000000000001" customHeight="1" x14ac:dyDescent="0.2">
      <c r="K476" s="5"/>
      <c r="L476" s="5"/>
    </row>
    <row r="477" spans="11:12" ht="20.100000000000001" customHeight="1" x14ac:dyDescent="0.2">
      <c r="K477" s="5"/>
      <c r="L477" s="5"/>
    </row>
    <row r="478" spans="11:12" ht="20.100000000000001" customHeight="1" x14ac:dyDescent="0.2">
      <c r="K478" s="5"/>
      <c r="L478" s="5"/>
    </row>
    <row r="479" spans="11:12" ht="20.100000000000001" customHeight="1" x14ac:dyDescent="0.2">
      <c r="K479" s="5"/>
      <c r="L479" s="5"/>
    </row>
    <row r="480" spans="11:12" ht="20.100000000000001" customHeight="1" x14ac:dyDescent="0.2">
      <c r="K480" s="5"/>
      <c r="L480" s="5"/>
    </row>
    <row r="481" spans="11:12" ht="20.100000000000001" customHeight="1" x14ac:dyDescent="0.2">
      <c r="K481" s="5"/>
      <c r="L481" s="5"/>
    </row>
    <row r="482" spans="11:12" ht="20.100000000000001" customHeight="1" x14ac:dyDescent="0.2">
      <c r="K482" s="5"/>
      <c r="L482" s="5"/>
    </row>
    <row r="483" spans="11:12" ht="20.100000000000001" customHeight="1" x14ac:dyDescent="0.2">
      <c r="K483" s="5"/>
      <c r="L483" s="5"/>
    </row>
    <row r="484" spans="11:12" ht="20.100000000000001" customHeight="1" x14ac:dyDescent="0.2">
      <c r="K484" s="5"/>
      <c r="L484" s="5"/>
    </row>
    <row r="485" spans="11:12" ht="20.100000000000001" customHeight="1" x14ac:dyDescent="0.2">
      <c r="K485" s="5"/>
      <c r="L485" s="5"/>
    </row>
    <row r="486" spans="11:12" ht="20.100000000000001" customHeight="1" x14ac:dyDescent="0.2">
      <c r="K486" s="5"/>
      <c r="L486" s="5"/>
    </row>
    <row r="487" spans="11:12" ht="20.100000000000001" customHeight="1" x14ac:dyDescent="0.2">
      <c r="K487" s="5"/>
      <c r="L487" s="5"/>
    </row>
    <row r="488" spans="11:12" ht="20.100000000000001" customHeight="1" x14ac:dyDescent="0.2">
      <c r="K488" s="5"/>
      <c r="L488" s="5"/>
    </row>
    <row r="489" spans="11:12" ht="20.100000000000001" customHeight="1" x14ac:dyDescent="0.2">
      <c r="K489" s="5"/>
      <c r="L489" s="5"/>
    </row>
    <row r="490" spans="11:12" ht="20.100000000000001" customHeight="1" x14ac:dyDescent="0.2">
      <c r="K490" s="5"/>
      <c r="L490" s="5"/>
    </row>
    <row r="491" spans="11:12" ht="20.100000000000001" customHeight="1" x14ac:dyDescent="0.2">
      <c r="K491" s="5"/>
      <c r="L491" s="5"/>
    </row>
    <row r="492" spans="11:12" ht="20.100000000000001" customHeight="1" x14ac:dyDescent="0.2">
      <c r="K492" s="5"/>
      <c r="L492" s="5"/>
    </row>
    <row r="493" spans="11:12" ht="20.100000000000001" customHeight="1" x14ac:dyDescent="0.2">
      <c r="K493" s="5"/>
      <c r="L493" s="5"/>
    </row>
    <row r="494" spans="11:12" ht="20.100000000000001" customHeight="1" x14ac:dyDescent="0.2">
      <c r="K494" s="5"/>
      <c r="L494" s="5"/>
    </row>
    <row r="495" spans="11:12" ht="20.100000000000001" customHeight="1" x14ac:dyDescent="0.2">
      <c r="K495" s="5"/>
      <c r="L495" s="5"/>
    </row>
    <row r="496" spans="11:12" ht="20.100000000000001" customHeight="1" x14ac:dyDescent="0.2">
      <c r="K496" s="5"/>
      <c r="L496" s="5"/>
    </row>
    <row r="497" spans="11:12" ht="20.100000000000001" customHeight="1" x14ac:dyDescent="0.2">
      <c r="K497" s="5"/>
      <c r="L497" s="5"/>
    </row>
    <row r="498" spans="11:12" ht="20.100000000000001" customHeight="1" x14ac:dyDescent="0.2">
      <c r="K498" s="5"/>
      <c r="L498" s="5"/>
    </row>
    <row r="499" spans="11:12" ht="20.100000000000001" customHeight="1" x14ac:dyDescent="0.2">
      <c r="K499" s="5"/>
      <c r="L499" s="5"/>
    </row>
    <row r="500" spans="11:12" ht="20.100000000000001" customHeight="1" x14ac:dyDescent="0.2">
      <c r="K500" s="5"/>
      <c r="L500" s="5"/>
    </row>
    <row r="501" spans="11:12" ht="20.100000000000001" customHeight="1" x14ac:dyDescent="0.2">
      <c r="K501" s="5"/>
      <c r="L501" s="5"/>
    </row>
    <row r="502" spans="11:12" ht="20.100000000000001" customHeight="1" x14ac:dyDescent="0.2">
      <c r="K502" s="5"/>
      <c r="L502" s="5"/>
    </row>
    <row r="503" spans="11:12" ht="20.100000000000001" customHeight="1" x14ac:dyDescent="0.2">
      <c r="K503" s="5"/>
      <c r="L503" s="5"/>
    </row>
    <row r="504" spans="11:12" ht="20.100000000000001" customHeight="1" x14ac:dyDescent="0.2">
      <c r="K504" s="5"/>
      <c r="L504" s="5"/>
    </row>
    <row r="505" spans="11:12" ht="20.100000000000001" customHeight="1" x14ac:dyDescent="0.2">
      <c r="K505" s="5"/>
      <c r="L505" s="5"/>
    </row>
    <row r="506" spans="11:12" ht="20.100000000000001" customHeight="1" x14ac:dyDescent="0.2">
      <c r="K506" s="5"/>
      <c r="L506" s="5"/>
    </row>
    <row r="507" spans="11:12" ht="20.100000000000001" customHeight="1" x14ac:dyDescent="0.2">
      <c r="K507" s="5"/>
      <c r="L507" s="5"/>
    </row>
    <row r="508" spans="11:12" ht="20.100000000000001" customHeight="1" x14ac:dyDescent="0.2">
      <c r="K508" s="5"/>
      <c r="L508" s="5"/>
    </row>
    <row r="509" spans="11:12" ht="20.100000000000001" customHeight="1" x14ac:dyDescent="0.2">
      <c r="K509" s="5"/>
      <c r="L509" s="5"/>
    </row>
    <row r="510" spans="11:12" ht="20.100000000000001" customHeight="1" x14ac:dyDescent="0.2">
      <c r="K510" s="5"/>
      <c r="L510" s="5"/>
    </row>
    <row r="511" spans="11:12" ht="20.100000000000001" customHeight="1" x14ac:dyDescent="0.2">
      <c r="K511" s="5"/>
      <c r="L511" s="5"/>
    </row>
    <row r="512" spans="11:12" ht="20.100000000000001" customHeight="1" x14ac:dyDescent="0.2">
      <c r="K512" s="5"/>
      <c r="L512" s="5"/>
    </row>
    <row r="513" spans="11:12" ht="20.100000000000001" customHeight="1" x14ac:dyDescent="0.2">
      <c r="K513" s="5"/>
      <c r="L513" s="5"/>
    </row>
    <row r="514" spans="11:12" ht="20.100000000000001" customHeight="1" x14ac:dyDescent="0.2">
      <c r="K514" s="5"/>
      <c r="L514" s="5"/>
    </row>
    <row r="515" spans="11:12" ht="20.100000000000001" customHeight="1" x14ac:dyDescent="0.2">
      <c r="K515" s="5"/>
      <c r="L515" s="5"/>
    </row>
    <row r="516" spans="11:12" ht="20.100000000000001" customHeight="1" x14ac:dyDescent="0.2">
      <c r="K516" s="5"/>
      <c r="L516" s="5"/>
    </row>
    <row r="517" spans="11:12" ht="20.100000000000001" customHeight="1" x14ac:dyDescent="0.2">
      <c r="K517" s="5"/>
      <c r="L517" s="5"/>
    </row>
    <row r="518" spans="11:12" ht="20.100000000000001" customHeight="1" x14ac:dyDescent="0.2">
      <c r="K518" s="5"/>
      <c r="L518" s="5"/>
    </row>
    <row r="519" spans="11:12" ht="20.100000000000001" customHeight="1" x14ac:dyDescent="0.2">
      <c r="K519" s="5"/>
      <c r="L519" s="5"/>
    </row>
    <row r="520" spans="11:12" ht="20.100000000000001" customHeight="1" x14ac:dyDescent="0.2">
      <c r="K520" s="5"/>
      <c r="L520" s="5"/>
    </row>
    <row r="521" spans="11:12" ht="20.100000000000001" customHeight="1" x14ac:dyDescent="0.2">
      <c r="K521" s="5"/>
      <c r="L521" s="5"/>
    </row>
    <row r="522" spans="11:12" ht="20.100000000000001" customHeight="1" x14ac:dyDescent="0.2">
      <c r="K522" s="5"/>
      <c r="L522" s="5"/>
    </row>
    <row r="523" spans="11:12" ht="20.100000000000001" customHeight="1" x14ac:dyDescent="0.2">
      <c r="K523" s="5"/>
      <c r="L523" s="5"/>
    </row>
    <row r="524" spans="11:12" ht="20.100000000000001" customHeight="1" x14ac:dyDescent="0.2">
      <c r="K524" s="5"/>
      <c r="L524" s="5"/>
    </row>
    <row r="525" spans="11:12" ht="20.100000000000001" customHeight="1" x14ac:dyDescent="0.2">
      <c r="K525" s="5"/>
      <c r="L525" s="5"/>
    </row>
    <row r="526" spans="11:12" ht="20.100000000000001" customHeight="1" x14ac:dyDescent="0.2">
      <c r="K526" s="5"/>
      <c r="L526" s="5"/>
    </row>
    <row r="527" spans="11:12" ht="20.100000000000001" customHeight="1" x14ac:dyDescent="0.2">
      <c r="K527" s="5"/>
      <c r="L527" s="5"/>
    </row>
    <row r="528" spans="11:12" ht="20.100000000000001" customHeight="1" x14ac:dyDescent="0.2">
      <c r="K528" s="5"/>
      <c r="L528" s="5"/>
    </row>
    <row r="529" spans="11:12" ht="20.100000000000001" customHeight="1" x14ac:dyDescent="0.2">
      <c r="K529" s="5"/>
      <c r="L529" s="5"/>
    </row>
    <row r="530" spans="11:12" ht="20.100000000000001" customHeight="1" x14ac:dyDescent="0.2">
      <c r="K530" s="5"/>
      <c r="L530" s="5"/>
    </row>
    <row r="531" spans="11:12" ht="20.100000000000001" customHeight="1" x14ac:dyDescent="0.2">
      <c r="K531" s="5"/>
      <c r="L531" s="5"/>
    </row>
    <row r="532" spans="11:12" ht="20.100000000000001" customHeight="1" x14ac:dyDescent="0.2">
      <c r="K532" s="5"/>
      <c r="L532" s="5"/>
    </row>
    <row r="533" spans="11:12" ht="20.100000000000001" customHeight="1" x14ac:dyDescent="0.2">
      <c r="K533" s="5"/>
      <c r="L533" s="5"/>
    </row>
    <row r="534" spans="11:12" ht="20.100000000000001" customHeight="1" x14ac:dyDescent="0.2">
      <c r="K534" s="5"/>
      <c r="L534" s="5"/>
    </row>
    <row r="535" spans="11:12" ht="20.100000000000001" customHeight="1" x14ac:dyDescent="0.2">
      <c r="K535" s="5"/>
      <c r="L535" s="5"/>
    </row>
    <row r="536" spans="11:12" ht="20.100000000000001" customHeight="1" x14ac:dyDescent="0.2">
      <c r="K536" s="5"/>
      <c r="L536" s="5"/>
    </row>
    <row r="537" spans="11:12" ht="20.100000000000001" customHeight="1" x14ac:dyDescent="0.2">
      <c r="K537" s="5"/>
      <c r="L537" s="5"/>
    </row>
    <row r="538" spans="11:12" ht="20.100000000000001" customHeight="1" x14ac:dyDescent="0.2">
      <c r="K538" s="5"/>
      <c r="L538" s="5"/>
    </row>
    <row r="539" spans="11:12" ht="20.100000000000001" customHeight="1" x14ac:dyDescent="0.2">
      <c r="K539" s="5"/>
      <c r="L539" s="5"/>
    </row>
    <row r="540" spans="11:12" ht="20.100000000000001" customHeight="1" x14ac:dyDescent="0.2">
      <c r="K540" s="5"/>
      <c r="L540" s="5"/>
    </row>
    <row r="541" spans="11:12" ht="20.100000000000001" customHeight="1" x14ac:dyDescent="0.2">
      <c r="K541" s="5"/>
      <c r="L541" s="5"/>
    </row>
    <row r="542" spans="11:12" ht="20.100000000000001" customHeight="1" x14ac:dyDescent="0.2">
      <c r="K542" s="5"/>
      <c r="L542" s="5"/>
    </row>
    <row r="543" spans="11:12" ht="20.100000000000001" customHeight="1" x14ac:dyDescent="0.2">
      <c r="K543" s="5"/>
      <c r="L543" s="5"/>
    </row>
    <row r="544" spans="11:12" ht="20.100000000000001" customHeight="1" x14ac:dyDescent="0.2">
      <c r="K544" s="5"/>
      <c r="L544" s="5"/>
    </row>
    <row r="545" spans="11:12" ht="20.100000000000001" customHeight="1" x14ac:dyDescent="0.2">
      <c r="K545" s="5"/>
      <c r="L545" s="5"/>
    </row>
    <row r="546" spans="11:12" ht="20.100000000000001" customHeight="1" x14ac:dyDescent="0.2">
      <c r="K546" s="5"/>
      <c r="L546" s="5"/>
    </row>
    <row r="547" spans="11:12" ht="20.100000000000001" customHeight="1" x14ac:dyDescent="0.2">
      <c r="K547" s="5"/>
      <c r="L547" s="5"/>
    </row>
    <row r="548" spans="11:12" ht="20.100000000000001" customHeight="1" x14ac:dyDescent="0.2">
      <c r="K548" s="5"/>
      <c r="L548" s="5"/>
    </row>
    <row r="549" spans="11:12" ht="20.100000000000001" customHeight="1" x14ac:dyDescent="0.2">
      <c r="K549" s="5"/>
      <c r="L549" s="5"/>
    </row>
    <row r="550" spans="11:12" ht="20.100000000000001" customHeight="1" x14ac:dyDescent="0.2">
      <c r="K550" s="5"/>
      <c r="L550" s="5"/>
    </row>
    <row r="551" spans="11:12" ht="20.100000000000001" customHeight="1" x14ac:dyDescent="0.2">
      <c r="K551" s="5"/>
      <c r="L551" s="5"/>
    </row>
    <row r="552" spans="11:12" ht="20.100000000000001" customHeight="1" x14ac:dyDescent="0.2">
      <c r="K552" s="5"/>
      <c r="L552" s="5"/>
    </row>
    <row r="553" spans="11:12" ht="20.100000000000001" customHeight="1" x14ac:dyDescent="0.2">
      <c r="K553" s="5"/>
      <c r="L553" s="5"/>
    </row>
    <row r="554" spans="11:12" ht="20.100000000000001" customHeight="1" x14ac:dyDescent="0.2">
      <c r="K554" s="5"/>
      <c r="L554" s="5"/>
    </row>
    <row r="555" spans="11:12" ht="20.100000000000001" customHeight="1" x14ac:dyDescent="0.2">
      <c r="K555" s="5"/>
      <c r="L555" s="5"/>
    </row>
    <row r="556" spans="11:12" ht="20.100000000000001" customHeight="1" x14ac:dyDescent="0.2">
      <c r="K556" s="5"/>
      <c r="L556" s="5"/>
    </row>
    <row r="557" spans="11:12" ht="20.100000000000001" customHeight="1" x14ac:dyDescent="0.2">
      <c r="K557" s="5"/>
      <c r="L557" s="5"/>
    </row>
    <row r="558" spans="11:12" ht="20.100000000000001" customHeight="1" x14ac:dyDescent="0.2">
      <c r="K558" s="5"/>
      <c r="L558" s="5"/>
    </row>
    <row r="559" spans="11:12" ht="20.100000000000001" customHeight="1" x14ac:dyDescent="0.2">
      <c r="K559" s="5"/>
      <c r="L559" s="5"/>
    </row>
    <row r="560" spans="11:12" ht="20.100000000000001" customHeight="1" x14ac:dyDescent="0.2">
      <c r="K560" s="5"/>
      <c r="L560" s="5"/>
    </row>
    <row r="561" spans="11:12" ht="20.100000000000001" customHeight="1" x14ac:dyDescent="0.2">
      <c r="K561" s="5"/>
      <c r="L561" s="5"/>
    </row>
    <row r="562" spans="11:12" ht="20.100000000000001" customHeight="1" x14ac:dyDescent="0.2">
      <c r="K562" s="5"/>
      <c r="L562" s="5"/>
    </row>
    <row r="563" spans="11:12" ht="20.100000000000001" customHeight="1" x14ac:dyDescent="0.2">
      <c r="K563" s="5"/>
      <c r="L563" s="5"/>
    </row>
    <row r="564" spans="11:12" ht="20.100000000000001" customHeight="1" x14ac:dyDescent="0.2">
      <c r="K564" s="5"/>
      <c r="L564" s="5"/>
    </row>
    <row r="565" spans="11:12" ht="20.100000000000001" customHeight="1" x14ac:dyDescent="0.2">
      <c r="K565" s="5"/>
      <c r="L565" s="5"/>
    </row>
    <row r="566" spans="11:12" ht="20.100000000000001" customHeight="1" x14ac:dyDescent="0.2">
      <c r="K566" s="5"/>
      <c r="L566" s="5"/>
    </row>
    <row r="567" spans="11:12" ht="20.100000000000001" customHeight="1" x14ac:dyDescent="0.2">
      <c r="K567" s="5"/>
      <c r="L567" s="5"/>
    </row>
    <row r="568" spans="11:12" ht="20.100000000000001" customHeight="1" x14ac:dyDescent="0.2">
      <c r="K568" s="5"/>
      <c r="L568" s="5"/>
    </row>
    <row r="569" spans="11:12" ht="20.100000000000001" customHeight="1" x14ac:dyDescent="0.2">
      <c r="K569" s="5"/>
      <c r="L569" s="5"/>
    </row>
    <row r="570" spans="11:12" ht="20.100000000000001" customHeight="1" x14ac:dyDescent="0.2">
      <c r="K570" s="5"/>
      <c r="L570" s="5"/>
    </row>
    <row r="571" spans="11:12" ht="20.100000000000001" customHeight="1" x14ac:dyDescent="0.2">
      <c r="K571" s="5"/>
      <c r="L571" s="5"/>
    </row>
    <row r="572" spans="11:12" ht="20.100000000000001" customHeight="1" x14ac:dyDescent="0.2">
      <c r="K572" s="5"/>
      <c r="L572" s="5"/>
    </row>
    <row r="573" spans="11:12" ht="20.100000000000001" customHeight="1" x14ac:dyDescent="0.2">
      <c r="K573" s="5"/>
      <c r="L573" s="5"/>
    </row>
    <row r="574" spans="11:12" ht="20.100000000000001" customHeight="1" x14ac:dyDescent="0.2">
      <c r="K574" s="5"/>
      <c r="L574" s="5"/>
    </row>
    <row r="575" spans="11:12" ht="20.100000000000001" customHeight="1" x14ac:dyDescent="0.2">
      <c r="K575" s="5"/>
      <c r="L575" s="5"/>
    </row>
    <row r="576" spans="11:12" ht="20.100000000000001" customHeight="1" x14ac:dyDescent="0.2">
      <c r="K576" s="5"/>
      <c r="L576" s="5"/>
    </row>
    <row r="577" spans="11:12" ht="20.100000000000001" customHeight="1" x14ac:dyDescent="0.2">
      <c r="K577" s="5"/>
      <c r="L577" s="5"/>
    </row>
    <row r="578" spans="11:12" ht="20.100000000000001" customHeight="1" x14ac:dyDescent="0.2">
      <c r="K578" s="5"/>
      <c r="L578" s="5"/>
    </row>
    <row r="579" spans="11:12" ht="20.100000000000001" customHeight="1" x14ac:dyDescent="0.2">
      <c r="K579" s="5"/>
      <c r="L579" s="5"/>
    </row>
    <row r="580" spans="11:12" ht="20.100000000000001" customHeight="1" x14ac:dyDescent="0.2">
      <c r="K580" s="5"/>
      <c r="L580" s="5"/>
    </row>
    <row r="581" spans="11:12" ht="20.100000000000001" customHeight="1" x14ac:dyDescent="0.2">
      <c r="K581" s="5"/>
      <c r="L581" s="5"/>
    </row>
    <row r="582" spans="11:12" ht="20.100000000000001" customHeight="1" x14ac:dyDescent="0.2">
      <c r="K582" s="5"/>
      <c r="L582" s="5"/>
    </row>
    <row r="583" spans="11:12" ht="20.100000000000001" customHeight="1" x14ac:dyDescent="0.2">
      <c r="K583" s="5"/>
      <c r="L583" s="5"/>
    </row>
    <row r="584" spans="11:12" ht="20.100000000000001" customHeight="1" x14ac:dyDescent="0.2">
      <c r="K584" s="5"/>
      <c r="L584" s="5"/>
    </row>
    <row r="585" spans="11:12" ht="20.100000000000001" customHeight="1" x14ac:dyDescent="0.2">
      <c r="K585" s="5"/>
      <c r="L585" s="5"/>
    </row>
    <row r="586" spans="11:12" ht="20.100000000000001" customHeight="1" x14ac:dyDescent="0.2">
      <c r="K586" s="5"/>
      <c r="L586" s="5"/>
    </row>
    <row r="587" spans="11:12" ht="20.100000000000001" customHeight="1" x14ac:dyDescent="0.2">
      <c r="K587" s="5"/>
      <c r="L587" s="5"/>
    </row>
    <row r="588" spans="11:12" ht="20.100000000000001" customHeight="1" x14ac:dyDescent="0.2">
      <c r="K588" s="5"/>
      <c r="L588" s="5"/>
    </row>
    <row r="589" spans="11:12" ht="20.100000000000001" customHeight="1" x14ac:dyDescent="0.2">
      <c r="K589" s="5"/>
      <c r="L589" s="5"/>
    </row>
    <row r="590" spans="11:12" ht="20.100000000000001" customHeight="1" x14ac:dyDescent="0.2">
      <c r="K590" s="5"/>
      <c r="L590" s="5"/>
    </row>
    <row r="591" spans="11:12" ht="20.100000000000001" customHeight="1" x14ac:dyDescent="0.2">
      <c r="K591" s="5"/>
      <c r="L591" s="5"/>
    </row>
    <row r="592" spans="11:12" ht="20.100000000000001" customHeight="1" x14ac:dyDescent="0.2">
      <c r="K592" s="5"/>
      <c r="L592" s="5"/>
    </row>
    <row r="593" spans="11:12" ht="20.100000000000001" customHeight="1" x14ac:dyDescent="0.2">
      <c r="K593" s="5"/>
      <c r="L593" s="5"/>
    </row>
    <row r="594" spans="11:12" ht="20.100000000000001" customHeight="1" x14ac:dyDescent="0.2">
      <c r="K594" s="5"/>
      <c r="L594" s="5"/>
    </row>
    <row r="595" spans="11:12" ht="20.100000000000001" customHeight="1" x14ac:dyDescent="0.2">
      <c r="K595" s="5"/>
      <c r="L595" s="5"/>
    </row>
    <row r="596" spans="11:12" ht="20.100000000000001" customHeight="1" x14ac:dyDescent="0.2">
      <c r="K596" s="5"/>
      <c r="L596" s="5"/>
    </row>
    <row r="597" spans="11:12" ht="20.100000000000001" customHeight="1" x14ac:dyDescent="0.2">
      <c r="K597" s="5"/>
      <c r="L597" s="5"/>
    </row>
    <row r="598" spans="11:12" ht="20.100000000000001" customHeight="1" x14ac:dyDescent="0.2">
      <c r="K598" s="5"/>
      <c r="L598" s="5"/>
    </row>
    <row r="599" spans="11:12" ht="20.100000000000001" customHeight="1" x14ac:dyDescent="0.2">
      <c r="K599" s="5"/>
      <c r="L599" s="5"/>
    </row>
    <row r="600" spans="11:12" ht="20.100000000000001" customHeight="1" x14ac:dyDescent="0.2">
      <c r="K600" s="5"/>
      <c r="L600" s="5"/>
    </row>
    <row r="601" spans="11:12" ht="20.100000000000001" customHeight="1" x14ac:dyDescent="0.2">
      <c r="K601" s="5"/>
      <c r="L601" s="5"/>
    </row>
    <row r="602" spans="11:12" ht="20.100000000000001" customHeight="1" x14ac:dyDescent="0.2">
      <c r="K602" s="5"/>
      <c r="L602" s="5"/>
    </row>
    <row r="603" spans="11:12" ht="20.100000000000001" customHeight="1" x14ac:dyDescent="0.2">
      <c r="K603" s="5"/>
      <c r="L603" s="5"/>
    </row>
    <row r="604" spans="11:12" ht="20.100000000000001" customHeight="1" x14ac:dyDescent="0.2">
      <c r="K604" s="5"/>
      <c r="L604" s="5"/>
    </row>
    <row r="605" spans="11:12" ht="20.100000000000001" customHeight="1" x14ac:dyDescent="0.2">
      <c r="K605" s="5"/>
      <c r="L605" s="5"/>
    </row>
    <row r="606" spans="11:12" ht="20.100000000000001" customHeight="1" x14ac:dyDescent="0.2">
      <c r="K606" s="5"/>
      <c r="L606" s="5"/>
    </row>
    <row r="607" spans="11:12" ht="20.100000000000001" customHeight="1" x14ac:dyDescent="0.2">
      <c r="K607" s="5"/>
      <c r="L607" s="5"/>
    </row>
    <row r="608" spans="11:12" ht="20.100000000000001" customHeight="1" x14ac:dyDescent="0.2">
      <c r="K608" s="5"/>
      <c r="L608" s="5"/>
    </row>
    <row r="609" spans="11:12" ht="20.100000000000001" customHeight="1" x14ac:dyDescent="0.2">
      <c r="K609" s="5"/>
      <c r="L609" s="5"/>
    </row>
    <row r="610" spans="11:12" ht="20.100000000000001" customHeight="1" x14ac:dyDescent="0.2">
      <c r="K610" s="5"/>
      <c r="L610" s="5"/>
    </row>
    <row r="611" spans="11:12" ht="20.100000000000001" customHeight="1" x14ac:dyDescent="0.2">
      <c r="K611" s="5"/>
      <c r="L611" s="5"/>
    </row>
    <row r="612" spans="11:12" ht="20.100000000000001" customHeight="1" x14ac:dyDescent="0.2">
      <c r="K612" s="5"/>
      <c r="L612" s="5"/>
    </row>
    <row r="613" spans="11:12" ht="20.100000000000001" customHeight="1" x14ac:dyDescent="0.2">
      <c r="K613" s="5"/>
      <c r="L613" s="5"/>
    </row>
    <row r="614" spans="11:12" ht="20.100000000000001" customHeight="1" x14ac:dyDescent="0.2">
      <c r="K614" s="5"/>
      <c r="L614" s="5"/>
    </row>
    <row r="615" spans="11:12" ht="20.100000000000001" customHeight="1" x14ac:dyDescent="0.2">
      <c r="K615" s="5"/>
      <c r="L615" s="5"/>
    </row>
    <row r="616" spans="11:12" ht="20.100000000000001" customHeight="1" x14ac:dyDescent="0.2">
      <c r="K616" s="5"/>
      <c r="L616" s="5"/>
    </row>
    <row r="617" spans="11:12" ht="20.100000000000001" customHeight="1" x14ac:dyDescent="0.2">
      <c r="K617" s="5"/>
      <c r="L617" s="5"/>
    </row>
    <row r="618" spans="11:12" ht="20.100000000000001" customHeight="1" x14ac:dyDescent="0.2">
      <c r="K618" s="5"/>
      <c r="L618" s="5"/>
    </row>
    <row r="619" spans="11:12" ht="20.100000000000001" customHeight="1" x14ac:dyDescent="0.2">
      <c r="K619" s="5"/>
      <c r="L619" s="5"/>
    </row>
    <row r="620" spans="11:12" ht="20.100000000000001" customHeight="1" x14ac:dyDescent="0.2">
      <c r="K620" s="5"/>
      <c r="L620" s="5"/>
    </row>
    <row r="621" spans="11:12" ht="20.100000000000001" customHeight="1" x14ac:dyDescent="0.2">
      <c r="K621" s="5"/>
      <c r="L621" s="5"/>
    </row>
    <row r="622" spans="11:12" ht="20.100000000000001" customHeight="1" x14ac:dyDescent="0.2">
      <c r="K622" s="5"/>
      <c r="L622" s="5"/>
    </row>
    <row r="623" spans="11:12" ht="20.100000000000001" customHeight="1" x14ac:dyDescent="0.2">
      <c r="K623" s="5"/>
      <c r="L623" s="5"/>
    </row>
    <row r="624" spans="11:12" ht="20.100000000000001" customHeight="1" x14ac:dyDescent="0.2">
      <c r="K624" s="5"/>
      <c r="L624" s="5"/>
    </row>
    <row r="625" spans="11:12" ht="20.100000000000001" customHeight="1" x14ac:dyDescent="0.2">
      <c r="K625" s="5"/>
      <c r="L625" s="5"/>
    </row>
    <row r="626" spans="11:12" ht="20.100000000000001" customHeight="1" x14ac:dyDescent="0.2">
      <c r="K626" s="5"/>
      <c r="L626" s="5"/>
    </row>
    <row r="627" spans="11:12" ht="20.100000000000001" customHeight="1" x14ac:dyDescent="0.2">
      <c r="K627" s="5"/>
      <c r="L627" s="5"/>
    </row>
    <row r="628" spans="11:12" ht="20.100000000000001" customHeight="1" x14ac:dyDescent="0.2">
      <c r="K628" s="5"/>
      <c r="L628" s="5"/>
    </row>
    <row r="629" spans="11:12" ht="20.100000000000001" customHeight="1" x14ac:dyDescent="0.2">
      <c r="K629" s="5"/>
      <c r="L629" s="5"/>
    </row>
    <row r="630" spans="11:12" ht="20.100000000000001" customHeight="1" x14ac:dyDescent="0.2">
      <c r="K630" s="5"/>
      <c r="L630" s="5"/>
    </row>
    <row r="631" spans="11:12" ht="20.100000000000001" customHeight="1" x14ac:dyDescent="0.2">
      <c r="K631" s="5"/>
      <c r="L631" s="5"/>
    </row>
    <row r="632" spans="11:12" ht="20.100000000000001" customHeight="1" x14ac:dyDescent="0.2">
      <c r="K632" s="5"/>
      <c r="L632" s="5"/>
    </row>
    <row r="633" spans="11:12" ht="20.100000000000001" customHeight="1" x14ac:dyDescent="0.2">
      <c r="K633" s="5"/>
      <c r="L633" s="5"/>
    </row>
    <row r="634" spans="11:12" ht="20.100000000000001" customHeight="1" x14ac:dyDescent="0.2">
      <c r="K634" s="5"/>
      <c r="L634" s="5"/>
    </row>
    <row r="635" spans="11:12" ht="20.100000000000001" customHeight="1" x14ac:dyDescent="0.2">
      <c r="K635" s="5"/>
      <c r="L635" s="5"/>
    </row>
    <row r="636" spans="11:12" ht="20.100000000000001" customHeight="1" x14ac:dyDescent="0.2">
      <c r="K636" s="5"/>
      <c r="L636" s="5"/>
    </row>
    <row r="637" spans="11:12" ht="20.100000000000001" customHeight="1" x14ac:dyDescent="0.2">
      <c r="K637" s="5"/>
      <c r="L637" s="5"/>
    </row>
    <row r="638" spans="11:12" ht="20.100000000000001" customHeight="1" x14ac:dyDescent="0.2">
      <c r="K638" s="5"/>
      <c r="L638" s="5"/>
    </row>
    <row r="639" spans="11:12" ht="20.100000000000001" customHeight="1" x14ac:dyDescent="0.2">
      <c r="K639" s="5"/>
      <c r="L639" s="5"/>
    </row>
    <row r="640" spans="11:12" ht="20.100000000000001" customHeight="1" x14ac:dyDescent="0.2">
      <c r="K640" s="5"/>
      <c r="L640" s="5"/>
    </row>
    <row r="641" spans="11:12" ht="20.100000000000001" customHeight="1" x14ac:dyDescent="0.2">
      <c r="K641" s="5"/>
      <c r="L641" s="5"/>
    </row>
    <row r="642" spans="11:12" ht="20.100000000000001" customHeight="1" x14ac:dyDescent="0.2">
      <c r="K642" s="5"/>
      <c r="L642" s="5"/>
    </row>
    <row r="643" spans="11:12" ht="20.100000000000001" customHeight="1" x14ac:dyDescent="0.2">
      <c r="K643" s="5"/>
      <c r="L643" s="5"/>
    </row>
    <row r="644" spans="11:12" ht="20.100000000000001" customHeight="1" x14ac:dyDescent="0.2">
      <c r="K644" s="5"/>
      <c r="L644" s="5"/>
    </row>
    <row r="645" spans="11:12" ht="20.100000000000001" customHeight="1" x14ac:dyDescent="0.2">
      <c r="K645" s="5"/>
      <c r="L645" s="5"/>
    </row>
    <row r="646" spans="11:12" ht="20.100000000000001" customHeight="1" x14ac:dyDescent="0.2">
      <c r="K646" s="5"/>
      <c r="L646" s="5"/>
    </row>
    <row r="647" spans="11:12" ht="20.100000000000001" customHeight="1" x14ac:dyDescent="0.2">
      <c r="K647" s="5"/>
      <c r="L647" s="5"/>
    </row>
    <row r="648" spans="11:12" ht="20.100000000000001" customHeight="1" x14ac:dyDescent="0.2">
      <c r="K648" s="5"/>
      <c r="L648" s="5"/>
    </row>
    <row r="649" spans="11:12" ht="20.100000000000001" customHeight="1" x14ac:dyDescent="0.2">
      <c r="K649" s="5"/>
      <c r="L649" s="5"/>
    </row>
  </sheetData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622"/>
  <sheetViews>
    <sheetView workbookViewId="0">
      <selection activeCell="A3" sqref="A3:F91"/>
    </sheetView>
  </sheetViews>
  <sheetFormatPr defaultColWidth="9.140625" defaultRowHeight="15.75" x14ac:dyDescent="0.25"/>
  <cols>
    <col min="1" max="1" width="16.5703125" style="15" customWidth="1"/>
    <col min="2" max="2" width="5.42578125" style="390" customWidth="1"/>
    <col min="3" max="3" width="28.85546875" style="15" customWidth="1"/>
    <col min="4" max="4" width="23.85546875" style="342" customWidth="1"/>
    <col min="5" max="5" width="18.28515625" style="15" customWidth="1"/>
    <col min="6" max="6" width="20.28515625" style="15" customWidth="1"/>
    <col min="7" max="7" width="13.28515625" style="15" hidden="1" customWidth="1"/>
    <col min="8" max="8" width="18.5703125" style="15" hidden="1" customWidth="1"/>
    <col min="9" max="9" width="14" style="15" customWidth="1"/>
    <col min="10" max="10" width="13.140625" style="15" bestFit="1" customWidth="1"/>
    <col min="11" max="11" width="9.140625" style="15"/>
    <col min="12" max="12" width="13.5703125" style="15" customWidth="1"/>
    <col min="13" max="16384" width="9.140625" style="15"/>
  </cols>
  <sheetData>
    <row r="1" spans="7:8" ht="4.5" customHeight="1" x14ac:dyDescent="0.25"/>
    <row r="2" spans="7:8" ht="4.5" customHeight="1" x14ac:dyDescent="0.25"/>
    <row r="3" spans="7:8" ht="20.100000000000001" customHeight="1" x14ac:dyDescent="0.25">
      <c r="G3" s="23"/>
      <c r="H3" s="23"/>
    </row>
    <row r="4" spans="7:8" ht="20.100000000000001" customHeight="1" x14ac:dyDescent="0.25">
      <c r="G4" s="23"/>
      <c r="H4" s="23"/>
    </row>
    <row r="5" spans="7:8" ht="20.100000000000001" customHeight="1" x14ac:dyDescent="0.25">
      <c r="G5" s="23"/>
      <c r="H5" s="23"/>
    </row>
    <row r="6" spans="7:8" ht="20.100000000000001" customHeight="1" x14ac:dyDescent="0.25">
      <c r="G6" s="23"/>
      <c r="H6" s="23"/>
    </row>
    <row r="7" spans="7:8" ht="20.100000000000001" customHeight="1" x14ac:dyDescent="0.25">
      <c r="G7" s="23"/>
      <c r="H7" s="23"/>
    </row>
    <row r="8" spans="7:8" ht="20.100000000000001" customHeight="1" x14ac:dyDescent="0.25">
      <c r="G8" s="23"/>
      <c r="H8" s="23"/>
    </row>
    <row r="9" spans="7:8" ht="20.100000000000001" customHeight="1" x14ac:dyDescent="0.25">
      <c r="G9" s="23"/>
      <c r="H9" s="23"/>
    </row>
    <row r="10" spans="7:8" ht="20.100000000000001" customHeight="1" x14ac:dyDescent="0.25">
      <c r="G10" s="23"/>
      <c r="H10" s="23"/>
    </row>
    <row r="11" spans="7:8" ht="20.100000000000001" customHeight="1" x14ac:dyDescent="0.25">
      <c r="G11" s="23"/>
      <c r="H11" s="23"/>
    </row>
    <row r="12" spans="7:8" ht="20.100000000000001" customHeight="1" x14ac:dyDescent="0.25">
      <c r="G12" s="23"/>
      <c r="H12" s="23"/>
    </row>
    <row r="13" spans="7:8" ht="20.100000000000001" customHeight="1" x14ac:dyDescent="0.25">
      <c r="G13" s="23"/>
      <c r="H13" s="23"/>
    </row>
    <row r="14" spans="7:8" ht="20.100000000000001" customHeight="1" x14ac:dyDescent="0.25">
      <c r="G14" s="23"/>
      <c r="H14" s="23"/>
    </row>
    <row r="15" spans="7:8" ht="20.100000000000001" customHeight="1" x14ac:dyDescent="0.25">
      <c r="G15" s="23"/>
      <c r="H15" s="23"/>
    </row>
    <row r="16" spans="7:8" ht="20.100000000000001" customHeight="1" x14ac:dyDescent="0.25">
      <c r="G16" s="23"/>
      <c r="H16" s="23"/>
    </row>
    <row r="17" spans="7:8" ht="20.100000000000001" customHeight="1" x14ac:dyDescent="0.25">
      <c r="G17" s="23"/>
      <c r="H17" s="23"/>
    </row>
    <row r="18" spans="7:8" ht="20.100000000000001" customHeight="1" x14ac:dyDescent="0.25">
      <c r="G18" s="23"/>
      <c r="H18" s="23"/>
    </row>
    <row r="19" spans="7:8" ht="20.100000000000001" customHeight="1" x14ac:dyDescent="0.25">
      <c r="G19" s="23"/>
      <c r="H19" s="23"/>
    </row>
    <row r="20" spans="7:8" ht="20.100000000000001" customHeight="1" x14ac:dyDescent="0.25">
      <c r="G20" s="23"/>
      <c r="H20" s="23"/>
    </row>
    <row r="21" spans="7:8" ht="20.100000000000001" customHeight="1" x14ac:dyDescent="0.25">
      <c r="G21" s="23"/>
      <c r="H21" s="23"/>
    </row>
    <row r="22" spans="7:8" ht="20.100000000000001" customHeight="1" x14ac:dyDescent="0.25">
      <c r="G22" s="23"/>
      <c r="H22" s="23"/>
    </row>
    <row r="23" spans="7:8" ht="20.100000000000001" customHeight="1" x14ac:dyDescent="0.25">
      <c r="G23" s="23"/>
      <c r="H23" s="23"/>
    </row>
    <row r="24" spans="7:8" ht="20.100000000000001" customHeight="1" x14ac:dyDescent="0.25">
      <c r="G24" s="23"/>
      <c r="H24" s="23"/>
    </row>
    <row r="25" spans="7:8" ht="20.100000000000001" customHeight="1" x14ac:dyDescent="0.25">
      <c r="G25" s="23"/>
      <c r="H25" s="23"/>
    </row>
    <row r="26" spans="7:8" ht="20.100000000000001" customHeight="1" x14ac:dyDescent="0.25">
      <c r="G26" s="23"/>
      <c r="H26" s="23"/>
    </row>
    <row r="27" spans="7:8" ht="20.100000000000001" customHeight="1" x14ac:dyDescent="0.25">
      <c r="G27" s="23"/>
      <c r="H27" s="23"/>
    </row>
    <row r="28" spans="7:8" ht="20.100000000000001" customHeight="1" x14ac:dyDescent="0.25">
      <c r="G28" s="23"/>
      <c r="H28" s="23"/>
    </row>
    <row r="29" spans="7:8" ht="20.100000000000001" customHeight="1" x14ac:dyDescent="0.25">
      <c r="G29" s="23"/>
      <c r="H29" s="23"/>
    </row>
    <row r="30" spans="7:8" ht="20.100000000000001" customHeight="1" x14ac:dyDescent="0.25">
      <c r="G30" s="23"/>
      <c r="H30" s="23"/>
    </row>
    <row r="31" spans="7:8" ht="20.100000000000001" customHeight="1" x14ac:dyDescent="0.25">
      <c r="G31" s="23"/>
      <c r="H31" s="23"/>
    </row>
    <row r="32" spans="7:8" ht="20.100000000000001" customHeight="1" x14ac:dyDescent="0.25">
      <c r="G32" s="23"/>
      <c r="H32" s="23"/>
    </row>
    <row r="33" spans="7:8" ht="20.100000000000001" customHeight="1" x14ac:dyDescent="0.25">
      <c r="G33" s="23"/>
      <c r="H33" s="23"/>
    </row>
    <row r="34" spans="7:8" ht="20.100000000000001" customHeight="1" x14ac:dyDescent="0.25">
      <c r="G34" s="23"/>
      <c r="H34" s="23"/>
    </row>
    <row r="35" spans="7:8" ht="20.100000000000001" customHeight="1" x14ac:dyDescent="0.25">
      <c r="G35" s="23"/>
      <c r="H35" s="23"/>
    </row>
    <row r="36" spans="7:8" ht="20.100000000000001" customHeight="1" x14ac:dyDescent="0.25">
      <c r="G36" s="23"/>
      <c r="H36" s="23"/>
    </row>
    <row r="37" spans="7:8" ht="20.100000000000001" customHeight="1" x14ac:dyDescent="0.25">
      <c r="G37" s="23"/>
      <c r="H37" s="23"/>
    </row>
    <row r="38" spans="7:8" ht="20.100000000000001" customHeight="1" x14ac:dyDescent="0.25">
      <c r="G38" s="23"/>
      <c r="H38" s="23"/>
    </row>
    <row r="39" spans="7:8" ht="20.100000000000001" customHeight="1" x14ac:dyDescent="0.25">
      <c r="G39" s="23"/>
      <c r="H39" s="23"/>
    </row>
    <row r="40" spans="7:8" ht="20.100000000000001" customHeight="1" x14ac:dyDescent="0.25">
      <c r="G40" s="23"/>
      <c r="H40" s="23"/>
    </row>
    <row r="41" spans="7:8" ht="20.100000000000001" customHeight="1" x14ac:dyDescent="0.25">
      <c r="G41" s="23"/>
      <c r="H41" s="23"/>
    </row>
    <row r="42" spans="7:8" ht="20.100000000000001" customHeight="1" x14ac:dyDescent="0.25">
      <c r="G42" s="23"/>
      <c r="H42" s="23"/>
    </row>
    <row r="43" spans="7:8" ht="20.100000000000001" customHeight="1" x14ac:dyDescent="0.25">
      <c r="G43" s="23"/>
      <c r="H43" s="23"/>
    </row>
    <row r="44" spans="7:8" ht="20.100000000000001" customHeight="1" x14ac:dyDescent="0.25">
      <c r="G44" s="23"/>
      <c r="H44" s="23"/>
    </row>
    <row r="45" spans="7:8" ht="20.100000000000001" customHeight="1" x14ac:dyDescent="0.25">
      <c r="G45" s="23"/>
      <c r="H45" s="23"/>
    </row>
    <row r="46" spans="7:8" ht="20.100000000000001" customHeight="1" x14ac:dyDescent="0.25">
      <c r="G46" s="23"/>
      <c r="H46" s="23"/>
    </row>
    <row r="47" spans="7:8" ht="20.100000000000001" customHeight="1" x14ac:dyDescent="0.25">
      <c r="G47" s="23"/>
      <c r="H47" s="23"/>
    </row>
    <row r="48" spans="7:8" ht="20.100000000000001" customHeight="1" x14ac:dyDescent="0.25">
      <c r="G48" s="23"/>
      <c r="H48" s="23"/>
    </row>
    <row r="49" spans="7:8" ht="20.100000000000001" customHeight="1" x14ac:dyDescent="0.25">
      <c r="G49" s="23"/>
      <c r="H49" s="23"/>
    </row>
    <row r="50" spans="7:8" ht="20.100000000000001" customHeight="1" x14ac:dyDescent="0.25">
      <c r="G50" s="23"/>
      <c r="H50" s="23"/>
    </row>
    <row r="51" spans="7:8" ht="20.100000000000001" customHeight="1" x14ac:dyDescent="0.25">
      <c r="G51" s="23"/>
      <c r="H51" s="23"/>
    </row>
    <row r="52" spans="7:8" ht="20.100000000000001" customHeight="1" x14ac:dyDescent="0.25">
      <c r="G52" s="23"/>
      <c r="H52" s="23"/>
    </row>
    <row r="53" spans="7:8" ht="20.100000000000001" customHeight="1" x14ac:dyDescent="0.25">
      <c r="G53" s="23"/>
      <c r="H53" s="23"/>
    </row>
    <row r="54" spans="7:8" ht="20.100000000000001" customHeight="1" x14ac:dyDescent="0.25">
      <c r="G54" s="23"/>
      <c r="H54" s="23"/>
    </row>
    <row r="55" spans="7:8" ht="20.100000000000001" customHeight="1" x14ac:dyDescent="0.25">
      <c r="G55" s="23"/>
      <c r="H55" s="23"/>
    </row>
    <row r="56" spans="7:8" ht="20.100000000000001" customHeight="1" x14ac:dyDescent="0.25">
      <c r="G56" s="23"/>
      <c r="H56" s="23"/>
    </row>
    <row r="57" spans="7:8" ht="20.100000000000001" customHeight="1" x14ac:dyDescent="0.25">
      <c r="G57" s="23"/>
      <c r="H57" s="23"/>
    </row>
    <row r="58" spans="7:8" ht="20.100000000000001" customHeight="1" x14ac:dyDescent="0.25">
      <c r="G58" s="23"/>
      <c r="H58" s="23"/>
    </row>
    <row r="59" spans="7:8" ht="20.100000000000001" customHeight="1" x14ac:dyDescent="0.25">
      <c r="G59" s="23"/>
      <c r="H59" s="23"/>
    </row>
    <row r="60" spans="7:8" ht="20.100000000000001" customHeight="1" x14ac:dyDescent="0.25">
      <c r="G60" s="23"/>
      <c r="H60" s="23"/>
    </row>
    <row r="61" spans="7:8" ht="20.100000000000001" customHeight="1" x14ac:dyDescent="0.25">
      <c r="G61" s="23"/>
      <c r="H61" s="23"/>
    </row>
    <row r="62" spans="7:8" ht="20.100000000000001" customHeight="1" x14ac:dyDescent="0.25">
      <c r="G62" s="23"/>
      <c r="H62" s="23"/>
    </row>
    <row r="63" spans="7:8" ht="20.100000000000001" customHeight="1" x14ac:dyDescent="0.25">
      <c r="G63" s="23"/>
      <c r="H63" s="23"/>
    </row>
    <row r="64" spans="7:8" ht="20.100000000000001" customHeight="1" x14ac:dyDescent="0.25">
      <c r="G64" s="23"/>
      <c r="H64" s="23"/>
    </row>
    <row r="65" spans="7:8" ht="20.100000000000001" customHeight="1" x14ac:dyDescent="0.25">
      <c r="G65" s="23"/>
      <c r="H65" s="23"/>
    </row>
    <row r="66" spans="7:8" ht="20.100000000000001" customHeight="1" x14ac:dyDescent="0.25">
      <c r="G66" s="23"/>
      <c r="H66" s="23"/>
    </row>
    <row r="67" spans="7:8" ht="20.100000000000001" customHeight="1" x14ac:dyDescent="0.25">
      <c r="G67" s="23"/>
      <c r="H67" s="23"/>
    </row>
    <row r="68" spans="7:8" ht="20.100000000000001" customHeight="1" x14ac:dyDescent="0.25">
      <c r="G68" s="23"/>
      <c r="H68" s="23"/>
    </row>
    <row r="69" spans="7:8" ht="20.100000000000001" customHeight="1" x14ac:dyDescent="0.25">
      <c r="G69" s="23"/>
      <c r="H69" s="23"/>
    </row>
    <row r="70" spans="7:8" ht="20.100000000000001" customHeight="1" x14ac:dyDescent="0.25">
      <c r="G70" s="23"/>
      <c r="H70" s="23"/>
    </row>
    <row r="71" spans="7:8" ht="20.100000000000001" customHeight="1" x14ac:dyDescent="0.25">
      <c r="G71" s="23"/>
      <c r="H71" s="23"/>
    </row>
    <row r="72" spans="7:8" ht="20.100000000000001" customHeight="1" x14ac:dyDescent="0.25">
      <c r="G72" s="23"/>
      <c r="H72" s="23"/>
    </row>
    <row r="73" spans="7:8" ht="20.100000000000001" customHeight="1" x14ac:dyDescent="0.25">
      <c r="G73" s="23"/>
      <c r="H73" s="23"/>
    </row>
    <row r="74" spans="7:8" ht="20.100000000000001" customHeight="1" x14ac:dyDescent="0.25">
      <c r="G74" s="23"/>
      <c r="H74" s="23"/>
    </row>
    <row r="75" spans="7:8" ht="20.100000000000001" customHeight="1" x14ac:dyDescent="0.25">
      <c r="G75" s="23"/>
      <c r="H75" s="23"/>
    </row>
    <row r="76" spans="7:8" ht="20.100000000000001" customHeight="1" x14ac:dyDescent="0.25">
      <c r="G76" s="23"/>
      <c r="H76" s="23"/>
    </row>
    <row r="77" spans="7:8" ht="20.100000000000001" customHeight="1" x14ac:dyDescent="0.25">
      <c r="G77" s="23"/>
      <c r="H77" s="23"/>
    </row>
    <row r="78" spans="7:8" ht="20.100000000000001" customHeight="1" x14ac:dyDescent="0.25">
      <c r="G78" s="23"/>
      <c r="H78" s="23"/>
    </row>
    <row r="79" spans="7:8" ht="20.100000000000001" customHeight="1" x14ac:dyDescent="0.25">
      <c r="G79" s="23"/>
      <c r="H79" s="23"/>
    </row>
    <row r="80" spans="7:8" ht="20.100000000000001" customHeight="1" x14ac:dyDescent="0.25">
      <c r="G80" s="23"/>
      <c r="H80" s="23"/>
    </row>
    <row r="81" spans="7:8" ht="20.100000000000001" customHeight="1" x14ac:dyDescent="0.25">
      <c r="G81" s="23"/>
      <c r="H81" s="23"/>
    </row>
    <row r="82" spans="7:8" ht="20.100000000000001" customHeight="1" x14ac:dyDescent="0.25">
      <c r="G82" s="23"/>
      <c r="H82" s="23"/>
    </row>
    <row r="83" spans="7:8" ht="20.100000000000001" customHeight="1" x14ac:dyDescent="0.25">
      <c r="G83" s="23"/>
      <c r="H83" s="23"/>
    </row>
    <row r="84" spans="7:8" ht="20.100000000000001" customHeight="1" x14ac:dyDescent="0.25">
      <c r="G84" s="23"/>
      <c r="H84" s="23"/>
    </row>
    <row r="85" spans="7:8" ht="20.100000000000001" customHeight="1" x14ac:dyDescent="0.25">
      <c r="G85" s="23"/>
      <c r="H85" s="23"/>
    </row>
    <row r="86" spans="7:8" ht="20.100000000000001" customHeight="1" x14ac:dyDescent="0.25">
      <c r="G86" s="23"/>
      <c r="H86" s="23"/>
    </row>
    <row r="87" spans="7:8" ht="20.100000000000001" customHeight="1" x14ac:dyDescent="0.25">
      <c r="G87" s="23"/>
      <c r="H87" s="23"/>
    </row>
    <row r="88" spans="7:8" ht="20.100000000000001" customHeight="1" x14ac:dyDescent="0.25">
      <c r="G88" s="23"/>
      <c r="H88" s="23"/>
    </row>
    <row r="89" spans="7:8" ht="20.100000000000001" customHeight="1" x14ac:dyDescent="0.25">
      <c r="G89" s="23"/>
      <c r="H89" s="23"/>
    </row>
    <row r="90" spans="7:8" ht="20.100000000000001" customHeight="1" x14ac:dyDescent="0.25">
      <c r="G90" s="23"/>
      <c r="H90" s="23"/>
    </row>
    <row r="91" spans="7:8" ht="20.100000000000001" customHeight="1" x14ac:dyDescent="0.25">
      <c r="G91" s="23"/>
      <c r="H91" s="23"/>
    </row>
    <row r="92" spans="7:8" ht="20.100000000000001" customHeight="1" x14ac:dyDescent="0.25">
      <c r="G92" s="23"/>
      <c r="H92" s="23"/>
    </row>
    <row r="93" spans="7:8" ht="20.100000000000001" customHeight="1" x14ac:dyDescent="0.25">
      <c r="G93" s="23"/>
      <c r="H93" s="23"/>
    </row>
    <row r="94" spans="7:8" ht="20.100000000000001" customHeight="1" x14ac:dyDescent="0.25">
      <c r="G94" s="23"/>
      <c r="H94" s="23"/>
    </row>
    <row r="95" spans="7:8" ht="20.100000000000001" customHeight="1" x14ac:dyDescent="0.25">
      <c r="G95" s="23"/>
      <c r="H95" s="23"/>
    </row>
    <row r="96" spans="7:8" ht="20.100000000000001" customHeight="1" x14ac:dyDescent="0.25">
      <c r="G96" s="23"/>
      <c r="H96" s="23"/>
    </row>
    <row r="97" spans="7:8" ht="20.100000000000001" customHeight="1" x14ac:dyDescent="0.25">
      <c r="G97" s="23"/>
      <c r="H97" s="23"/>
    </row>
    <row r="98" spans="7:8" ht="20.100000000000001" customHeight="1" x14ac:dyDescent="0.25">
      <c r="G98" s="23"/>
      <c r="H98" s="23"/>
    </row>
    <row r="99" spans="7:8" ht="20.100000000000001" customHeight="1" x14ac:dyDescent="0.25">
      <c r="G99" s="23"/>
      <c r="H99" s="23"/>
    </row>
    <row r="100" spans="7:8" ht="20.100000000000001" customHeight="1" x14ac:dyDescent="0.25">
      <c r="G100" s="23"/>
      <c r="H100" s="23"/>
    </row>
    <row r="101" spans="7:8" ht="20.100000000000001" customHeight="1" x14ac:dyDescent="0.25">
      <c r="G101" s="23"/>
      <c r="H101" s="23"/>
    </row>
    <row r="102" spans="7:8" ht="20.100000000000001" customHeight="1" x14ac:dyDescent="0.25">
      <c r="G102" s="23"/>
      <c r="H102" s="23"/>
    </row>
    <row r="103" spans="7:8" ht="20.100000000000001" customHeight="1" x14ac:dyDescent="0.25">
      <c r="G103" s="23"/>
      <c r="H103" s="23"/>
    </row>
    <row r="104" spans="7:8" ht="20.100000000000001" customHeight="1" x14ac:dyDescent="0.25">
      <c r="G104" s="23"/>
      <c r="H104" s="23"/>
    </row>
    <row r="105" spans="7:8" ht="20.100000000000001" customHeight="1" x14ac:dyDescent="0.25">
      <c r="G105" s="23"/>
      <c r="H105" s="23"/>
    </row>
    <row r="106" spans="7:8" ht="20.100000000000001" customHeight="1" x14ac:dyDescent="0.25">
      <c r="G106" s="23"/>
      <c r="H106" s="23"/>
    </row>
    <row r="107" spans="7:8" ht="20.100000000000001" customHeight="1" x14ac:dyDescent="0.25">
      <c r="G107" s="23"/>
      <c r="H107" s="23"/>
    </row>
    <row r="108" spans="7:8" ht="20.100000000000001" customHeight="1" x14ac:dyDescent="0.25">
      <c r="G108" s="23"/>
      <c r="H108" s="23"/>
    </row>
    <row r="109" spans="7:8" ht="20.100000000000001" customHeight="1" x14ac:dyDescent="0.25">
      <c r="G109" s="23"/>
      <c r="H109" s="23"/>
    </row>
    <row r="110" spans="7:8" ht="20.100000000000001" customHeight="1" x14ac:dyDescent="0.25">
      <c r="G110" s="23"/>
      <c r="H110" s="23"/>
    </row>
    <row r="111" spans="7:8" ht="20.100000000000001" customHeight="1" x14ac:dyDescent="0.25">
      <c r="G111" s="23"/>
      <c r="H111" s="23"/>
    </row>
    <row r="112" spans="7:8" ht="20.100000000000001" customHeight="1" x14ac:dyDescent="0.25">
      <c r="G112" s="23"/>
      <c r="H112" s="23"/>
    </row>
    <row r="113" spans="7:8" ht="20.100000000000001" customHeight="1" x14ac:dyDescent="0.25">
      <c r="G113" s="23"/>
      <c r="H113" s="23"/>
    </row>
    <row r="114" spans="7:8" ht="20.100000000000001" customHeight="1" x14ac:dyDescent="0.25">
      <c r="G114" s="23"/>
      <c r="H114" s="23"/>
    </row>
    <row r="115" spans="7:8" ht="20.100000000000001" customHeight="1" x14ac:dyDescent="0.25">
      <c r="G115" s="23"/>
      <c r="H115" s="23"/>
    </row>
    <row r="116" spans="7:8" ht="20.100000000000001" customHeight="1" x14ac:dyDescent="0.25">
      <c r="G116" s="23"/>
      <c r="H116" s="23"/>
    </row>
    <row r="117" spans="7:8" ht="20.100000000000001" customHeight="1" x14ac:dyDescent="0.25">
      <c r="G117" s="23"/>
      <c r="H117" s="23"/>
    </row>
    <row r="118" spans="7:8" ht="20.100000000000001" customHeight="1" x14ac:dyDescent="0.25">
      <c r="G118" s="23"/>
      <c r="H118" s="23"/>
    </row>
    <row r="119" spans="7:8" ht="20.100000000000001" customHeight="1" x14ac:dyDescent="0.25">
      <c r="G119" s="23"/>
      <c r="H119" s="23"/>
    </row>
    <row r="120" spans="7:8" ht="20.100000000000001" customHeight="1" x14ac:dyDescent="0.25">
      <c r="G120" s="23"/>
      <c r="H120" s="23"/>
    </row>
    <row r="121" spans="7:8" ht="20.100000000000001" customHeight="1" x14ac:dyDescent="0.25">
      <c r="G121" s="23"/>
      <c r="H121" s="23"/>
    </row>
    <row r="122" spans="7:8" ht="20.100000000000001" customHeight="1" x14ac:dyDescent="0.25">
      <c r="G122" s="23"/>
      <c r="H122" s="23"/>
    </row>
    <row r="123" spans="7:8" ht="20.100000000000001" customHeight="1" x14ac:dyDescent="0.25">
      <c r="G123" s="23"/>
      <c r="H123" s="23"/>
    </row>
    <row r="124" spans="7:8" ht="20.100000000000001" customHeight="1" x14ac:dyDescent="0.25">
      <c r="G124" s="23"/>
      <c r="H124" s="23"/>
    </row>
    <row r="125" spans="7:8" ht="20.100000000000001" customHeight="1" x14ac:dyDescent="0.25">
      <c r="G125" s="23"/>
      <c r="H125" s="23"/>
    </row>
    <row r="126" spans="7:8" ht="20.100000000000001" customHeight="1" x14ac:dyDescent="0.25">
      <c r="G126" s="23"/>
      <c r="H126" s="23"/>
    </row>
    <row r="127" spans="7:8" ht="20.100000000000001" customHeight="1" x14ac:dyDescent="0.25">
      <c r="G127" s="23"/>
      <c r="H127" s="23"/>
    </row>
    <row r="128" spans="7:8" ht="20.100000000000001" customHeight="1" x14ac:dyDescent="0.25">
      <c r="G128" s="23"/>
      <c r="H128" s="23"/>
    </row>
    <row r="129" spans="7:8" ht="20.100000000000001" customHeight="1" x14ac:dyDescent="0.25">
      <c r="G129" s="23"/>
      <c r="H129" s="23"/>
    </row>
    <row r="130" spans="7:8" ht="20.100000000000001" customHeight="1" x14ac:dyDescent="0.25">
      <c r="G130" s="23"/>
      <c r="H130" s="23"/>
    </row>
    <row r="131" spans="7:8" ht="20.100000000000001" customHeight="1" x14ac:dyDescent="0.25">
      <c r="G131" s="23"/>
      <c r="H131" s="23"/>
    </row>
    <row r="132" spans="7:8" ht="20.100000000000001" customHeight="1" x14ac:dyDescent="0.25">
      <c r="G132" s="23"/>
      <c r="H132" s="23"/>
    </row>
    <row r="133" spans="7:8" ht="20.100000000000001" customHeight="1" x14ac:dyDescent="0.25">
      <c r="G133" s="23"/>
      <c r="H133" s="23"/>
    </row>
    <row r="134" spans="7:8" ht="20.100000000000001" customHeight="1" x14ac:dyDescent="0.25">
      <c r="G134" s="23"/>
      <c r="H134" s="23"/>
    </row>
    <row r="135" spans="7:8" ht="20.100000000000001" customHeight="1" x14ac:dyDescent="0.25">
      <c r="G135" s="23"/>
      <c r="H135" s="23"/>
    </row>
    <row r="136" spans="7:8" ht="20.100000000000001" customHeight="1" x14ac:dyDescent="0.25">
      <c r="G136" s="23"/>
      <c r="H136" s="23"/>
    </row>
    <row r="137" spans="7:8" ht="20.100000000000001" customHeight="1" x14ac:dyDescent="0.25">
      <c r="G137" s="23"/>
      <c r="H137" s="23"/>
    </row>
    <row r="138" spans="7:8" ht="20.100000000000001" customHeight="1" x14ac:dyDescent="0.25">
      <c r="G138" s="23"/>
      <c r="H138" s="23"/>
    </row>
    <row r="139" spans="7:8" ht="20.100000000000001" customHeight="1" x14ac:dyDescent="0.25">
      <c r="G139" s="23"/>
      <c r="H139" s="23"/>
    </row>
    <row r="140" spans="7:8" ht="20.100000000000001" customHeight="1" x14ac:dyDescent="0.25">
      <c r="G140" s="23"/>
      <c r="H140" s="23"/>
    </row>
    <row r="141" spans="7:8" ht="20.100000000000001" customHeight="1" x14ac:dyDescent="0.25">
      <c r="G141" s="23"/>
      <c r="H141" s="23"/>
    </row>
    <row r="142" spans="7:8" ht="20.100000000000001" customHeight="1" x14ac:dyDescent="0.25">
      <c r="G142" s="23"/>
      <c r="H142" s="23"/>
    </row>
    <row r="143" spans="7:8" ht="20.100000000000001" customHeight="1" x14ac:dyDescent="0.25">
      <c r="G143" s="23"/>
      <c r="H143" s="23"/>
    </row>
    <row r="144" spans="7:8" ht="20.100000000000001" customHeight="1" x14ac:dyDescent="0.25">
      <c r="G144" s="23"/>
      <c r="H144" s="23"/>
    </row>
    <row r="145" spans="7:8" ht="20.100000000000001" customHeight="1" x14ac:dyDescent="0.25">
      <c r="G145" s="23"/>
      <c r="H145" s="23"/>
    </row>
    <row r="146" spans="7:8" ht="20.100000000000001" customHeight="1" x14ac:dyDescent="0.25">
      <c r="G146" s="23"/>
      <c r="H146" s="23"/>
    </row>
    <row r="147" spans="7:8" ht="20.100000000000001" customHeight="1" x14ac:dyDescent="0.25">
      <c r="G147" s="23"/>
      <c r="H147" s="23"/>
    </row>
    <row r="148" spans="7:8" ht="20.100000000000001" customHeight="1" x14ac:dyDescent="0.25">
      <c r="G148" s="23"/>
      <c r="H148" s="23"/>
    </row>
    <row r="149" spans="7:8" ht="20.100000000000001" customHeight="1" x14ac:dyDescent="0.25">
      <c r="G149" s="23"/>
      <c r="H149" s="23"/>
    </row>
    <row r="150" spans="7:8" ht="20.100000000000001" customHeight="1" x14ac:dyDescent="0.25">
      <c r="G150" s="23"/>
      <c r="H150" s="23"/>
    </row>
    <row r="151" spans="7:8" ht="20.100000000000001" customHeight="1" x14ac:dyDescent="0.25">
      <c r="G151" s="23"/>
      <c r="H151" s="23"/>
    </row>
    <row r="152" spans="7:8" ht="20.100000000000001" customHeight="1" x14ac:dyDescent="0.25">
      <c r="G152" s="23"/>
      <c r="H152" s="23"/>
    </row>
    <row r="153" spans="7:8" ht="20.100000000000001" customHeight="1" x14ac:dyDescent="0.25">
      <c r="G153" s="23"/>
      <c r="H153" s="23"/>
    </row>
    <row r="154" spans="7:8" ht="20.100000000000001" customHeight="1" x14ac:dyDescent="0.25">
      <c r="G154" s="23"/>
      <c r="H154" s="23"/>
    </row>
    <row r="155" spans="7:8" ht="20.100000000000001" customHeight="1" x14ac:dyDescent="0.25">
      <c r="G155" s="23"/>
      <c r="H155" s="23"/>
    </row>
    <row r="156" spans="7:8" ht="20.100000000000001" customHeight="1" x14ac:dyDescent="0.25">
      <c r="G156" s="23"/>
      <c r="H156" s="23"/>
    </row>
    <row r="157" spans="7:8" ht="20.100000000000001" customHeight="1" x14ac:dyDescent="0.25">
      <c r="G157" s="23"/>
      <c r="H157" s="23"/>
    </row>
    <row r="158" spans="7:8" ht="20.100000000000001" customHeight="1" x14ac:dyDescent="0.25">
      <c r="G158" s="23"/>
      <c r="H158" s="23"/>
    </row>
    <row r="159" spans="7:8" ht="20.100000000000001" customHeight="1" x14ac:dyDescent="0.25">
      <c r="G159" s="23"/>
      <c r="H159" s="23"/>
    </row>
    <row r="160" spans="7:8" ht="20.100000000000001" customHeight="1" x14ac:dyDescent="0.25">
      <c r="G160" s="23"/>
      <c r="H160" s="23"/>
    </row>
    <row r="161" spans="7:8" ht="20.100000000000001" customHeight="1" x14ac:dyDescent="0.25">
      <c r="G161" s="23"/>
      <c r="H161" s="23"/>
    </row>
    <row r="162" spans="7:8" ht="20.100000000000001" customHeight="1" x14ac:dyDescent="0.25">
      <c r="G162" s="23"/>
      <c r="H162" s="23"/>
    </row>
    <row r="163" spans="7:8" ht="20.100000000000001" customHeight="1" x14ac:dyDescent="0.25">
      <c r="G163" s="23"/>
      <c r="H163" s="23"/>
    </row>
    <row r="164" spans="7:8" ht="20.100000000000001" customHeight="1" x14ac:dyDescent="0.25">
      <c r="G164" s="23"/>
      <c r="H164" s="23"/>
    </row>
    <row r="165" spans="7:8" ht="20.100000000000001" customHeight="1" x14ac:dyDescent="0.25">
      <c r="G165" s="23"/>
      <c r="H165" s="23"/>
    </row>
    <row r="166" spans="7:8" ht="20.100000000000001" customHeight="1" x14ac:dyDescent="0.25">
      <c r="G166" s="23"/>
      <c r="H166" s="23"/>
    </row>
    <row r="167" spans="7:8" ht="20.100000000000001" customHeight="1" x14ac:dyDescent="0.25">
      <c r="G167" s="23"/>
      <c r="H167" s="23"/>
    </row>
    <row r="168" spans="7:8" ht="20.100000000000001" customHeight="1" x14ac:dyDescent="0.25">
      <c r="G168" s="23"/>
      <c r="H168" s="23"/>
    </row>
    <row r="169" spans="7:8" ht="20.100000000000001" customHeight="1" x14ac:dyDescent="0.25">
      <c r="G169" s="23"/>
      <c r="H169" s="23"/>
    </row>
    <row r="170" spans="7:8" ht="20.100000000000001" customHeight="1" x14ac:dyDescent="0.25">
      <c r="G170" s="23"/>
      <c r="H170" s="23"/>
    </row>
    <row r="171" spans="7:8" ht="20.100000000000001" customHeight="1" x14ac:dyDescent="0.25">
      <c r="G171" s="23"/>
      <c r="H171" s="23"/>
    </row>
    <row r="172" spans="7:8" ht="20.100000000000001" customHeight="1" x14ac:dyDescent="0.25">
      <c r="G172" s="23"/>
      <c r="H172" s="23"/>
    </row>
    <row r="173" spans="7:8" ht="20.100000000000001" customHeight="1" x14ac:dyDescent="0.25">
      <c r="G173" s="23"/>
      <c r="H173" s="23"/>
    </row>
    <row r="174" spans="7:8" ht="20.100000000000001" customHeight="1" x14ac:dyDescent="0.25">
      <c r="G174" s="23"/>
      <c r="H174" s="23"/>
    </row>
    <row r="175" spans="7:8" ht="20.100000000000001" customHeight="1" x14ac:dyDescent="0.25">
      <c r="G175" s="23"/>
      <c r="H175" s="23"/>
    </row>
    <row r="176" spans="7:8" ht="20.100000000000001" customHeight="1" x14ac:dyDescent="0.25">
      <c r="G176" s="23"/>
      <c r="H176" s="23"/>
    </row>
    <row r="177" spans="7:8" ht="20.100000000000001" customHeight="1" x14ac:dyDescent="0.25">
      <c r="G177" s="23"/>
      <c r="H177" s="23"/>
    </row>
    <row r="178" spans="7:8" ht="20.100000000000001" customHeight="1" x14ac:dyDescent="0.25">
      <c r="G178" s="23"/>
      <c r="H178" s="23"/>
    </row>
    <row r="179" spans="7:8" ht="20.100000000000001" customHeight="1" x14ac:dyDescent="0.25">
      <c r="G179" s="23"/>
      <c r="H179" s="23"/>
    </row>
    <row r="180" spans="7:8" ht="20.100000000000001" customHeight="1" x14ac:dyDescent="0.25">
      <c r="G180" s="23"/>
      <c r="H180" s="23"/>
    </row>
    <row r="181" spans="7:8" ht="20.100000000000001" customHeight="1" x14ac:dyDescent="0.25">
      <c r="G181" s="23"/>
      <c r="H181" s="23"/>
    </row>
    <row r="182" spans="7:8" ht="20.100000000000001" customHeight="1" x14ac:dyDescent="0.25">
      <c r="G182" s="23"/>
      <c r="H182" s="23"/>
    </row>
    <row r="183" spans="7:8" ht="20.100000000000001" customHeight="1" x14ac:dyDescent="0.25">
      <c r="G183" s="23"/>
      <c r="H183" s="23"/>
    </row>
    <row r="184" spans="7:8" ht="20.100000000000001" customHeight="1" x14ac:dyDescent="0.25">
      <c r="G184" s="23"/>
      <c r="H184" s="23"/>
    </row>
    <row r="185" spans="7:8" ht="20.100000000000001" customHeight="1" x14ac:dyDescent="0.25">
      <c r="G185" s="23"/>
      <c r="H185" s="23"/>
    </row>
    <row r="186" spans="7:8" ht="20.100000000000001" customHeight="1" x14ac:dyDescent="0.25">
      <c r="G186" s="23"/>
      <c r="H186" s="23"/>
    </row>
    <row r="187" spans="7:8" ht="20.100000000000001" customHeight="1" x14ac:dyDescent="0.25">
      <c r="G187" s="23"/>
      <c r="H187" s="23"/>
    </row>
    <row r="188" spans="7:8" ht="20.100000000000001" customHeight="1" x14ac:dyDescent="0.25">
      <c r="G188" s="23"/>
      <c r="H188" s="23"/>
    </row>
    <row r="189" spans="7:8" ht="20.100000000000001" customHeight="1" x14ac:dyDescent="0.25">
      <c r="G189" s="23"/>
      <c r="H189" s="23"/>
    </row>
    <row r="190" spans="7:8" ht="20.100000000000001" customHeight="1" x14ac:dyDescent="0.25">
      <c r="G190" s="23"/>
      <c r="H190" s="23"/>
    </row>
    <row r="191" spans="7:8" ht="20.100000000000001" customHeight="1" x14ac:dyDescent="0.25">
      <c r="G191" s="23"/>
      <c r="H191" s="23"/>
    </row>
    <row r="192" spans="7:8" ht="20.100000000000001" customHeight="1" x14ac:dyDescent="0.25">
      <c r="G192" s="23"/>
      <c r="H192" s="23"/>
    </row>
    <row r="193" spans="7:8" ht="20.100000000000001" customHeight="1" x14ac:dyDescent="0.25">
      <c r="G193" s="23"/>
      <c r="H193" s="23"/>
    </row>
    <row r="194" spans="7:8" ht="20.100000000000001" customHeight="1" x14ac:dyDescent="0.25">
      <c r="G194" s="23"/>
      <c r="H194" s="23"/>
    </row>
    <row r="195" spans="7:8" ht="20.100000000000001" customHeight="1" x14ac:dyDescent="0.25">
      <c r="G195" s="23"/>
      <c r="H195" s="23"/>
    </row>
    <row r="196" spans="7:8" ht="20.100000000000001" customHeight="1" x14ac:dyDescent="0.25">
      <c r="G196" s="23"/>
      <c r="H196" s="23"/>
    </row>
    <row r="197" spans="7:8" ht="20.100000000000001" customHeight="1" x14ac:dyDescent="0.25">
      <c r="G197" s="23"/>
      <c r="H197" s="23"/>
    </row>
    <row r="198" spans="7:8" ht="20.100000000000001" customHeight="1" x14ac:dyDescent="0.25">
      <c r="G198" s="23"/>
      <c r="H198" s="23"/>
    </row>
    <row r="199" spans="7:8" ht="20.100000000000001" customHeight="1" x14ac:dyDescent="0.25">
      <c r="G199" s="23"/>
      <c r="H199" s="23"/>
    </row>
    <row r="200" spans="7:8" ht="20.100000000000001" customHeight="1" x14ac:dyDescent="0.25">
      <c r="G200" s="23"/>
      <c r="H200" s="23"/>
    </row>
    <row r="201" spans="7:8" ht="20.100000000000001" customHeight="1" x14ac:dyDescent="0.25">
      <c r="G201" s="23"/>
      <c r="H201" s="23"/>
    </row>
    <row r="202" spans="7:8" ht="20.100000000000001" customHeight="1" x14ac:dyDescent="0.25">
      <c r="G202" s="23"/>
      <c r="H202" s="23"/>
    </row>
    <row r="203" spans="7:8" ht="20.100000000000001" customHeight="1" x14ac:dyDescent="0.25">
      <c r="G203" s="23"/>
      <c r="H203" s="23"/>
    </row>
    <row r="204" spans="7:8" ht="20.100000000000001" customHeight="1" x14ac:dyDescent="0.25">
      <c r="G204" s="23"/>
      <c r="H204" s="23"/>
    </row>
    <row r="205" spans="7:8" ht="20.100000000000001" customHeight="1" x14ac:dyDescent="0.25">
      <c r="G205" s="23"/>
      <c r="H205" s="23"/>
    </row>
    <row r="206" spans="7:8" ht="20.100000000000001" customHeight="1" x14ac:dyDescent="0.25">
      <c r="G206" s="23"/>
      <c r="H206" s="23"/>
    </row>
    <row r="207" spans="7:8" ht="20.100000000000001" customHeight="1" x14ac:dyDescent="0.25">
      <c r="G207" s="23"/>
      <c r="H207" s="23"/>
    </row>
    <row r="208" spans="7:8" ht="20.100000000000001" customHeight="1" x14ac:dyDescent="0.25">
      <c r="G208" s="23"/>
      <c r="H208" s="23"/>
    </row>
    <row r="209" spans="7:8" ht="20.100000000000001" customHeight="1" x14ac:dyDescent="0.25">
      <c r="G209" s="23"/>
      <c r="H209" s="23"/>
    </row>
    <row r="210" spans="7:8" ht="20.100000000000001" customHeight="1" x14ac:dyDescent="0.25">
      <c r="G210" s="23"/>
      <c r="H210" s="23"/>
    </row>
    <row r="211" spans="7:8" ht="20.100000000000001" customHeight="1" x14ac:dyDescent="0.25">
      <c r="G211" s="23"/>
      <c r="H211" s="23"/>
    </row>
    <row r="212" spans="7:8" ht="20.100000000000001" customHeight="1" x14ac:dyDescent="0.25">
      <c r="G212" s="23"/>
      <c r="H212" s="23"/>
    </row>
    <row r="213" spans="7:8" ht="20.100000000000001" customHeight="1" x14ac:dyDescent="0.25">
      <c r="G213" s="23"/>
      <c r="H213" s="23"/>
    </row>
    <row r="214" spans="7:8" ht="20.100000000000001" customHeight="1" x14ac:dyDescent="0.25">
      <c r="G214" s="23"/>
      <c r="H214" s="23"/>
    </row>
    <row r="215" spans="7:8" ht="20.100000000000001" customHeight="1" x14ac:dyDescent="0.25">
      <c r="G215" s="23"/>
      <c r="H215" s="23"/>
    </row>
    <row r="216" spans="7:8" ht="20.100000000000001" customHeight="1" x14ac:dyDescent="0.25">
      <c r="G216" s="23"/>
      <c r="H216" s="23"/>
    </row>
    <row r="217" spans="7:8" ht="20.100000000000001" customHeight="1" x14ac:dyDescent="0.25">
      <c r="G217" s="23"/>
      <c r="H217" s="23"/>
    </row>
    <row r="218" spans="7:8" ht="20.100000000000001" customHeight="1" x14ac:dyDescent="0.25">
      <c r="G218" s="23"/>
      <c r="H218" s="23"/>
    </row>
    <row r="219" spans="7:8" ht="20.100000000000001" customHeight="1" x14ac:dyDescent="0.25">
      <c r="G219" s="23"/>
      <c r="H219" s="23"/>
    </row>
    <row r="220" spans="7:8" ht="20.100000000000001" customHeight="1" x14ac:dyDescent="0.25">
      <c r="G220" s="23"/>
      <c r="H220" s="23"/>
    </row>
    <row r="221" spans="7:8" ht="20.100000000000001" customHeight="1" x14ac:dyDescent="0.25">
      <c r="G221" s="23"/>
      <c r="H221" s="23"/>
    </row>
    <row r="222" spans="7:8" ht="20.100000000000001" customHeight="1" x14ac:dyDescent="0.25">
      <c r="G222" s="23"/>
      <c r="H222" s="23"/>
    </row>
    <row r="223" spans="7:8" ht="20.100000000000001" customHeight="1" x14ac:dyDescent="0.25">
      <c r="G223" s="23"/>
      <c r="H223" s="23"/>
    </row>
    <row r="224" spans="7:8" ht="20.100000000000001" customHeight="1" x14ac:dyDescent="0.25">
      <c r="G224" s="23"/>
      <c r="H224" s="23"/>
    </row>
    <row r="225" spans="7:8" ht="20.100000000000001" customHeight="1" x14ac:dyDescent="0.25">
      <c r="G225" s="23"/>
      <c r="H225" s="23"/>
    </row>
    <row r="226" spans="7:8" ht="20.100000000000001" customHeight="1" x14ac:dyDescent="0.25">
      <c r="G226" s="23"/>
      <c r="H226" s="23"/>
    </row>
    <row r="227" spans="7:8" ht="20.100000000000001" customHeight="1" x14ac:dyDescent="0.25">
      <c r="G227" s="23"/>
      <c r="H227" s="23"/>
    </row>
    <row r="228" spans="7:8" ht="20.100000000000001" customHeight="1" x14ac:dyDescent="0.25">
      <c r="G228" s="23"/>
      <c r="H228" s="23"/>
    </row>
    <row r="229" spans="7:8" ht="20.100000000000001" customHeight="1" x14ac:dyDescent="0.25">
      <c r="G229" s="23"/>
      <c r="H229" s="23"/>
    </row>
    <row r="230" spans="7:8" ht="20.100000000000001" customHeight="1" x14ac:dyDescent="0.25">
      <c r="G230" s="23"/>
      <c r="H230" s="23"/>
    </row>
    <row r="231" spans="7:8" ht="20.100000000000001" customHeight="1" x14ac:dyDescent="0.25">
      <c r="G231" s="23"/>
      <c r="H231" s="23"/>
    </row>
    <row r="232" spans="7:8" ht="20.100000000000001" customHeight="1" x14ac:dyDescent="0.25">
      <c r="G232" s="23"/>
      <c r="H232" s="23"/>
    </row>
    <row r="233" spans="7:8" ht="20.100000000000001" customHeight="1" x14ac:dyDescent="0.25">
      <c r="G233" s="23"/>
      <c r="H233" s="23"/>
    </row>
    <row r="234" spans="7:8" ht="20.100000000000001" customHeight="1" x14ac:dyDescent="0.25">
      <c r="G234" s="23"/>
      <c r="H234" s="23"/>
    </row>
    <row r="235" spans="7:8" ht="20.100000000000001" customHeight="1" x14ac:dyDescent="0.25">
      <c r="G235" s="23"/>
      <c r="H235" s="23"/>
    </row>
    <row r="236" spans="7:8" ht="20.100000000000001" customHeight="1" x14ac:dyDescent="0.25">
      <c r="G236" s="23"/>
      <c r="H236" s="23"/>
    </row>
    <row r="237" spans="7:8" ht="20.100000000000001" customHeight="1" x14ac:dyDescent="0.25">
      <c r="G237" s="23"/>
      <c r="H237" s="23"/>
    </row>
    <row r="238" spans="7:8" ht="20.100000000000001" customHeight="1" x14ac:dyDescent="0.25">
      <c r="G238" s="23"/>
      <c r="H238" s="23"/>
    </row>
    <row r="239" spans="7:8" ht="20.100000000000001" customHeight="1" x14ac:dyDescent="0.25">
      <c r="G239" s="23"/>
      <c r="H239" s="23"/>
    </row>
    <row r="240" spans="7:8" ht="20.100000000000001" customHeight="1" x14ac:dyDescent="0.25">
      <c r="G240" s="23"/>
      <c r="H240" s="23"/>
    </row>
    <row r="241" spans="7:8" ht="20.100000000000001" customHeight="1" x14ac:dyDescent="0.25">
      <c r="G241" s="23"/>
      <c r="H241" s="23"/>
    </row>
    <row r="242" spans="7:8" ht="20.100000000000001" customHeight="1" x14ac:dyDescent="0.25">
      <c r="G242" s="23"/>
      <c r="H242" s="23"/>
    </row>
    <row r="243" spans="7:8" ht="20.100000000000001" customHeight="1" x14ac:dyDescent="0.25">
      <c r="G243" s="23"/>
      <c r="H243" s="23"/>
    </row>
    <row r="244" spans="7:8" ht="20.100000000000001" customHeight="1" x14ac:dyDescent="0.25">
      <c r="G244" s="23"/>
      <c r="H244" s="23"/>
    </row>
    <row r="245" spans="7:8" ht="20.100000000000001" customHeight="1" x14ac:dyDescent="0.25">
      <c r="G245" s="23"/>
      <c r="H245" s="23"/>
    </row>
    <row r="246" spans="7:8" ht="20.100000000000001" customHeight="1" x14ac:dyDescent="0.25">
      <c r="G246" s="23"/>
      <c r="H246" s="23"/>
    </row>
    <row r="247" spans="7:8" ht="20.100000000000001" customHeight="1" x14ac:dyDescent="0.25">
      <c r="G247" s="23"/>
      <c r="H247" s="23"/>
    </row>
    <row r="248" spans="7:8" ht="20.100000000000001" customHeight="1" x14ac:dyDescent="0.25">
      <c r="G248" s="23"/>
      <c r="H248" s="23"/>
    </row>
    <row r="249" spans="7:8" ht="20.100000000000001" customHeight="1" x14ac:dyDescent="0.25">
      <c r="G249" s="23"/>
      <c r="H249" s="23"/>
    </row>
    <row r="250" spans="7:8" ht="20.100000000000001" customHeight="1" x14ac:dyDescent="0.25">
      <c r="G250" s="23"/>
      <c r="H250" s="23"/>
    </row>
    <row r="251" spans="7:8" ht="20.100000000000001" customHeight="1" x14ac:dyDescent="0.25">
      <c r="G251" s="23"/>
      <c r="H251" s="23"/>
    </row>
    <row r="252" spans="7:8" ht="20.100000000000001" customHeight="1" x14ac:dyDescent="0.25">
      <c r="G252" s="23"/>
      <c r="H252" s="23"/>
    </row>
    <row r="253" spans="7:8" ht="20.100000000000001" customHeight="1" x14ac:dyDescent="0.25">
      <c r="G253" s="23"/>
      <c r="H253" s="23"/>
    </row>
    <row r="254" spans="7:8" ht="20.100000000000001" customHeight="1" x14ac:dyDescent="0.25">
      <c r="G254" s="23"/>
      <c r="H254" s="23"/>
    </row>
    <row r="255" spans="7:8" ht="20.100000000000001" customHeight="1" x14ac:dyDescent="0.25">
      <c r="G255" s="23"/>
      <c r="H255" s="23"/>
    </row>
    <row r="256" spans="7:8" ht="20.100000000000001" customHeight="1" x14ac:dyDescent="0.25">
      <c r="G256" s="23"/>
      <c r="H256" s="23"/>
    </row>
    <row r="257" spans="7:8" ht="20.100000000000001" customHeight="1" x14ac:dyDescent="0.25">
      <c r="G257" s="23"/>
      <c r="H257" s="23"/>
    </row>
    <row r="258" spans="7:8" ht="20.100000000000001" customHeight="1" x14ac:dyDescent="0.25">
      <c r="G258" s="23"/>
      <c r="H258" s="23"/>
    </row>
    <row r="259" spans="7:8" ht="20.100000000000001" customHeight="1" x14ac:dyDescent="0.25">
      <c r="G259" s="23"/>
      <c r="H259" s="23"/>
    </row>
    <row r="260" spans="7:8" ht="20.100000000000001" customHeight="1" x14ac:dyDescent="0.25">
      <c r="G260" s="23"/>
      <c r="H260" s="23"/>
    </row>
    <row r="261" spans="7:8" ht="20.100000000000001" customHeight="1" x14ac:dyDescent="0.25">
      <c r="G261" s="23"/>
      <c r="H261" s="23"/>
    </row>
    <row r="262" spans="7:8" ht="20.100000000000001" customHeight="1" x14ac:dyDescent="0.25">
      <c r="G262" s="23"/>
      <c r="H262" s="23"/>
    </row>
    <row r="263" spans="7:8" ht="20.100000000000001" customHeight="1" x14ac:dyDescent="0.25">
      <c r="G263" s="23"/>
      <c r="H263" s="23"/>
    </row>
    <row r="264" spans="7:8" ht="20.100000000000001" customHeight="1" x14ac:dyDescent="0.25">
      <c r="G264" s="23"/>
      <c r="H264" s="23"/>
    </row>
    <row r="265" spans="7:8" ht="20.100000000000001" customHeight="1" x14ac:dyDescent="0.25">
      <c r="G265" s="23"/>
      <c r="H265" s="23"/>
    </row>
    <row r="266" spans="7:8" ht="20.100000000000001" customHeight="1" x14ac:dyDescent="0.25">
      <c r="G266" s="23"/>
      <c r="H266" s="23"/>
    </row>
    <row r="267" spans="7:8" ht="20.100000000000001" customHeight="1" x14ac:dyDescent="0.25">
      <c r="G267" s="23"/>
      <c r="H267" s="23"/>
    </row>
    <row r="268" spans="7:8" ht="20.100000000000001" customHeight="1" x14ac:dyDescent="0.25">
      <c r="G268" s="23"/>
      <c r="H268" s="23"/>
    </row>
    <row r="269" spans="7:8" ht="20.100000000000001" customHeight="1" x14ac:dyDescent="0.25">
      <c r="G269" s="23"/>
      <c r="H269" s="23"/>
    </row>
    <row r="270" spans="7:8" ht="20.100000000000001" customHeight="1" x14ac:dyDescent="0.25">
      <c r="G270" s="23"/>
      <c r="H270" s="23"/>
    </row>
    <row r="271" spans="7:8" ht="20.100000000000001" customHeight="1" x14ac:dyDescent="0.25">
      <c r="G271" s="23"/>
      <c r="H271" s="23"/>
    </row>
    <row r="272" spans="7:8" ht="20.100000000000001" customHeight="1" x14ac:dyDescent="0.25">
      <c r="G272" s="23"/>
      <c r="H272" s="23"/>
    </row>
    <row r="273" spans="7:8" ht="20.100000000000001" customHeight="1" x14ac:dyDescent="0.25">
      <c r="G273" s="23"/>
      <c r="H273" s="23"/>
    </row>
    <row r="274" spans="7:8" ht="20.100000000000001" customHeight="1" x14ac:dyDescent="0.25">
      <c r="G274" s="23"/>
      <c r="H274" s="23"/>
    </row>
    <row r="275" spans="7:8" ht="20.100000000000001" customHeight="1" x14ac:dyDescent="0.25">
      <c r="G275" s="23"/>
      <c r="H275" s="23"/>
    </row>
    <row r="276" spans="7:8" ht="20.100000000000001" customHeight="1" x14ac:dyDescent="0.25">
      <c r="G276" s="23"/>
      <c r="H276" s="23"/>
    </row>
    <row r="277" spans="7:8" ht="20.100000000000001" customHeight="1" x14ac:dyDescent="0.25">
      <c r="G277" s="23"/>
      <c r="H277" s="23"/>
    </row>
    <row r="278" spans="7:8" ht="20.100000000000001" customHeight="1" x14ac:dyDescent="0.25">
      <c r="G278" s="23"/>
      <c r="H278" s="23"/>
    </row>
    <row r="279" spans="7:8" ht="20.100000000000001" customHeight="1" x14ac:dyDescent="0.25">
      <c r="G279" s="23"/>
      <c r="H279" s="23"/>
    </row>
    <row r="280" spans="7:8" ht="20.100000000000001" customHeight="1" x14ac:dyDescent="0.25">
      <c r="G280" s="23"/>
      <c r="H280" s="23"/>
    </row>
    <row r="281" spans="7:8" ht="20.100000000000001" customHeight="1" x14ac:dyDescent="0.25">
      <c r="G281" s="23"/>
      <c r="H281" s="23"/>
    </row>
    <row r="282" spans="7:8" ht="20.100000000000001" customHeight="1" x14ac:dyDescent="0.25">
      <c r="G282" s="23"/>
      <c r="H282" s="23"/>
    </row>
    <row r="283" spans="7:8" ht="20.100000000000001" customHeight="1" x14ac:dyDescent="0.25">
      <c r="G283" s="23"/>
      <c r="H283" s="23"/>
    </row>
    <row r="284" spans="7:8" ht="20.100000000000001" customHeight="1" x14ac:dyDescent="0.25">
      <c r="G284" s="23"/>
      <c r="H284" s="23"/>
    </row>
    <row r="285" spans="7:8" ht="20.100000000000001" customHeight="1" x14ac:dyDescent="0.25">
      <c r="G285" s="23"/>
      <c r="H285" s="23"/>
    </row>
    <row r="286" spans="7:8" ht="20.100000000000001" customHeight="1" x14ac:dyDescent="0.25">
      <c r="G286" s="23"/>
      <c r="H286" s="23"/>
    </row>
    <row r="287" spans="7:8" ht="20.100000000000001" customHeight="1" x14ac:dyDescent="0.25">
      <c r="G287" s="23"/>
      <c r="H287" s="23"/>
    </row>
    <row r="288" spans="7:8" ht="20.100000000000001" customHeight="1" x14ac:dyDescent="0.25">
      <c r="G288" s="23"/>
      <c r="H288" s="23"/>
    </row>
    <row r="289" spans="7:8" ht="20.100000000000001" customHeight="1" x14ac:dyDescent="0.25">
      <c r="G289" s="23"/>
      <c r="H289" s="23"/>
    </row>
    <row r="290" spans="7:8" ht="20.100000000000001" customHeight="1" x14ac:dyDescent="0.25">
      <c r="G290" s="23"/>
      <c r="H290" s="23"/>
    </row>
    <row r="291" spans="7:8" ht="20.100000000000001" customHeight="1" x14ac:dyDescent="0.25">
      <c r="G291" s="23"/>
      <c r="H291" s="23"/>
    </row>
    <row r="292" spans="7:8" ht="20.100000000000001" customHeight="1" x14ac:dyDescent="0.25">
      <c r="G292" s="23"/>
      <c r="H292" s="23"/>
    </row>
    <row r="293" spans="7:8" ht="20.100000000000001" customHeight="1" x14ac:dyDescent="0.25">
      <c r="G293" s="23"/>
      <c r="H293" s="23"/>
    </row>
    <row r="294" spans="7:8" ht="20.100000000000001" customHeight="1" x14ac:dyDescent="0.25">
      <c r="G294" s="23"/>
      <c r="H294" s="23"/>
    </row>
    <row r="295" spans="7:8" ht="20.100000000000001" customHeight="1" x14ac:dyDescent="0.25">
      <c r="G295" s="23"/>
      <c r="H295" s="23"/>
    </row>
    <row r="296" spans="7:8" ht="20.100000000000001" customHeight="1" x14ac:dyDescent="0.25">
      <c r="G296" s="23"/>
      <c r="H296" s="23"/>
    </row>
    <row r="297" spans="7:8" ht="20.100000000000001" customHeight="1" x14ac:dyDescent="0.25">
      <c r="G297" s="23"/>
      <c r="H297" s="23"/>
    </row>
    <row r="298" spans="7:8" ht="20.100000000000001" customHeight="1" x14ac:dyDescent="0.25">
      <c r="G298" s="23"/>
      <c r="H298" s="23"/>
    </row>
    <row r="299" spans="7:8" ht="20.100000000000001" customHeight="1" x14ac:dyDescent="0.25">
      <c r="G299" s="23"/>
      <c r="H299" s="23"/>
    </row>
    <row r="300" spans="7:8" ht="20.100000000000001" customHeight="1" x14ac:dyDescent="0.25">
      <c r="G300" s="23"/>
      <c r="H300" s="23"/>
    </row>
    <row r="301" spans="7:8" ht="20.100000000000001" customHeight="1" x14ac:dyDescent="0.25">
      <c r="G301" s="23"/>
      <c r="H301" s="23"/>
    </row>
    <row r="302" spans="7:8" ht="20.100000000000001" customHeight="1" x14ac:dyDescent="0.25">
      <c r="G302" s="23"/>
      <c r="H302" s="23"/>
    </row>
    <row r="303" spans="7:8" ht="20.100000000000001" customHeight="1" x14ac:dyDescent="0.25">
      <c r="G303" s="23"/>
      <c r="H303" s="23"/>
    </row>
    <row r="304" spans="7:8" ht="20.100000000000001" customHeight="1" x14ac:dyDescent="0.25">
      <c r="G304" s="23"/>
      <c r="H304" s="23"/>
    </row>
    <row r="305" spans="7:8" ht="20.100000000000001" customHeight="1" x14ac:dyDescent="0.25">
      <c r="G305" s="23"/>
      <c r="H305" s="23"/>
    </row>
    <row r="306" spans="7:8" ht="20.100000000000001" customHeight="1" x14ac:dyDescent="0.25">
      <c r="G306" s="23"/>
      <c r="H306" s="23"/>
    </row>
    <row r="307" spans="7:8" ht="20.100000000000001" customHeight="1" x14ac:dyDescent="0.25">
      <c r="G307" s="23"/>
      <c r="H307" s="23"/>
    </row>
    <row r="308" spans="7:8" ht="20.100000000000001" customHeight="1" x14ac:dyDescent="0.25">
      <c r="G308" s="23"/>
      <c r="H308" s="23"/>
    </row>
    <row r="309" spans="7:8" ht="20.100000000000001" customHeight="1" x14ac:dyDescent="0.25">
      <c r="G309" s="23"/>
      <c r="H309" s="23"/>
    </row>
    <row r="310" spans="7:8" ht="20.100000000000001" customHeight="1" x14ac:dyDescent="0.25">
      <c r="G310" s="23"/>
      <c r="H310" s="23"/>
    </row>
    <row r="311" spans="7:8" ht="20.100000000000001" customHeight="1" x14ac:dyDescent="0.25">
      <c r="G311" s="23"/>
      <c r="H311" s="23"/>
    </row>
    <row r="312" spans="7:8" ht="20.100000000000001" customHeight="1" x14ac:dyDescent="0.25">
      <c r="G312" s="23"/>
      <c r="H312" s="23"/>
    </row>
    <row r="313" spans="7:8" ht="20.100000000000001" customHeight="1" x14ac:dyDescent="0.25">
      <c r="G313" s="23"/>
      <c r="H313" s="23"/>
    </row>
    <row r="314" spans="7:8" ht="20.100000000000001" customHeight="1" x14ac:dyDescent="0.25">
      <c r="G314" s="23"/>
      <c r="H314" s="23"/>
    </row>
    <row r="315" spans="7:8" ht="20.100000000000001" customHeight="1" x14ac:dyDescent="0.25">
      <c r="G315" s="23"/>
      <c r="H315" s="23"/>
    </row>
    <row r="316" spans="7:8" ht="20.100000000000001" customHeight="1" x14ac:dyDescent="0.25">
      <c r="G316" s="23"/>
      <c r="H316" s="23"/>
    </row>
    <row r="317" spans="7:8" ht="20.100000000000001" customHeight="1" x14ac:dyDescent="0.25">
      <c r="G317" s="23"/>
      <c r="H317" s="23"/>
    </row>
    <row r="318" spans="7:8" ht="20.100000000000001" customHeight="1" x14ac:dyDescent="0.25">
      <c r="G318" s="23"/>
      <c r="H318" s="23"/>
    </row>
    <row r="319" spans="7:8" ht="20.100000000000001" customHeight="1" x14ac:dyDescent="0.25">
      <c r="G319" s="23"/>
      <c r="H319" s="23"/>
    </row>
    <row r="320" spans="7:8" ht="20.100000000000001" customHeight="1" x14ac:dyDescent="0.25">
      <c r="G320" s="23"/>
      <c r="H320" s="23"/>
    </row>
    <row r="321" spans="7:8" ht="20.100000000000001" customHeight="1" x14ac:dyDescent="0.25">
      <c r="G321" s="23"/>
      <c r="H321" s="23"/>
    </row>
    <row r="322" spans="7:8" ht="20.100000000000001" customHeight="1" x14ac:dyDescent="0.25">
      <c r="G322" s="23"/>
      <c r="H322" s="23"/>
    </row>
    <row r="323" spans="7:8" ht="20.100000000000001" customHeight="1" x14ac:dyDescent="0.25">
      <c r="G323" s="23"/>
      <c r="H323" s="23"/>
    </row>
    <row r="324" spans="7:8" ht="20.100000000000001" customHeight="1" x14ac:dyDescent="0.25">
      <c r="G324" s="23"/>
      <c r="H324" s="23"/>
    </row>
    <row r="325" spans="7:8" ht="20.100000000000001" customHeight="1" x14ac:dyDescent="0.25">
      <c r="G325" s="23"/>
      <c r="H325" s="23"/>
    </row>
    <row r="326" spans="7:8" ht="20.100000000000001" customHeight="1" x14ac:dyDescent="0.25">
      <c r="G326" s="23"/>
      <c r="H326" s="23"/>
    </row>
    <row r="327" spans="7:8" ht="20.100000000000001" customHeight="1" x14ac:dyDescent="0.25">
      <c r="G327" s="23"/>
      <c r="H327" s="23"/>
    </row>
    <row r="328" spans="7:8" ht="20.100000000000001" customHeight="1" x14ac:dyDescent="0.25">
      <c r="G328" s="23"/>
      <c r="H328" s="23"/>
    </row>
    <row r="329" spans="7:8" ht="20.100000000000001" customHeight="1" x14ac:dyDescent="0.25">
      <c r="G329" s="23"/>
      <c r="H329" s="23"/>
    </row>
    <row r="330" spans="7:8" ht="20.100000000000001" customHeight="1" x14ac:dyDescent="0.25">
      <c r="G330" s="23"/>
      <c r="H330" s="23"/>
    </row>
    <row r="331" spans="7:8" ht="20.100000000000001" customHeight="1" x14ac:dyDescent="0.25">
      <c r="G331" s="23"/>
      <c r="H331" s="23"/>
    </row>
    <row r="332" spans="7:8" ht="20.100000000000001" customHeight="1" x14ac:dyDescent="0.25">
      <c r="G332" s="23"/>
      <c r="H332" s="23"/>
    </row>
    <row r="333" spans="7:8" ht="20.100000000000001" customHeight="1" x14ac:dyDescent="0.25">
      <c r="G333" s="23"/>
      <c r="H333" s="23"/>
    </row>
    <row r="334" spans="7:8" ht="20.100000000000001" customHeight="1" x14ac:dyDescent="0.25">
      <c r="G334" s="23"/>
      <c r="H334" s="23"/>
    </row>
    <row r="335" spans="7:8" ht="20.100000000000001" customHeight="1" x14ac:dyDescent="0.25">
      <c r="G335" s="23"/>
      <c r="H335" s="23"/>
    </row>
    <row r="336" spans="7:8" ht="20.100000000000001" customHeight="1" x14ac:dyDescent="0.25">
      <c r="G336" s="23"/>
      <c r="H336" s="23"/>
    </row>
    <row r="337" spans="7:8" ht="20.100000000000001" customHeight="1" x14ac:dyDescent="0.25">
      <c r="G337" s="23"/>
      <c r="H337" s="23"/>
    </row>
    <row r="338" spans="7:8" ht="20.100000000000001" customHeight="1" x14ac:dyDescent="0.25">
      <c r="G338" s="23"/>
      <c r="H338" s="23"/>
    </row>
    <row r="339" spans="7:8" ht="20.100000000000001" customHeight="1" x14ac:dyDescent="0.25">
      <c r="G339" s="23"/>
      <c r="H339" s="23"/>
    </row>
    <row r="340" spans="7:8" ht="20.100000000000001" customHeight="1" x14ac:dyDescent="0.25">
      <c r="G340" s="23"/>
      <c r="H340" s="23"/>
    </row>
    <row r="341" spans="7:8" ht="20.100000000000001" customHeight="1" x14ac:dyDescent="0.25">
      <c r="G341" s="23"/>
      <c r="H341" s="23"/>
    </row>
    <row r="342" spans="7:8" ht="20.100000000000001" customHeight="1" x14ac:dyDescent="0.25">
      <c r="G342" s="23"/>
      <c r="H342" s="23"/>
    </row>
    <row r="343" spans="7:8" ht="20.100000000000001" customHeight="1" x14ac:dyDescent="0.25">
      <c r="G343" s="23"/>
      <c r="H343" s="23"/>
    </row>
    <row r="344" spans="7:8" ht="20.100000000000001" customHeight="1" x14ac:dyDescent="0.25">
      <c r="G344" s="23"/>
      <c r="H344" s="23"/>
    </row>
    <row r="345" spans="7:8" ht="20.100000000000001" customHeight="1" x14ac:dyDescent="0.25">
      <c r="G345" s="23"/>
      <c r="H345" s="23"/>
    </row>
    <row r="346" spans="7:8" ht="20.100000000000001" customHeight="1" x14ac:dyDescent="0.25">
      <c r="G346" s="23"/>
      <c r="H346" s="23"/>
    </row>
    <row r="347" spans="7:8" ht="20.100000000000001" customHeight="1" x14ac:dyDescent="0.25">
      <c r="G347" s="23"/>
      <c r="H347" s="23"/>
    </row>
    <row r="348" spans="7:8" ht="20.100000000000001" customHeight="1" x14ac:dyDescent="0.25">
      <c r="G348" s="23"/>
      <c r="H348" s="23"/>
    </row>
    <row r="349" spans="7:8" ht="20.100000000000001" customHeight="1" x14ac:dyDescent="0.25">
      <c r="G349" s="23"/>
      <c r="H349" s="23"/>
    </row>
    <row r="350" spans="7:8" ht="20.100000000000001" customHeight="1" x14ac:dyDescent="0.25">
      <c r="G350" s="23"/>
      <c r="H350" s="23"/>
    </row>
    <row r="351" spans="7:8" ht="20.100000000000001" customHeight="1" x14ac:dyDescent="0.25">
      <c r="G351" s="23"/>
      <c r="H351" s="23"/>
    </row>
    <row r="352" spans="7:8" ht="20.100000000000001" customHeight="1" x14ac:dyDescent="0.25">
      <c r="G352" s="23"/>
      <c r="H352" s="23"/>
    </row>
    <row r="353" spans="7:8" ht="20.100000000000001" customHeight="1" x14ac:dyDescent="0.25">
      <c r="G353" s="23"/>
      <c r="H353" s="23"/>
    </row>
    <row r="354" spans="7:8" ht="20.100000000000001" customHeight="1" x14ac:dyDescent="0.25">
      <c r="G354" s="23"/>
      <c r="H354" s="23"/>
    </row>
    <row r="355" spans="7:8" ht="20.100000000000001" customHeight="1" x14ac:dyDescent="0.25">
      <c r="G355" s="23"/>
      <c r="H355" s="23"/>
    </row>
    <row r="356" spans="7:8" ht="20.100000000000001" customHeight="1" x14ac:dyDescent="0.25">
      <c r="G356" s="23"/>
      <c r="H356" s="23"/>
    </row>
    <row r="357" spans="7:8" ht="20.100000000000001" customHeight="1" x14ac:dyDescent="0.25">
      <c r="G357" s="23"/>
      <c r="H357" s="23"/>
    </row>
    <row r="358" spans="7:8" ht="20.100000000000001" customHeight="1" x14ac:dyDescent="0.25">
      <c r="G358" s="23"/>
      <c r="H358" s="23"/>
    </row>
    <row r="359" spans="7:8" ht="20.100000000000001" customHeight="1" x14ac:dyDescent="0.25">
      <c r="G359" s="23"/>
      <c r="H359" s="23"/>
    </row>
    <row r="360" spans="7:8" ht="20.100000000000001" customHeight="1" x14ac:dyDescent="0.25">
      <c r="G360" s="23"/>
      <c r="H360" s="23"/>
    </row>
    <row r="361" spans="7:8" ht="20.100000000000001" customHeight="1" x14ac:dyDescent="0.25">
      <c r="G361" s="23"/>
      <c r="H361" s="23"/>
    </row>
    <row r="362" spans="7:8" ht="20.100000000000001" customHeight="1" x14ac:dyDescent="0.25">
      <c r="G362" s="23"/>
      <c r="H362" s="23"/>
    </row>
    <row r="363" spans="7:8" ht="20.100000000000001" customHeight="1" x14ac:dyDescent="0.25">
      <c r="G363" s="23"/>
      <c r="H363" s="23"/>
    </row>
    <row r="364" spans="7:8" ht="20.100000000000001" customHeight="1" x14ac:dyDescent="0.25">
      <c r="G364" s="23"/>
      <c r="H364" s="23"/>
    </row>
    <row r="365" spans="7:8" ht="20.100000000000001" customHeight="1" x14ac:dyDescent="0.25">
      <c r="G365" s="23"/>
      <c r="H365" s="23"/>
    </row>
    <row r="366" spans="7:8" ht="20.100000000000001" customHeight="1" x14ac:dyDescent="0.25">
      <c r="G366" s="23"/>
      <c r="H366" s="23"/>
    </row>
    <row r="367" spans="7:8" ht="20.100000000000001" customHeight="1" x14ac:dyDescent="0.25">
      <c r="G367" s="23"/>
      <c r="H367" s="23"/>
    </row>
    <row r="368" spans="7:8" ht="20.100000000000001" customHeight="1" x14ac:dyDescent="0.25">
      <c r="G368" s="23"/>
      <c r="H368" s="23"/>
    </row>
    <row r="369" spans="7:8" ht="20.100000000000001" customHeight="1" x14ac:dyDescent="0.25">
      <c r="G369" s="23"/>
      <c r="H369" s="23"/>
    </row>
    <row r="370" spans="7:8" ht="20.100000000000001" customHeight="1" x14ac:dyDescent="0.25">
      <c r="G370" s="23"/>
      <c r="H370" s="23"/>
    </row>
    <row r="371" spans="7:8" ht="20.100000000000001" customHeight="1" x14ac:dyDescent="0.25">
      <c r="G371" s="23"/>
      <c r="H371" s="23"/>
    </row>
    <row r="372" spans="7:8" ht="20.100000000000001" customHeight="1" x14ac:dyDescent="0.25">
      <c r="G372" s="23"/>
      <c r="H372" s="23"/>
    </row>
    <row r="373" spans="7:8" ht="20.100000000000001" customHeight="1" x14ac:dyDescent="0.25">
      <c r="G373" s="23"/>
      <c r="H373" s="23"/>
    </row>
    <row r="374" spans="7:8" ht="20.100000000000001" customHeight="1" x14ac:dyDescent="0.25">
      <c r="G374" s="23"/>
      <c r="H374" s="23"/>
    </row>
    <row r="375" spans="7:8" ht="20.100000000000001" customHeight="1" x14ac:dyDescent="0.25">
      <c r="G375" s="23"/>
      <c r="H375" s="23"/>
    </row>
    <row r="376" spans="7:8" ht="20.100000000000001" customHeight="1" x14ac:dyDescent="0.25">
      <c r="G376" s="23"/>
      <c r="H376" s="23"/>
    </row>
    <row r="377" spans="7:8" ht="20.100000000000001" customHeight="1" x14ac:dyDescent="0.25">
      <c r="G377" s="23"/>
      <c r="H377" s="23"/>
    </row>
    <row r="378" spans="7:8" ht="20.100000000000001" customHeight="1" x14ac:dyDescent="0.25">
      <c r="G378" s="23"/>
      <c r="H378" s="23"/>
    </row>
    <row r="379" spans="7:8" ht="20.100000000000001" customHeight="1" x14ac:dyDescent="0.25">
      <c r="G379" s="23"/>
      <c r="H379" s="23"/>
    </row>
    <row r="380" spans="7:8" ht="20.100000000000001" customHeight="1" x14ac:dyDescent="0.25">
      <c r="G380" s="23"/>
      <c r="H380" s="23"/>
    </row>
    <row r="381" spans="7:8" ht="20.100000000000001" customHeight="1" x14ac:dyDescent="0.25">
      <c r="G381" s="23"/>
      <c r="H381" s="23"/>
    </row>
    <row r="382" spans="7:8" ht="20.100000000000001" customHeight="1" x14ac:dyDescent="0.25">
      <c r="G382" s="23"/>
      <c r="H382" s="23"/>
    </row>
    <row r="383" spans="7:8" ht="20.100000000000001" customHeight="1" x14ac:dyDescent="0.25">
      <c r="G383" s="23"/>
      <c r="H383" s="23"/>
    </row>
    <row r="384" spans="7:8" ht="20.100000000000001" customHeight="1" x14ac:dyDescent="0.25">
      <c r="G384" s="23"/>
      <c r="H384" s="23"/>
    </row>
    <row r="385" spans="7:8" ht="20.100000000000001" customHeight="1" x14ac:dyDescent="0.25">
      <c r="G385" s="23"/>
      <c r="H385" s="23"/>
    </row>
    <row r="386" spans="7:8" ht="20.100000000000001" customHeight="1" x14ac:dyDescent="0.25">
      <c r="G386" s="23"/>
      <c r="H386" s="23"/>
    </row>
    <row r="387" spans="7:8" ht="20.100000000000001" customHeight="1" x14ac:dyDescent="0.25">
      <c r="G387" s="23"/>
      <c r="H387" s="23"/>
    </row>
    <row r="388" spans="7:8" ht="20.100000000000001" customHeight="1" x14ac:dyDescent="0.25">
      <c r="G388" s="23"/>
      <c r="H388" s="23"/>
    </row>
    <row r="389" spans="7:8" ht="20.100000000000001" customHeight="1" x14ac:dyDescent="0.25">
      <c r="G389" s="23"/>
      <c r="H389" s="23"/>
    </row>
    <row r="390" spans="7:8" ht="20.100000000000001" customHeight="1" x14ac:dyDescent="0.25">
      <c r="G390" s="23"/>
      <c r="H390" s="23"/>
    </row>
    <row r="391" spans="7:8" ht="20.100000000000001" customHeight="1" x14ac:dyDescent="0.25">
      <c r="G391" s="23"/>
      <c r="H391" s="23"/>
    </row>
    <row r="392" spans="7:8" ht="20.100000000000001" customHeight="1" x14ac:dyDescent="0.25">
      <c r="G392" s="23"/>
      <c r="H392" s="23"/>
    </row>
    <row r="393" spans="7:8" ht="20.100000000000001" customHeight="1" x14ac:dyDescent="0.25">
      <c r="G393" s="23"/>
      <c r="H393" s="23"/>
    </row>
    <row r="394" spans="7:8" ht="20.100000000000001" customHeight="1" x14ac:dyDescent="0.25">
      <c r="G394" s="23"/>
      <c r="H394" s="23"/>
    </row>
    <row r="395" spans="7:8" ht="20.100000000000001" customHeight="1" x14ac:dyDescent="0.25">
      <c r="G395" s="23"/>
      <c r="H395" s="23"/>
    </row>
    <row r="396" spans="7:8" ht="20.100000000000001" customHeight="1" x14ac:dyDescent="0.25">
      <c r="G396" s="23"/>
      <c r="H396" s="23"/>
    </row>
    <row r="397" spans="7:8" ht="20.100000000000001" customHeight="1" x14ac:dyDescent="0.25">
      <c r="G397" s="23"/>
      <c r="H397" s="23"/>
    </row>
    <row r="398" spans="7:8" ht="20.100000000000001" customHeight="1" x14ac:dyDescent="0.25">
      <c r="G398" s="23"/>
      <c r="H398" s="23"/>
    </row>
    <row r="399" spans="7:8" ht="20.100000000000001" customHeight="1" x14ac:dyDescent="0.25">
      <c r="G399" s="23"/>
      <c r="H399" s="23"/>
    </row>
    <row r="400" spans="7:8" ht="20.100000000000001" customHeight="1" x14ac:dyDescent="0.25">
      <c r="G400" s="23"/>
      <c r="H400" s="23"/>
    </row>
    <row r="401" spans="7:8" ht="20.100000000000001" customHeight="1" x14ac:dyDescent="0.25">
      <c r="G401" s="23"/>
      <c r="H401" s="23"/>
    </row>
    <row r="402" spans="7:8" ht="20.100000000000001" customHeight="1" x14ac:dyDescent="0.25">
      <c r="G402" s="23"/>
      <c r="H402" s="23"/>
    </row>
    <row r="403" spans="7:8" ht="20.100000000000001" customHeight="1" x14ac:dyDescent="0.25">
      <c r="G403" s="23"/>
      <c r="H403" s="23"/>
    </row>
    <row r="404" spans="7:8" ht="20.100000000000001" customHeight="1" x14ac:dyDescent="0.25">
      <c r="G404" s="23"/>
      <c r="H404" s="23"/>
    </row>
    <row r="405" spans="7:8" ht="20.100000000000001" customHeight="1" x14ac:dyDescent="0.25">
      <c r="G405" s="23"/>
      <c r="H405" s="23"/>
    </row>
    <row r="406" spans="7:8" ht="20.100000000000001" customHeight="1" x14ac:dyDescent="0.25">
      <c r="G406" s="23"/>
      <c r="H406" s="23"/>
    </row>
    <row r="407" spans="7:8" ht="20.100000000000001" customHeight="1" x14ac:dyDescent="0.25">
      <c r="G407" s="23"/>
      <c r="H407" s="23"/>
    </row>
    <row r="408" spans="7:8" ht="20.100000000000001" customHeight="1" x14ac:dyDescent="0.25">
      <c r="G408" s="23"/>
      <c r="H408" s="23"/>
    </row>
    <row r="409" spans="7:8" ht="20.100000000000001" customHeight="1" x14ac:dyDescent="0.25">
      <c r="G409" s="23"/>
      <c r="H409" s="23"/>
    </row>
    <row r="410" spans="7:8" ht="20.100000000000001" customHeight="1" x14ac:dyDescent="0.25">
      <c r="G410" s="23"/>
      <c r="H410" s="23"/>
    </row>
    <row r="411" spans="7:8" ht="20.100000000000001" customHeight="1" x14ac:dyDescent="0.25">
      <c r="G411" s="23"/>
      <c r="H411" s="23"/>
    </row>
    <row r="412" spans="7:8" ht="20.100000000000001" customHeight="1" x14ac:dyDescent="0.25">
      <c r="G412" s="23"/>
      <c r="H412" s="23"/>
    </row>
    <row r="413" spans="7:8" ht="20.100000000000001" customHeight="1" x14ac:dyDescent="0.25">
      <c r="G413" s="23"/>
      <c r="H413" s="23"/>
    </row>
    <row r="414" spans="7:8" ht="20.100000000000001" customHeight="1" x14ac:dyDescent="0.25">
      <c r="G414" s="23"/>
      <c r="H414" s="23"/>
    </row>
    <row r="415" spans="7:8" ht="20.100000000000001" customHeight="1" x14ac:dyDescent="0.25">
      <c r="G415" s="23"/>
      <c r="H415" s="23"/>
    </row>
    <row r="416" spans="7:8" ht="20.100000000000001" customHeight="1" x14ac:dyDescent="0.25">
      <c r="G416" s="23"/>
      <c r="H416" s="23"/>
    </row>
    <row r="417" spans="7:8" ht="20.100000000000001" customHeight="1" x14ac:dyDescent="0.25">
      <c r="G417" s="23"/>
      <c r="H417" s="23"/>
    </row>
    <row r="418" spans="7:8" ht="20.100000000000001" customHeight="1" x14ac:dyDescent="0.25">
      <c r="G418" s="23"/>
      <c r="H418" s="23"/>
    </row>
    <row r="419" spans="7:8" ht="20.100000000000001" customHeight="1" x14ac:dyDescent="0.25">
      <c r="G419" s="23"/>
      <c r="H419" s="23"/>
    </row>
    <row r="420" spans="7:8" ht="20.100000000000001" customHeight="1" x14ac:dyDescent="0.25">
      <c r="G420" s="23"/>
      <c r="H420" s="23"/>
    </row>
    <row r="421" spans="7:8" ht="20.100000000000001" customHeight="1" x14ac:dyDescent="0.25">
      <c r="G421" s="23"/>
      <c r="H421" s="23"/>
    </row>
    <row r="422" spans="7:8" ht="20.100000000000001" customHeight="1" x14ac:dyDescent="0.25">
      <c r="G422" s="23"/>
      <c r="H422" s="23"/>
    </row>
    <row r="423" spans="7:8" ht="20.100000000000001" customHeight="1" x14ac:dyDescent="0.25">
      <c r="G423" s="23"/>
      <c r="H423" s="23"/>
    </row>
    <row r="424" spans="7:8" ht="20.100000000000001" customHeight="1" x14ac:dyDescent="0.25">
      <c r="G424" s="23"/>
      <c r="H424" s="23"/>
    </row>
    <row r="425" spans="7:8" ht="20.100000000000001" customHeight="1" x14ac:dyDescent="0.25">
      <c r="G425" s="23"/>
      <c r="H425" s="23"/>
    </row>
    <row r="426" spans="7:8" ht="20.100000000000001" customHeight="1" x14ac:dyDescent="0.25">
      <c r="G426" s="23"/>
      <c r="H426" s="23"/>
    </row>
    <row r="427" spans="7:8" ht="20.100000000000001" customHeight="1" x14ac:dyDescent="0.25">
      <c r="G427" s="23"/>
      <c r="H427" s="23"/>
    </row>
    <row r="428" spans="7:8" ht="20.100000000000001" customHeight="1" x14ac:dyDescent="0.25">
      <c r="G428" s="23"/>
      <c r="H428" s="23"/>
    </row>
    <row r="429" spans="7:8" ht="20.100000000000001" customHeight="1" x14ac:dyDescent="0.25">
      <c r="G429" s="23"/>
      <c r="H429" s="23"/>
    </row>
    <row r="430" spans="7:8" ht="20.100000000000001" customHeight="1" x14ac:dyDescent="0.25">
      <c r="G430" s="23"/>
      <c r="H430" s="23"/>
    </row>
    <row r="431" spans="7:8" ht="20.100000000000001" customHeight="1" x14ac:dyDescent="0.25">
      <c r="G431" s="23"/>
      <c r="H431" s="23"/>
    </row>
    <row r="432" spans="7:8" ht="20.100000000000001" customHeight="1" x14ac:dyDescent="0.25">
      <c r="G432" s="23"/>
      <c r="H432" s="23"/>
    </row>
    <row r="433" spans="7:8" ht="20.100000000000001" customHeight="1" x14ac:dyDescent="0.25">
      <c r="G433" s="23"/>
      <c r="H433" s="23"/>
    </row>
    <row r="434" spans="7:8" ht="20.100000000000001" customHeight="1" x14ac:dyDescent="0.25">
      <c r="G434" s="23"/>
      <c r="H434" s="23"/>
    </row>
    <row r="435" spans="7:8" ht="20.100000000000001" customHeight="1" x14ac:dyDescent="0.25">
      <c r="G435" s="23"/>
      <c r="H435" s="23"/>
    </row>
    <row r="436" spans="7:8" ht="20.100000000000001" customHeight="1" x14ac:dyDescent="0.25">
      <c r="G436" s="23"/>
      <c r="H436" s="23"/>
    </row>
    <row r="437" spans="7:8" ht="20.100000000000001" customHeight="1" x14ac:dyDescent="0.25">
      <c r="G437" s="23"/>
      <c r="H437" s="23"/>
    </row>
    <row r="438" spans="7:8" ht="20.100000000000001" customHeight="1" x14ac:dyDescent="0.25">
      <c r="G438" s="23"/>
      <c r="H438" s="23"/>
    </row>
    <row r="439" spans="7:8" ht="20.100000000000001" customHeight="1" x14ac:dyDescent="0.25">
      <c r="G439" s="23"/>
      <c r="H439" s="23"/>
    </row>
    <row r="440" spans="7:8" ht="20.100000000000001" customHeight="1" x14ac:dyDescent="0.25">
      <c r="G440" s="23"/>
      <c r="H440" s="23"/>
    </row>
    <row r="441" spans="7:8" ht="20.100000000000001" customHeight="1" x14ac:dyDescent="0.25">
      <c r="G441" s="23"/>
      <c r="H441" s="23"/>
    </row>
    <row r="442" spans="7:8" ht="20.100000000000001" customHeight="1" x14ac:dyDescent="0.25">
      <c r="G442" s="23"/>
      <c r="H442" s="23"/>
    </row>
    <row r="443" spans="7:8" ht="20.100000000000001" customHeight="1" x14ac:dyDescent="0.25">
      <c r="G443" s="23"/>
      <c r="H443" s="23"/>
    </row>
    <row r="444" spans="7:8" ht="20.100000000000001" customHeight="1" x14ac:dyDescent="0.25">
      <c r="G444" s="23"/>
      <c r="H444" s="23"/>
    </row>
    <row r="445" spans="7:8" ht="20.100000000000001" customHeight="1" x14ac:dyDescent="0.25">
      <c r="G445" s="23"/>
      <c r="H445" s="23"/>
    </row>
    <row r="446" spans="7:8" ht="20.100000000000001" customHeight="1" x14ac:dyDescent="0.25">
      <c r="G446" s="23"/>
      <c r="H446" s="23"/>
    </row>
    <row r="447" spans="7:8" ht="20.100000000000001" customHeight="1" x14ac:dyDescent="0.25">
      <c r="G447" s="23"/>
      <c r="H447" s="23"/>
    </row>
    <row r="448" spans="7:8" ht="20.100000000000001" customHeight="1" x14ac:dyDescent="0.25">
      <c r="G448" s="23"/>
      <c r="H448" s="23"/>
    </row>
    <row r="449" spans="7:8" ht="20.100000000000001" customHeight="1" x14ac:dyDescent="0.25">
      <c r="G449" s="23"/>
      <c r="H449" s="23"/>
    </row>
    <row r="450" spans="7:8" ht="20.100000000000001" customHeight="1" x14ac:dyDescent="0.25">
      <c r="G450" s="23"/>
      <c r="H450" s="23"/>
    </row>
    <row r="451" spans="7:8" ht="20.100000000000001" customHeight="1" x14ac:dyDescent="0.25">
      <c r="G451" s="23"/>
      <c r="H451" s="23"/>
    </row>
    <row r="452" spans="7:8" ht="20.100000000000001" customHeight="1" x14ac:dyDescent="0.25">
      <c r="G452" s="23"/>
      <c r="H452" s="23"/>
    </row>
    <row r="453" spans="7:8" ht="20.100000000000001" customHeight="1" x14ac:dyDescent="0.25">
      <c r="G453" s="23"/>
      <c r="H453" s="23"/>
    </row>
    <row r="454" spans="7:8" ht="20.100000000000001" customHeight="1" x14ac:dyDescent="0.25">
      <c r="G454" s="23"/>
      <c r="H454" s="23"/>
    </row>
    <row r="455" spans="7:8" ht="20.100000000000001" customHeight="1" x14ac:dyDescent="0.25">
      <c r="G455" s="23"/>
      <c r="H455" s="23"/>
    </row>
    <row r="456" spans="7:8" ht="20.100000000000001" customHeight="1" x14ac:dyDescent="0.25">
      <c r="G456" s="23"/>
      <c r="H456" s="23"/>
    </row>
    <row r="457" spans="7:8" ht="20.100000000000001" customHeight="1" x14ac:dyDescent="0.25">
      <c r="G457" s="23"/>
      <c r="H457" s="23"/>
    </row>
    <row r="458" spans="7:8" ht="20.100000000000001" customHeight="1" x14ac:dyDescent="0.25">
      <c r="G458" s="23"/>
      <c r="H458" s="23"/>
    </row>
    <row r="459" spans="7:8" ht="20.100000000000001" customHeight="1" x14ac:dyDescent="0.25">
      <c r="G459" s="23"/>
      <c r="H459" s="23"/>
    </row>
    <row r="460" spans="7:8" ht="20.100000000000001" customHeight="1" x14ac:dyDescent="0.25">
      <c r="G460" s="23"/>
      <c r="H460" s="23"/>
    </row>
    <row r="461" spans="7:8" ht="20.100000000000001" customHeight="1" x14ac:dyDescent="0.25">
      <c r="G461" s="23"/>
      <c r="H461" s="23"/>
    </row>
    <row r="462" spans="7:8" ht="20.100000000000001" customHeight="1" x14ac:dyDescent="0.25">
      <c r="G462" s="23"/>
      <c r="H462" s="23"/>
    </row>
    <row r="463" spans="7:8" ht="20.100000000000001" customHeight="1" x14ac:dyDescent="0.25">
      <c r="G463" s="23"/>
      <c r="H463" s="23"/>
    </row>
    <row r="464" spans="7:8" ht="20.100000000000001" customHeight="1" x14ac:dyDescent="0.25">
      <c r="G464" s="23"/>
      <c r="H464" s="23"/>
    </row>
    <row r="465" spans="7:8" ht="20.100000000000001" customHeight="1" x14ac:dyDescent="0.25">
      <c r="G465" s="23"/>
      <c r="H465" s="23"/>
    </row>
    <row r="466" spans="7:8" ht="20.100000000000001" customHeight="1" x14ac:dyDescent="0.25">
      <c r="G466" s="23"/>
      <c r="H466" s="23"/>
    </row>
    <row r="467" spans="7:8" ht="20.100000000000001" customHeight="1" x14ac:dyDescent="0.25">
      <c r="G467" s="23"/>
      <c r="H467" s="23"/>
    </row>
    <row r="468" spans="7:8" ht="20.100000000000001" customHeight="1" x14ac:dyDescent="0.25">
      <c r="G468" s="23"/>
      <c r="H468" s="23"/>
    </row>
    <row r="469" spans="7:8" ht="20.100000000000001" customHeight="1" x14ac:dyDescent="0.25">
      <c r="G469" s="23"/>
      <c r="H469" s="23"/>
    </row>
    <row r="470" spans="7:8" ht="20.100000000000001" customHeight="1" x14ac:dyDescent="0.25">
      <c r="G470" s="23"/>
      <c r="H470" s="23"/>
    </row>
    <row r="471" spans="7:8" ht="20.100000000000001" customHeight="1" x14ac:dyDescent="0.25">
      <c r="G471" s="23"/>
      <c r="H471" s="23"/>
    </row>
    <row r="472" spans="7:8" ht="20.100000000000001" customHeight="1" x14ac:dyDescent="0.25">
      <c r="G472" s="23"/>
      <c r="H472" s="23"/>
    </row>
    <row r="473" spans="7:8" ht="20.100000000000001" customHeight="1" x14ac:dyDescent="0.25">
      <c r="G473" s="23"/>
      <c r="H473" s="23"/>
    </row>
    <row r="474" spans="7:8" ht="20.100000000000001" customHeight="1" x14ac:dyDescent="0.25">
      <c r="G474" s="23"/>
      <c r="H474" s="23"/>
    </row>
    <row r="475" spans="7:8" ht="20.100000000000001" customHeight="1" x14ac:dyDescent="0.25">
      <c r="G475" s="23"/>
      <c r="H475" s="23"/>
    </row>
    <row r="476" spans="7:8" ht="20.100000000000001" customHeight="1" x14ac:dyDescent="0.25">
      <c r="G476" s="23"/>
      <c r="H476" s="23"/>
    </row>
    <row r="477" spans="7:8" ht="20.100000000000001" customHeight="1" x14ac:dyDescent="0.25">
      <c r="G477" s="23"/>
      <c r="H477" s="23"/>
    </row>
    <row r="478" spans="7:8" ht="20.100000000000001" customHeight="1" x14ac:dyDescent="0.25">
      <c r="G478" s="23"/>
      <c r="H478" s="23"/>
    </row>
    <row r="479" spans="7:8" ht="20.100000000000001" customHeight="1" x14ac:dyDescent="0.25">
      <c r="G479" s="23"/>
      <c r="H479" s="23"/>
    </row>
    <row r="480" spans="7:8" ht="20.100000000000001" customHeight="1" x14ac:dyDescent="0.25">
      <c r="G480" s="23"/>
      <c r="H480" s="23"/>
    </row>
    <row r="481" spans="7:8" ht="20.100000000000001" customHeight="1" x14ac:dyDescent="0.25">
      <c r="G481" s="23"/>
      <c r="H481" s="23"/>
    </row>
    <row r="482" spans="7:8" ht="20.100000000000001" customHeight="1" x14ac:dyDescent="0.25">
      <c r="G482" s="23"/>
      <c r="H482" s="23"/>
    </row>
    <row r="483" spans="7:8" ht="20.100000000000001" customHeight="1" x14ac:dyDescent="0.25">
      <c r="G483" s="23"/>
      <c r="H483" s="23"/>
    </row>
    <row r="484" spans="7:8" ht="20.100000000000001" customHeight="1" x14ac:dyDescent="0.25">
      <c r="G484" s="23"/>
      <c r="H484" s="23"/>
    </row>
    <row r="485" spans="7:8" ht="20.100000000000001" customHeight="1" x14ac:dyDescent="0.25">
      <c r="G485" s="23"/>
      <c r="H485" s="23"/>
    </row>
    <row r="486" spans="7:8" ht="20.100000000000001" customHeight="1" x14ac:dyDescent="0.25">
      <c r="G486" s="23"/>
      <c r="H486" s="23"/>
    </row>
    <row r="487" spans="7:8" ht="20.100000000000001" customHeight="1" x14ac:dyDescent="0.25">
      <c r="G487" s="23"/>
      <c r="H487" s="23"/>
    </row>
    <row r="488" spans="7:8" ht="20.100000000000001" customHeight="1" x14ac:dyDescent="0.25">
      <c r="G488" s="23"/>
      <c r="H488" s="23"/>
    </row>
    <row r="489" spans="7:8" ht="20.100000000000001" customHeight="1" x14ac:dyDescent="0.25">
      <c r="G489" s="23"/>
      <c r="H489" s="23"/>
    </row>
    <row r="490" spans="7:8" ht="20.100000000000001" customHeight="1" x14ac:dyDescent="0.25">
      <c r="G490" s="23"/>
      <c r="H490" s="23"/>
    </row>
    <row r="491" spans="7:8" ht="20.100000000000001" customHeight="1" x14ac:dyDescent="0.25">
      <c r="G491" s="23"/>
      <c r="H491" s="23"/>
    </row>
    <row r="492" spans="7:8" ht="20.100000000000001" customHeight="1" x14ac:dyDescent="0.25">
      <c r="G492" s="23"/>
      <c r="H492" s="23"/>
    </row>
    <row r="493" spans="7:8" ht="20.100000000000001" customHeight="1" x14ac:dyDescent="0.25">
      <c r="G493" s="23"/>
      <c r="H493" s="23"/>
    </row>
    <row r="494" spans="7:8" ht="20.100000000000001" customHeight="1" x14ac:dyDescent="0.25">
      <c r="G494" s="23"/>
      <c r="H494" s="23"/>
    </row>
    <row r="495" spans="7:8" ht="20.100000000000001" customHeight="1" x14ac:dyDescent="0.25">
      <c r="G495" s="23"/>
      <c r="H495" s="23"/>
    </row>
    <row r="496" spans="7:8" ht="20.100000000000001" customHeight="1" x14ac:dyDescent="0.25">
      <c r="G496" s="23"/>
      <c r="H496" s="23"/>
    </row>
    <row r="497" spans="7:8" ht="20.100000000000001" customHeight="1" x14ac:dyDescent="0.25">
      <c r="G497" s="23"/>
      <c r="H497" s="23"/>
    </row>
    <row r="498" spans="7:8" ht="20.100000000000001" customHeight="1" x14ac:dyDescent="0.25">
      <c r="G498" s="23"/>
      <c r="H498" s="23"/>
    </row>
    <row r="499" spans="7:8" ht="20.100000000000001" customHeight="1" x14ac:dyDescent="0.25">
      <c r="G499" s="23"/>
      <c r="H499" s="23"/>
    </row>
    <row r="500" spans="7:8" ht="20.100000000000001" customHeight="1" x14ac:dyDescent="0.25">
      <c r="G500" s="23"/>
      <c r="H500" s="23"/>
    </row>
    <row r="501" spans="7:8" ht="20.100000000000001" customHeight="1" x14ac:dyDescent="0.25">
      <c r="G501" s="23"/>
      <c r="H501" s="23"/>
    </row>
    <row r="502" spans="7:8" ht="20.100000000000001" customHeight="1" x14ac:dyDescent="0.25">
      <c r="G502" s="23"/>
      <c r="H502" s="23"/>
    </row>
    <row r="503" spans="7:8" ht="20.100000000000001" customHeight="1" x14ac:dyDescent="0.25">
      <c r="G503" s="23"/>
      <c r="H503" s="23"/>
    </row>
    <row r="504" spans="7:8" ht="20.100000000000001" customHeight="1" x14ac:dyDescent="0.25">
      <c r="G504" s="23"/>
      <c r="H504" s="23"/>
    </row>
    <row r="505" spans="7:8" ht="20.100000000000001" customHeight="1" x14ac:dyDescent="0.25">
      <c r="G505" s="23"/>
      <c r="H505" s="23"/>
    </row>
    <row r="506" spans="7:8" ht="20.100000000000001" customHeight="1" x14ac:dyDescent="0.25">
      <c r="G506" s="23"/>
      <c r="H506" s="23"/>
    </row>
    <row r="507" spans="7:8" ht="20.100000000000001" customHeight="1" x14ac:dyDescent="0.25">
      <c r="G507" s="23"/>
      <c r="H507" s="23"/>
    </row>
    <row r="508" spans="7:8" ht="20.100000000000001" customHeight="1" x14ac:dyDescent="0.25">
      <c r="G508" s="23"/>
      <c r="H508" s="23"/>
    </row>
    <row r="509" spans="7:8" ht="20.100000000000001" customHeight="1" x14ac:dyDescent="0.25">
      <c r="G509" s="23"/>
      <c r="H509" s="23"/>
    </row>
    <row r="510" spans="7:8" ht="20.100000000000001" customHeight="1" x14ac:dyDescent="0.25">
      <c r="G510" s="23"/>
      <c r="H510" s="23"/>
    </row>
    <row r="511" spans="7:8" ht="20.100000000000001" customHeight="1" x14ac:dyDescent="0.25">
      <c r="G511" s="23"/>
      <c r="H511" s="23"/>
    </row>
    <row r="512" spans="7:8" ht="20.100000000000001" customHeight="1" x14ac:dyDescent="0.25">
      <c r="G512" s="23"/>
      <c r="H512" s="23"/>
    </row>
    <row r="513" spans="7:8" ht="20.100000000000001" customHeight="1" x14ac:dyDescent="0.25">
      <c r="G513" s="23"/>
      <c r="H513" s="23"/>
    </row>
    <row r="514" spans="7:8" ht="20.100000000000001" customHeight="1" x14ac:dyDescent="0.25">
      <c r="G514" s="23"/>
      <c r="H514" s="23"/>
    </row>
    <row r="515" spans="7:8" ht="20.100000000000001" customHeight="1" x14ac:dyDescent="0.25">
      <c r="G515" s="23"/>
      <c r="H515" s="23"/>
    </row>
    <row r="516" spans="7:8" ht="20.100000000000001" customHeight="1" x14ac:dyDescent="0.25">
      <c r="G516" s="23"/>
      <c r="H516" s="23"/>
    </row>
    <row r="517" spans="7:8" ht="20.100000000000001" customHeight="1" x14ac:dyDescent="0.25">
      <c r="G517" s="23"/>
      <c r="H517" s="23"/>
    </row>
    <row r="518" spans="7:8" ht="20.100000000000001" customHeight="1" x14ac:dyDescent="0.25">
      <c r="G518" s="23"/>
      <c r="H518" s="23"/>
    </row>
    <row r="519" spans="7:8" ht="20.100000000000001" customHeight="1" x14ac:dyDescent="0.25">
      <c r="G519" s="23"/>
      <c r="H519" s="23"/>
    </row>
    <row r="520" spans="7:8" ht="20.100000000000001" customHeight="1" x14ac:dyDescent="0.25">
      <c r="G520" s="23"/>
      <c r="H520" s="23"/>
    </row>
    <row r="521" spans="7:8" ht="20.100000000000001" customHeight="1" x14ac:dyDescent="0.25">
      <c r="G521" s="23"/>
      <c r="H521" s="23"/>
    </row>
    <row r="522" spans="7:8" ht="20.100000000000001" customHeight="1" x14ac:dyDescent="0.25">
      <c r="G522" s="23"/>
      <c r="H522" s="23"/>
    </row>
    <row r="523" spans="7:8" ht="20.100000000000001" customHeight="1" x14ac:dyDescent="0.25">
      <c r="G523" s="23"/>
      <c r="H523" s="23"/>
    </row>
    <row r="524" spans="7:8" ht="20.100000000000001" customHeight="1" x14ac:dyDescent="0.25">
      <c r="G524" s="23"/>
      <c r="H524" s="23"/>
    </row>
    <row r="525" spans="7:8" ht="20.100000000000001" customHeight="1" x14ac:dyDescent="0.25">
      <c r="G525" s="23"/>
      <c r="H525" s="23"/>
    </row>
    <row r="526" spans="7:8" ht="20.100000000000001" customHeight="1" x14ac:dyDescent="0.25">
      <c r="G526" s="23"/>
      <c r="H526" s="23"/>
    </row>
    <row r="527" spans="7:8" ht="20.100000000000001" customHeight="1" x14ac:dyDescent="0.25">
      <c r="G527" s="23"/>
      <c r="H527" s="23"/>
    </row>
    <row r="528" spans="7:8" ht="20.100000000000001" customHeight="1" x14ac:dyDescent="0.25">
      <c r="G528" s="23"/>
      <c r="H528" s="23"/>
    </row>
    <row r="529" spans="7:8" ht="20.100000000000001" customHeight="1" x14ac:dyDescent="0.25">
      <c r="G529" s="23"/>
      <c r="H529" s="23"/>
    </row>
    <row r="530" spans="7:8" ht="20.100000000000001" customHeight="1" x14ac:dyDescent="0.25">
      <c r="G530" s="23"/>
      <c r="H530" s="23"/>
    </row>
    <row r="531" spans="7:8" ht="20.100000000000001" customHeight="1" x14ac:dyDescent="0.25">
      <c r="G531" s="23"/>
      <c r="H531" s="23"/>
    </row>
    <row r="532" spans="7:8" ht="20.100000000000001" customHeight="1" x14ac:dyDescent="0.25">
      <c r="G532" s="23"/>
      <c r="H532" s="23"/>
    </row>
    <row r="533" spans="7:8" ht="20.100000000000001" customHeight="1" x14ac:dyDescent="0.25">
      <c r="G533" s="23"/>
      <c r="H533" s="23"/>
    </row>
    <row r="534" spans="7:8" ht="20.100000000000001" customHeight="1" x14ac:dyDescent="0.25">
      <c r="G534" s="23"/>
      <c r="H534" s="23"/>
    </row>
    <row r="535" spans="7:8" ht="20.100000000000001" customHeight="1" x14ac:dyDescent="0.25">
      <c r="G535" s="23"/>
      <c r="H535" s="23"/>
    </row>
    <row r="536" spans="7:8" ht="20.100000000000001" customHeight="1" x14ac:dyDescent="0.25">
      <c r="G536" s="23"/>
      <c r="H536" s="23"/>
    </row>
    <row r="537" spans="7:8" ht="20.100000000000001" customHeight="1" x14ac:dyDescent="0.25">
      <c r="G537" s="23"/>
      <c r="H537" s="23"/>
    </row>
    <row r="538" spans="7:8" ht="20.100000000000001" customHeight="1" x14ac:dyDescent="0.25">
      <c r="G538" s="23"/>
      <c r="H538" s="23"/>
    </row>
    <row r="539" spans="7:8" ht="20.100000000000001" customHeight="1" x14ac:dyDescent="0.25">
      <c r="G539" s="23"/>
      <c r="H539" s="23"/>
    </row>
    <row r="540" spans="7:8" ht="20.100000000000001" customHeight="1" x14ac:dyDescent="0.25">
      <c r="G540" s="23"/>
      <c r="H540" s="23"/>
    </row>
    <row r="541" spans="7:8" ht="20.100000000000001" customHeight="1" x14ac:dyDescent="0.25">
      <c r="G541" s="23"/>
      <c r="H541" s="23"/>
    </row>
    <row r="542" spans="7:8" ht="20.100000000000001" customHeight="1" x14ac:dyDescent="0.25">
      <c r="G542" s="23"/>
      <c r="H542" s="23"/>
    </row>
    <row r="543" spans="7:8" ht="20.100000000000001" customHeight="1" x14ac:dyDescent="0.25">
      <c r="G543" s="23"/>
      <c r="H543" s="23"/>
    </row>
    <row r="544" spans="7:8" ht="20.100000000000001" customHeight="1" x14ac:dyDescent="0.25">
      <c r="G544" s="23"/>
      <c r="H544" s="23"/>
    </row>
    <row r="545" spans="7:8" ht="20.100000000000001" customHeight="1" x14ac:dyDescent="0.25">
      <c r="G545" s="23"/>
      <c r="H545" s="23"/>
    </row>
    <row r="546" spans="7:8" ht="20.100000000000001" customHeight="1" x14ac:dyDescent="0.25">
      <c r="G546" s="23"/>
      <c r="H546" s="23"/>
    </row>
    <row r="547" spans="7:8" ht="20.100000000000001" customHeight="1" x14ac:dyDescent="0.25">
      <c r="G547" s="23"/>
      <c r="H547" s="23"/>
    </row>
    <row r="548" spans="7:8" ht="20.100000000000001" customHeight="1" x14ac:dyDescent="0.25">
      <c r="G548" s="23"/>
      <c r="H548" s="23"/>
    </row>
    <row r="549" spans="7:8" ht="20.100000000000001" customHeight="1" x14ac:dyDescent="0.25">
      <c r="G549" s="23"/>
      <c r="H549" s="23"/>
    </row>
    <row r="550" spans="7:8" ht="20.100000000000001" customHeight="1" x14ac:dyDescent="0.25">
      <c r="G550" s="23"/>
      <c r="H550" s="23"/>
    </row>
    <row r="551" spans="7:8" ht="20.100000000000001" customHeight="1" x14ac:dyDescent="0.25">
      <c r="G551" s="23"/>
      <c r="H551" s="23"/>
    </row>
    <row r="552" spans="7:8" ht="20.100000000000001" customHeight="1" x14ac:dyDescent="0.25">
      <c r="G552" s="23"/>
      <c r="H552" s="23"/>
    </row>
    <row r="553" spans="7:8" ht="20.100000000000001" customHeight="1" x14ac:dyDescent="0.25">
      <c r="G553" s="23"/>
      <c r="H553" s="23"/>
    </row>
    <row r="554" spans="7:8" ht="20.100000000000001" customHeight="1" x14ac:dyDescent="0.25">
      <c r="G554" s="23"/>
      <c r="H554" s="23"/>
    </row>
    <row r="555" spans="7:8" ht="20.100000000000001" customHeight="1" x14ac:dyDescent="0.25">
      <c r="G555" s="23"/>
      <c r="H555" s="23"/>
    </row>
    <row r="556" spans="7:8" ht="20.100000000000001" customHeight="1" x14ac:dyDescent="0.25">
      <c r="G556" s="23"/>
      <c r="H556" s="23"/>
    </row>
    <row r="557" spans="7:8" ht="20.100000000000001" customHeight="1" x14ac:dyDescent="0.25">
      <c r="G557" s="23"/>
      <c r="H557" s="23"/>
    </row>
    <row r="558" spans="7:8" ht="20.100000000000001" customHeight="1" x14ac:dyDescent="0.25">
      <c r="G558" s="23"/>
      <c r="H558" s="23"/>
    </row>
    <row r="559" spans="7:8" ht="20.100000000000001" customHeight="1" x14ac:dyDescent="0.25">
      <c r="G559" s="23"/>
      <c r="H559" s="23"/>
    </row>
    <row r="560" spans="7:8" ht="20.100000000000001" customHeight="1" x14ac:dyDescent="0.25">
      <c r="G560" s="23"/>
      <c r="H560" s="23"/>
    </row>
    <row r="561" spans="7:8" ht="20.100000000000001" customHeight="1" x14ac:dyDescent="0.25">
      <c r="G561" s="23"/>
      <c r="H561" s="23"/>
    </row>
    <row r="562" spans="7:8" ht="20.100000000000001" customHeight="1" x14ac:dyDescent="0.25">
      <c r="G562" s="23"/>
      <c r="H562" s="23"/>
    </row>
    <row r="563" spans="7:8" ht="20.100000000000001" customHeight="1" x14ac:dyDescent="0.25">
      <c r="G563" s="23"/>
      <c r="H563" s="23"/>
    </row>
    <row r="564" spans="7:8" ht="20.100000000000001" customHeight="1" x14ac:dyDescent="0.25">
      <c r="G564" s="23"/>
      <c r="H564" s="23"/>
    </row>
    <row r="565" spans="7:8" ht="20.100000000000001" customHeight="1" x14ac:dyDescent="0.25">
      <c r="G565" s="23"/>
      <c r="H565" s="23"/>
    </row>
    <row r="566" spans="7:8" ht="20.100000000000001" customHeight="1" x14ac:dyDescent="0.25">
      <c r="G566" s="23"/>
      <c r="H566" s="23"/>
    </row>
    <row r="567" spans="7:8" ht="20.100000000000001" customHeight="1" x14ac:dyDescent="0.25">
      <c r="G567" s="23"/>
      <c r="H567" s="23"/>
    </row>
    <row r="568" spans="7:8" ht="20.100000000000001" customHeight="1" x14ac:dyDescent="0.25">
      <c r="G568" s="23"/>
      <c r="H568" s="23"/>
    </row>
    <row r="569" spans="7:8" ht="20.100000000000001" customHeight="1" x14ac:dyDescent="0.25">
      <c r="G569" s="23"/>
      <c r="H569" s="23"/>
    </row>
    <row r="570" spans="7:8" ht="20.100000000000001" customHeight="1" x14ac:dyDescent="0.25">
      <c r="G570" s="23"/>
      <c r="H570" s="23"/>
    </row>
    <row r="571" spans="7:8" ht="20.100000000000001" customHeight="1" x14ac:dyDescent="0.25">
      <c r="G571" s="23"/>
      <c r="H571" s="23"/>
    </row>
    <row r="572" spans="7:8" ht="20.100000000000001" customHeight="1" x14ac:dyDescent="0.25">
      <c r="G572" s="23"/>
      <c r="H572" s="23"/>
    </row>
    <row r="573" spans="7:8" ht="20.100000000000001" customHeight="1" x14ac:dyDescent="0.25">
      <c r="G573" s="23"/>
      <c r="H573" s="23"/>
    </row>
    <row r="574" spans="7:8" ht="20.100000000000001" customHeight="1" x14ac:dyDescent="0.25">
      <c r="G574" s="23"/>
      <c r="H574" s="23"/>
    </row>
    <row r="575" spans="7:8" ht="20.100000000000001" customHeight="1" x14ac:dyDescent="0.25">
      <c r="G575" s="23"/>
      <c r="H575" s="23"/>
    </row>
    <row r="576" spans="7:8" ht="20.100000000000001" customHeight="1" x14ac:dyDescent="0.25">
      <c r="G576" s="23"/>
      <c r="H576" s="23"/>
    </row>
    <row r="577" spans="7:8" ht="20.100000000000001" customHeight="1" x14ac:dyDescent="0.25">
      <c r="G577" s="23"/>
      <c r="H577" s="23"/>
    </row>
    <row r="578" spans="7:8" ht="20.100000000000001" customHeight="1" x14ac:dyDescent="0.25">
      <c r="G578" s="23"/>
      <c r="H578" s="23"/>
    </row>
    <row r="579" spans="7:8" ht="20.100000000000001" customHeight="1" x14ac:dyDescent="0.25">
      <c r="G579" s="23"/>
      <c r="H579" s="23"/>
    </row>
    <row r="580" spans="7:8" ht="20.100000000000001" customHeight="1" x14ac:dyDescent="0.25">
      <c r="G580" s="23"/>
      <c r="H580" s="23"/>
    </row>
    <row r="581" spans="7:8" ht="20.100000000000001" customHeight="1" x14ac:dyDescent="0.25">
      <c r="G581" s="23"/>
      <c r="H581" s="23"/>
    </row>
    <row r="582" spans="7:8" ht="20.100000000000001" customHeight="1" x14ac:dyDescent="0.25">
      <c r="G582" s="23"/>
      <c r="H582" s="23"/>
    </row>
    <row r="583" spans="7:8" ht="20.100000000000001" customHeight="1" x14ac:dyDescent="0.25">
      <c r="G583" s="23"/>
      <c r="H583" s="23"/>
    </row>
    <row r="584" spans="7:8" ht="20.100000000000001" customHeight="1" x14ac:dyDescent="0.25">
      <c r="G584" s="23"/>
      <c r="H584" s="23"/>
    </row>
    <row r="585" spans="7:8" ht="20.100000000000001" customHeight="1" x14ac:dyDescent="0.25">
      <c r="G585" s="23"/>
      <c r="H585" s="23"/>
    </row>
    <row r="586" spans="7:8" ht="20.100000000000001" customHeight="1" x14ac:dyDescent="0.25">
      <c r="G586" s="23"/>
      <c r="H586" s="23"/>
    </row>
    <row r="587" spans="7:8" ht="20.100000000000001" customHeight="1" x14ac:dyDescent="0.25">
      <c r="G587" s="23"/>
      <c r="H587" s="23"/>
    </row>
    <row r="588" spans="7:8" ht="20.100000000000001" customHeight="1" x14ac:dyDescent="0.25">
      <c r="G588" s="23"/>
      <c r="H588" s="23"/>
    </row>
    <row r="589" spans="7:8" ht="20.100000000000001" customHeight="1" x14ac:dyDescent="0.25">
      <c r="G589" s="23"/>
      <c r="H589" s="23"/>
    </row>
    <row r="590" spans="7:8" ht="20.100000000000001" customHeight="1" x14ac:dyDescent="0.25">
      <c r="G590" s="23"/>
      <c r="H590" s="23"/>
    </row>
    <row r="591" spans="7:8" ht="20.100000000000001" customHeight="1" x14ac:dyDescent="0.25">
      <c r="G591" s="23"/>
      <c r="H591" s="23"/>
    </row>
    <row r="592" spans="7:8" ht="20.100000000000001" customHeight="1" x14ac:dyDescent="0.25">
      <c r="G592" s="23"/>
      <c r="H592" s="23"/>
    </row>
    <row r="593" spans="7:8" ht="20.100000000000001" customHeight="1" x14ac:dyDescent="0.25">
      <c r="G593" s="23"/>
      <c r="H593" s="23"/>
    </row>
    <row r="594" spans="7:8" ht="20.100000000000001" customHeight="1" x14ac:dyDescent="0.25">
      <c r="G594" s="23"/>
      <c r="H594" s="23"/>
    </row>
    <row r="595" spans="7:8" ht="20.100000000000001" customHeight="1" x14ac:dyDescent="0.25">
      <c r="G595" s="23"/>
      <c r="H595" s="23"/>
    </row>
    <row r="596" spans="7:8" ht="20.100000000000001" customHeight="1" x14ac:dyDescent="0.25">
      <c r="G596" s="23"/>
      <c r="H596" s="23"/>
    </row>
    <row r="597" spans="7:8" ht="20.100000000000001" customHeight="1" x14ac:dyDescent="0.25">
      <c r="G597" s="23"/>
      <c r="H597" s="23"/>
    </row>
    <row r="598" spans="7:8" ht="20.100000000000001" customHeight="1" x14ac:dyDescent="0.25">
      <c r="G598" s="23"/>
      <c r="H598" s="23"/>
    </row>
    <row r="599" spans="7:8" ht="20.100000000000001" customHeight="1" x14ac:dyDescent="0.25">
      <c r="G599" s="23"/>
      <c r="H599" s="23"/>
    </row>
    <row r="600" spans="7:8" ht="20.100000000000001" customHeight="1" x14ac:dyDescent="0.25">
      <c r="G600" s="23"/>
      <c r="H600" s="23"/>
    </row>
    <row r="601" spans="7:8" ht="20.100000000000001" customHeight="1" x14ac:dyDescent="0.25">
      <c r="G601" s="23"/>
      <c r="H601" s="23"/>
    </row>
    <row r="602" spans="7:8" ht="20.100000000000001" customHeight="1" x14ac:dyDescent="0.25">
      <c r="G602" s="23"/>
      <c r="H602" s="23"/>
    </row>
    <row r="603" spans="7:8" ht="20.100000000000001" customHeight="1" x14ac:dyDescent="0.25">
      <c r="G603" s="23"/>
      <c r="H603" s="23"/>
    </row>
    <row r="604" spans="7:8" ht="20.100000000000001" customHeight="1" x14ac:dyDescent="0.25">
      <c r="G604" s="23"/>
      <c r="H604" s="23"/>
    </row>
    <row r="605" spans="7:8" ht="20.100000000000001" customHeight="1" x14ac:dyDescent="0.25">
      <c r="G605" s="23"/>
      <c r="H605" s="23"/>
    </row>
    <row r="606" spans="7:8" ht="20.100000000000001" customHeight="1" x14ac:dyDescent="0.25">
      <c r="G606" s="23"/>
      <c r="H606" s="23"/>
    </row>
    <row r="607" spans="7:8" ht="20.100000000000001" customHeight="1" x14ac:dyDescent="0.25">
      <c r="G607" s="23"/>
      <c r="H607" s="23"/>
    </row>
    <row r="608" spans="7:8" ht="20.100000000000001" customHeight="1" x14ac:dyDescent="0.25">
      <c r="G608" s="23"/>
      <c r="H608" s="23"/>
    </row>
    <row r="609" spans="7:8" ht="20.100000000000001" customHeight="1" x14ac:dyDescent="0.25">
      <c r="G609" s="23"/>
      <c r="H609" s="23"/>
    </row>
    <row r="610" spans="7:8" ht="20.100000000000001" customHeight="1" x14ac:dyDescent="0.25">
      <c r="G610" s="23"/>
      <c r="H610" s="23"/>
    </row>
    <row r="611" spans="7:8" ht="20.100000000000001" customHeight="1" x14ac:dyDescent="0.25">
      <c r="G611" s="23"/>
      <c r="H611" s="23"/>
    </row>
    <row r="612" spans="7:8" ht="20.100000000000001" customHeight="1" x14ac:dyDescent="0.25">
      <c r="G612" s="23"/>
      <c r="H612" s="23"/>
    </row>
    <row r="613" spans="7:8" ht="20.100000000000001" customHeight="1" x14ac:dyDescent="0.25">
      <c r="G613" s="23"/>
      <c r="H613" s="23"/>
    </row>
    <row r="614" spans="7:8" ht="20.100000000000001" customHeight="1" x14ac:dyDescent="0.25">
      <c r="G614" s="23"/>
      <c r="H614" s="23"/>
    </row>
    <row r="615" spans="7:8" ht="20.100000000000001" customHeight="1" x14ac:dyDescent="0.25">
      <c r="G615" s="23"/>
      <c r="H615" s="23"/>
    </row>
    <row r="616" spans="7:8" ht="20.100000000000001" customHeight="1" x14ac:dyDescent="0.25">
      <c r="G616" s="23"/>
      <c r="H616" s="23"/>
    </row>
    <row r="617" spans="7:8" ht="20.100000000000001" customHeight="1" x14ac:dyDescent="0.25">
      <c r="G617" s="23"/>
      <c r="H617" s="23"/>
    </row>
    <row r="618" spans="7:8" ht="20.100000000000001" customHeight="1" x14ac:dyDescent="0.25">
      <c r="G618" s="23"/>
      <c r="H618" s="23"/>
    </row>
    <row r="619" spans="7:8" ht="20.100000000000001" customHeight="1" x14ac:dyDescent="0.25">
      <c r="G619" s="23"/>
      <c r="H619" s="23"/>
    </row>
    <row r="620" spans="7:8" ht="20.100000000000001" customHeight="1" x14ac:dyDescent="0.25">
      <c r="G620" s="23"/>
      <c r="H620" s="23"/>
    </row>
    <row r="621" spans="7:8" ht="20.100000000000001" customHeight="1" x14ac:dyDescent="0.25">
      <c r="G621" s="23"/>
      <c r="H621" s="23"/>
    </row>
    <row r="622" spans="7:8" ht="20.100000000000001" customHeight="1" x14ac:dyDescent="0.25">
      <c r="G622" s="23"/>
      <c r="H622" s="23"/>
    </row>
  </sheetData>
  <pageMargins left="0.23622047244094491" right="0.23622047244094491" top="0.55118110236220474" bottom="0.74803149606299213" header="0.31496062992125984" footer="0.31496062992125984"/>
  <pageSetup paperSize="9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J228"/>
    </sheetView>
  </sheetViews>
  <sheetFormatPr defaultColWidth="9.140625" defaultRowHeight="12.75" x14ac:dyDescent="0.2"/>
  <cols>
    <col min="1" max="1" width="5.5703125" style="394" customWidth="1"/>
    <col min="2" max="2" width="13.85546875" style="394" customWidth="1"/>
    <col min="3" max="3" width="30" style="394" customWidth="1"/>
    <col min="4" max="4" width="13.140625" style="394" bestFit="1" customWidth="1"/>
    <col min="5" max="5" width="14.28515625" style="394" bestFit="1" customWidth="1"/>
    <col min="6" max="6" width="12.140625" style="394" customWidth="1"/>
    <col min="7" max="7" width="9.140625" style="394"/>
    <col min="8" max="8" width="9.85546875" style="394" bestFit="1" customWidth="1"/>
    <col min="9" max="9" width="16.42578125" style="394" bestFit="1" customWidth="1"/>
    <col min="10" max="16384" width="9.140625" style="394"/>
  </cols>
  <sheetData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2013</vt:lpstr>
      <vt:lpstr>2012</vt:lpstr>
      <vt:lpstr>Sheet 1</vt:lpstr>
      <vt:lpstr>Sheet2</vt:lpstr>
      <vt:lpstr>Sheet 3</vt:lpstr>
      <vt:lpstr>Sheet 4</vt:lpstr>
      <vt:lpstr>'2012'!Print_Area</vt:lpstr>
      <vt:lpstr>'Sheet 1'!Print_Area</vt:lpstr>
      <vt:lpstr>'2012'!Print_Titles</vt:lpstr>
      <vt:lpstr>'Sheet 1'!Print_Titles</vt:lpstr>
    </vt:vector>
  </TitlesOfParts>
  <Company>MDLPL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EnescuL</dc:creator>
  <cp:lastModifiedBy>Tiberia Rus</cp:lastModifiedBy>
  <cp:lastPrinted>2019-08-22T14:13:22Z</cp:lastPrinted>
  <dcterms:created xsi:type="dcterms:W3CDTF">2009-01-19T15:55:40Z</dcterms:created>
  <dcterms:modified xsi:type="dcterms:W3CDTF">2019-09-11T10:30:39Z</dcterms:modified>
</cp:coreProperties>
</file>