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D:\Elena Monea\D\MAP\DMRA\Ape Uzate\Plan Investitii apa uzata\HG proiect\"/>
    </mc:Choice>
  </mc:AlternateContent>
  <xr:revisionPtr revIDLastSave="0" documentId="13_ncr:1_{FC49F131-33F9-4C02-AAE6-D709E6C0BE5F}" xr6:coauthVersionLast="47" xr6:coauthVersionMax="47" xr10:uidLastSave="{00000000-0000-0000-0000-000000000000}"/>
  <bookViews>
    <workbookView xWindow="2666" yWindow="0" windowWidth="28765" windowHeight="17880" tabRatio="833" xr2:uid="{48B4DBEB-4E5A-4DF4-AC41-1876E26726BF}"/>
  </bookViews>
  <sheets>
    <sheet name="Agglo2000 p.e._final" sheetId="13" r:id="rId1"/>
  </sheets>
  <definedNames>
    <definedName name="_xlnm._FilterDatabase" localSheetId="0" hidden="1">#N/A</definedName>
    <definedName name="_xlnm.Print_Titles" localSheetId="0">'Agglo2000 p.e._final'!$10:$10</definedName>
  </definedNames>
  <calcPr calcId="181029"/>
</workbook>
</file>

<file path=xl/calcChain.xml><?xml version="1.0" encoding="utf-8"?>
<calcChain xmlns="http://schemas.openxmlformats.org/spreadsheetml/2006/main">
  <c r="Z1232" i="13" l="1"/>
  <c r="U1232" i="13"/>
  <c r="X1232" i="13" s="1"/>
  <c r="T1232" i="13"/>
  <c r="W1232" i="13" s="1"/>
  <c r="Z1231" i="13"/>
  <c r="U1231" i="13"/>
  <c r="X1231" i="13" s="1"/>
  <c r="T1231" i="13"/>
  <c r="W1231" i="13" s="1"/>
  <c r="Z1230" i="13"/>
  <c r="U1230" i="13"/>
  <c r="X1230" i="13" s="1"/>
  <c r="T1230" i="13"/>
  <c r="W1230" i="13" s="1"/>
  <c r="Z1229" i="13"/>
  <c r="U1229" i="13"/>
  <c r="X1229" i="13" s="1"/>
  <c r="T1229" i="13"/>
  <c r="W1229" i="13" s="1"/>
  <c r="Z1228" i="13"/>
  <c r="U1228" i="13"/>
  <c r="X1228" i="13" s="1"/>
  <c r="T1228" i="13"/>
  <c r="W1228" i="13" s="1"/>
  <c r="Z1227" i="13"/>
  <c r="U1227" i="13"/>
  <c r="X1227" i="13" s="1"/>
  <c r="T1227" i="13"/>
  <c r="W1227" i="13" s="1"/>
  <c r="Z1226" i="13"/>
  <c r="U1226" i="13"/>
  <c r="X1226" i="13" s="1"/>
  <c r="T1226" i="13"/>
  <c r="W1226" i="13" s="1"/>
  <c r="Z1225" i="13"/>
  <c r="U1225" i="13"/>
  <c r="X1225" i="13" s="1"/>
  <c r="T1225" i="13"/>
  <c r="W1225" i="13" s="1"/>
  <c r="Z1224" i="13"/>
  <c r="U1224" i="13"/>
  <c r="X1224" i="13" s="1"/>
  <c r="T1224" i="13"/>
  <c r="W1224" i="13" s="1"/>
  <c r="Z1223" i="13"/>
  <c r="U1223" i="13"/>
  <c r="X1223" i="13" s="1"/>
  <c r="T1223" i="13"/>
  <c r="W1223" i="13" s="1"/>
  <c r="Z1222" i="13"/>
  <c r="U1222" i="13"/>
  <c r="X1222" i="13" s="1"/>
  <c r="T1222" i="13"/>
  <c r="W1222" i="13" s="1"/>
  <c r="Z1221" i="13"/>
  <c r="U1221" i="13"/>
  <c r="X1221" i="13" s="1"/>
  <c r="T1221" i="13"/>
  <c r="W1221" i="13" s="1"/>
  <c r="Z1220" i="13"/>
  <c r="U1220" i="13"/>
  <c r="X1220" i="13" s="1"/>
  <c r="T1220" i="13"/>
  <c r="W1220" i="13" s="1"/>
  <c r="Z1219" i="13"/>
  <c r="U1219" i="13"/>
  <c r="X1219" i="13" s="1"/>
  <c r="T1219" i="13"/>
  <c r="W1219" i="13" s="1"/>
  <c r="Z1218" i="13"/>
  <c r="X1218" i="13"/>
  <c r="W1218" i="13"/>
  <c r="Z1217" i="13"/>
  <c r="U1217" i="13"/>
  <c r="X1217" i="13" s="1"/>
  <c r="T1217" i="13"/>
  <c r="W1217" i="13" s="1"/>
  <c r="Z1216" i="13"/>
  <c r="U1216" i="13"/>
  <c r="X1216" i="13" s="1"/>
  <c r="T1216" i="13"/>
  <c r="W1216" i="13" s="1"/>
  <c r="U1215" i="13"/>
  <c r="X1215" i="13" s="1"/>
  <c r="T1215" i="13"/>
  <c r="W1215" i="13" s="1"/>
  <c r="Z1214" i="13"/>
  <c r="U1214" i="13"/>
  <c r="X1214" i="13" s="1"/>
  <c r="T1214" i="13"/>
  <c r="W1214" i="13" s="1"/>
  <c r="Z1213" i="13"/>
  <c r="U1213" i="13"/>
  <c r="X1213" i="13" s="1"/>
  <c r="T1213" i="13"/>
  <c r="W1213" i="13" s="1"/>
  <c r="U1212" i="13"/>
  <c r="Y1212" i="13" s="1"/>
  <c r="T1212" i="13"/>
  <c r="W1212" i="13" s="1"/>
  <c r="Z1211" i="13"/>
  <c r="U1211" i="13"/>
  <c r="X1211" i="13" s="1"/>
  <c r="T1211" i="13"/>
  <c r="W1211" i="13" s="1"/>
  <c r="U1210" i="13"/>
  <c r="X1210" i="13" s="1"/>
  <c r="T1210" i="13"/>
  <c r="W1210" i="13" s="1"/>
  <c r="Z1209" i="13"/>
  <c r="U1209" i="13"/>
  <c r="X1209" i="13" s="1"/>
  <c r="T1209" i="13"/>
  <c r="W1209" i="13"/>
  <c r="Z1208" i="13"/>
  <c r="U1208" i="13"/>
  <c r="X1208" i="13" s="1"/>
  <c r="T1208" i="13"/>
  <c r="W1208" i="13" s="1"/>
  <c r="Z1207" i="13"/>
  <c r="U1207" i="13"/>
  <c r="X1207" i="13" s="1"/>
  <c r="T1207" i="13"/>
  <c r="W1207" i="13" s="1"/>
  <c r="U1206" i="13"/>
  <c r="T1206" i="13"/>
  <c r="V1206" i="13" s="1"/>
  <c r="Z1205" i="13"/>
  <c r="U1205" i="13"/>
  <c r="X1205" i="13" s="1"/>
  <c r="T1205" i="13"/>
  <c r="W1205" i="13" s="1"/>
  <c r="U1204" i="13"/>
  <c r="T1204" i="13"/>
  <c r="W1204" i="13" s="1"/>
  <c r="U1203" i="13"/>
  <c r="X1203" i="13" s="1"/>
  <c r="T1203" i="13"/>
  <c r="V1203" i="13" s="1"/>
  <c r="Z1202" i="13"/>
  <c r="U1202" i="13"/>
  <c r="X1202" i="13" s="1"/>
  <c r="T1202" i="13"/>
  <c r="W1202" i="13" s="1"/>
  <c r="Z1201" i="13"/>
  <c r="U1201" i="13"/>
  <c r="X1201" i="13" s="1"/>
  <c r="T1201" i="13"/>
  <c r="W1201" i="13" s="1"/>
  <c r="Z1200" i="13"/>
  <c r="U1200" i="13"/>
  <c r="X1200" i="13" s="1"/>
  <c r="T1200" i="13"/>
  <c r="W1200" i="13" s="1"/>
  <c r="Z1199" i="13"/>
  <c r="U1199" i="13"/>
  <c r="X1199" i="13" s="1"/>
  <c r="T1199" i="13"/>
  <c r="W1199" i="13" s="1"/>
  <c r="U1198" i="13"/>
  <c r="T1198" i="13"/>
  <c r="W1198" i="13" s="1"/>
  <c r="U1197" i="13"/>
  <c r="Y1197" i="13" s="1"/>
  <c r="T1197" i="13"/>
  <c r="Z1196" i="13"/>
  <c r="U1196" i="13"/>
  <c r="X1196" i="13" s="1"/>
  <c r="T1196" i="13"/>
  <c r="W1196" i="13" s="1"/>
  <c r="Z1195" i="13"/>
  <c r="U1195" i="13"/>
  <c r="X1195" i="13"/>
  <c r="T1195" i="13"/>
  <c r="W1195" i="13" s="1"/>
  <c r="Z1194" i="13"/>
  <c r="U1194" i="13"/>
  <c r="X1194" i="13" s="1"/>
  <c r="T1194" i="13"/>
  <c r="W1194" i="13" s="1"/>
  <c r="Z1193" i="13"/>
  <c r="U1193" i="13"/>
  <c r="X1193" i="13" s="1"/>
  <c r="T1193" i="13"/>
  <c r="W1193" i="13" s="1"/>
  <c r="Z1192" i="13"/>
  <c r="U1192" i="13"/>
  <c r="X1192" i="13" s="1"/>
  <c r="T1192" i="13"/>
  <c r="W1192" i="13" s="1"/>
  <c r="Z1191" i="13"/>
  <c r="U1191" i="13"/>
  <c r="X1191" i="13" s="1"/>
  <c r="T1191" i="13"/>
  <c r="W1191" i="13" s="1"/>
  <c r="Z1190" i="13"/>
  <c r="U1190" i="13"/>
  <c r="X1190" i="13" s="1"/>
  <c r="T1190" i="13"/>
  <c r="W1190" i="13" s="1"/>
  <c r="Z1189" i="13"/>
  <c r="U1189" i="13"/>
  <c r="X1189" i="13" s="1"/>
  <c r="T1189" i="13"/>
  <c r="W1189" i="13" s="1"/>
  <c r="Z1188" i="13"/>
  <c r="U1188" i="13"/>
  <c r="X1188" i="13" s="1"/>
  <c r="T1188" i="13"/>
  <c r="W1188" i="13" s="1"/>
  <c r="U1187" i="13"/>
  <c r="T1187" i="13"/>
  <c r="W1187" i="13" s="1"/>
  <c r="Z1186" i="13"/>
  <c r="U1186" i="13"/>
  <c r="X1186" i="13" s="1"/>
  <c r="T1186" i="13"/>
  <c r="W1186" i="13" s="1"/>
  <c r="Z1185" i="13"/>
  <c r="U1185" i="13"/>
  <c r="X1185" i="13" s="1"/>
  <c r="T1185" i="13"/>
  <c r="W1185" i="13" s="1"/>
  <c r="Z1184" i="13"/>
  <c r="U1184" i="13"/>
  <c r="X1184" i="13" s="1"/>
  <c r="T1184" i="13"/>
  <c r="W1184" i="13" s="1"/>
  <c r="Z1183" i="13"/>
  <c r="U1183" i="13"/>
  <c r="X1183" i="13" s="1"/>
  <c r="T1183" i="13"/>
  <c r="W1183" i="13" s="1"/>
  <c r="Z1182" i="13"/>
  <c r="G1182" i="13"/>
  <c r="U1182" i="13" s="1"/>
  <c r="X1182" i="13" s="1"/>
  <c r="Z1181" i="13"/>
  <c r="U1181" i="13"/>
  <c r="X1181" i="13" s="1"/>
  <c r="T1181" i="13"/>
  <c r="W1181" i="13" s="1"/>
  <c r="Z1180" i="13"/>
  <c r="U1180" i="13"/>
  <c r="X1180" i="13" s="1"/>
  <c r="T1180" i="13"/>
  <c r="W1180" i="13" s="1"/>
  <c r="Z1179" i="13"/>
  <c r="U1179" i="13"/>
  <c r="X1179" i="13" s="1"/>
  <c r="T1179" i="13"/>
  <c r="W1179" i="13" s="1"/>
  <c r="Z1178" i="13"/>
  <c r="U1178" i="13"/>
  <c r="X1178" i="13" s="1"/>
  <c r="T1178" i="13"/>
  <c r="W1178" i="13" s="1"/>
  <c r="U1177" i="13"/>
  <c r="X1177" i="13" s="1"/>
  <c r="T1177" i="13"/>
  <c r="W1177" i="13" s="1"/>
  <c r="Z1176" i="13"/>
  <c r="U1176" i="13"/>
  <c r="X1176" i="13" s="1"/>
  <c r="T1176" i="13"/>
  <c r="W1176" i="13" s="1"/>
  <c r="Z1175" i="13"/>
  <c r="U1175" i="13"/>
  <c r="X1175" i="13" s="1"/>
  <c r="T1175" i="13"/>
  <c r="W1175" i="13" s="1"/>
  <c r="Z1174" i="13"/>
  <c r="U1174" i="13"/>
  <c r="X1174" i="13" s="1"/>
  <c r="T1174" i="13"/>
  <c r="W1174" i="13" s="1"/>
  <c r="Z1173" i="13"/>
  <c r="U1173" i="13"/>
  <c r="X1173" i="13" s="1"/>
  <c r="T1173" i="13"/>
  <c r="W1173" i="13" s="1"/>
  <c r="U1172" i="13"/>
  <c r="X1172" i="13" s="1"/>
  <c r="T1172" i="13"/>
  <c r="W1172" i="13" s="1"/>
  <c r="W1171" i="13"/>
  <c r="V1171" i="13"/>
  <c r="U1171" i="13"/>
  <c r="Z1170" i="13"/>
  <c r="U1170" i="13"/>
  <c r="X1170" i="13" s="1"/>
  <c r="T1170" i="13"/>
  <c r="W1170" i="13" s="1"/>
  <c r="Z1169" i="13"/>
  <c r="U1169" i="13"/>
  <c r="X1169" i="13" s="1"/>
  <c r="T1169" i="13"/>
  <c r="W1169" i="13" s="1"/>
  <c r="Z1168" i="13"/>
  <c r="U1168" i="13"/>
  <c r="X1168" i="13" s="1"/>
  <c r="T1168" i="13"/>
  <c r="W1168" i="13" s="1"/>
  <c r="Z1167" i="13"/>
  <c r="U1167" i="13"/>
  <c r="X1167" i="13" s="1"/>
  <c r="T1167" i="13"/>
  <c r="W1167" i="13" s="1"/>
  <c r="Z1166" i="13"/>
  <c r="U1166" i="13"/>
  <c r="X1166" i="13" s="1"/>
  <c r="T1166" i="13"/>
  <c r="W1166" i="13" s="1"/>
  <c r="Z1165" i="13"/>
  <c r="U1165" i="13"/>
  <c r="X1165" i="13" s="1"/>
  <c r="T1165" i="13"/>
  <c r="W1165" i="13" s="1"/>
  <c r="Z1164" i="13"/>
  <c r="U1164" i="13"/>
  <c r="X1164" i="13" s="1"/>
  <c r="T1164" i="13"/>
  <c r="W1164" i="13" s="1"/>
  <c r="Z1163" i="13"/>
  <c r="U1163" i="13"/>
  <c r="X1163" i="13" s="1"/>
  <c r="T1163" i="13"/>
  <c r="W1163" i="13" s="1"/>
  <c r="Z1162" i="13"/>
  <c r="U1162" i="13"/>
  <c r="X1162" i="13" s="1"/>
  <c r="T1162" i="13"/>
  <c r="W1162" i="13" s="1"/>
  <c r="Z1161" i="13"/>
  <c r="U1161" i="13"/>
  <c r="X1161" i="13" s="1"/>
  <c r="T1161" i="13"/>
  <c r="W1161" i="13" s="1"/>
  <c r="Z1160" i="13"/>
  <c r="U1160" i="13"/>
  <c r="X1160" i="13"/>
  <c r="T1160" i="13"/>
  <c r="W1160" i="13" s="1"/>
  <c r="Z1159" i="13"/>
  <c r="U1159" i="13"/>
  <c r="X1159" i="13" s="1"/>
  <c r="T1159" i="13"/>
  <c r="W1159" i="13" s="1"/>
  <c r="Z1158" i="13"/>
  <c r="U1158" i="13"/>
  <c r="X1158" i="13" s="1"/>
  <c r="T1158" i="13"/>
  <c r="W1158" i="13" s="1"/>
  <c r="Z1157" i="13"/>
  <c r="U1157" i="13"/>
  <c r="X1157" i="13" s="1"/>
  <c r="T1157" i="13"/>
  <c r="W1157" i="13" s="1"/>
  <c r="Z1156" i="13"/>
  <c r="U1156" i="13"/>
  <c r="X1156" i="13" s="1"/>
  <c r="T1156" i="13"/>
  <c r="W1156" i="13" s="1"/>
  <c r="Z1155" i="13"/>
  <c r="U1155" i="13"/>
  <c r="X1155" i="13" s="1"/>
  <c r="T1155" i="13"/>
  <c r="W1155" i="13" s="1"/>
  <c r="Z1154" i="13"/>
  <c r="U1154" i="13"/>
  <c r="X1154" i="13" s="1"/>
  <c r="T1154" i="13"/>
  <c r="W1154" i="13" s="1"/>
  <c r="Z1153" i="13"/>
  <c r="U1153" i="13"/>
  <c r="X1153" i="13" s="1"/>
  <c r="T1153" i="13"/>
  <c r="W1153" i="13" s="1"/>
  <c r="Z1152" i="13"/>
  <c r="U1152" i="13"/>
  <c r="X1152" i="13" s="1"/>
  <c r="T1152" i="13"/>
  <c r="W1152" i="13" s="1"/>
  <c r="Z1151" i="13"/>
  <c r="U1151" i="13"/>
  <c r="X1151" i="13" s="1"/>
  <c r="T1151" i="13"/>
  <c r="W1151" i="13" s="1"/>
  <c r="Z1150" i="13"/>
  <c r="U1150" i="13"/>
  <c r="X1150" i="13" s="1"/>
  <c r="T1150" i="13"/>
  <c r="W1150" i="13" s="1"/>
  <c r="Z1149" i="13"/>
  <c r="X1149" i="13"/>
  <c r="W1149" i="13"/>
  <c r="Z1148" i="13"/>
  <c r="U1148" i="13"/>
  <c r="X1148" i="13"/>
  <c r="T1148" i="13"/>
  <c r="W1148" i="13" s="1"/>
  <c r="Z1147" i="13"/>
  <c r="U1147" i="13"/>
  <c r="X1147" i="13" s="1"/>
  <c r="T1147" i="13"/>
  <c r="W1147" i="13"/>
  <c r="U1146" i="13"/>
  <c r="Y1146" i="13" s="1"/>
  <c r="T1146" i="13"/>
  <c r="W1146" i="13"/>
  <c r="Z1145" i="13"/>
  <c r="U1145" i="13"/>
  <c r="X1145" i="13" s="1"/>
  <c r="T1145" i="13"/>
  <c r="W1145" i="13" s="1"/>
  <c r="Z1144" i="13"/>
  <c r="U1144" i="13"/>
  <c r="X1144" i="13" s="1"/>
  <c r="T1144" i="13"/>
  <c r="W1144" i="13" s="1"/>
  <c r="Z1143" i="13"/>
  <c r="U1143" i="13"/>
  <c r="X1143" i="13" s="1"/>
  <c r="T1143" i="13"/>
  <c r="W1143" i="13" s="1"/>
  <c r="Z1142" i="13"/>
  <c r="U1142" i="13"/>
  <c r="X1142" i="13" s="1"/>
  <c r="T1142" i="13"/>
  <c r="W1142" i="13" s="1"/>
  <c r="Z1141" i="13"/>
  <c r="U1141" i="13"/>
  <c r="X1141" i="13" s="1"/>
  <c r="T1141" i="13"/>
  <c r="W1141" i="13" s="1"/>
  <c r="Z1140" i="13"/>
  <c r="U1140" i="13"/>
  <c r="X1140" i="13" s="1"/>
  <c r="T1140" i="13"/>
  <c r="W1140" i="13" s="1"/>
  <c r="Z1139" i="13"/>
  <c r="U1139" i="13"/>
  <c r="X1139" i="13" s="1"/>
  <c r="T1139" i="13"/>
  <c r="W1139" i="13" s="1"/>
  <c r="U1138" i="13"/>
  <c r="T1138" i="13"/>
  <c r="W1138" i="13" s="1"/>
  <c r="U1137" i="13"/>
  <c r="T1137" i="13"/>
  <c r="V1137" i="13" s="1"/>
  <c r="Z1136" i="13"/>
  <c r="U1136" i="13"/>
  <c r="X1136" i="13" s="1"/>
  <c r="T1136" i="13"/>
  <c r="W1136" i="13" s="1"/>
  <c r="Z1135" i="13"/>
  <c r="U1135" i="13"/>
  <c r="X1135" i="13" s="1"/>
  <c r="T1135" i="13"/>
  <c r="W1135" i="13" s="1"/>
  <c r="Z1134" i="13"/>
  <c r="U1134" i="13"/>
  <c r="X1134" i="13"/>
  <c r="T1134" i="13"/>
  <c r="W1134" i="13" s="1"/>
  <c r="Z1133" i="13"/>
  <c r="U1133" i="13"/>
  <c r="X1133" i="13" s="1"/>
  <c r="T1133" i="13"/>
  <c r="W1133" i="13" s="1"/>
  <c r="Z1132" i="13"/>
  <c r="U1132" i="13"/>
  <c r="X1132" i="13" s="1"/>
  <c r="T1132" i="13"/>
  <c r="W1132" i="13" s="1"/>
  <c r="Z1131" i="13"/>
  <c r="U1131" i="13"/>
  <c r="X1131" i="13" s="1"/>
  <c r="T1131" i="13"/>
  <c r="W1131" i="13" s="1"/>
  <c r="Z1130" i="13"/>
  <c r="U1130" i="13"/>
  <c r="X1130" i="13" s="1"/>
  <c r="T1130" i="13"/>
  <c r="W1130" i="13" s="1"/>
  <c r="Z1129" i="13"/>
  <c r="U1129" i="13"/>
  <c r="X1129" i="13" s="1"/>
  <c r="T1129" i="13"/>
  <c r="W1129" i="13" s="1"/>
  <c r="U1128" i="13"/>
  <c r="Y1128" i="13" s="1"/>
  <c r="T1128" i="13"/>
  <c r="W1128" i="13" s="1"/>
  <c r="Z1127" i="13"/>
  <c r="U1127" i="13"/>
  <c r="X1127" i="13" s="1"/>
  <c r="T1127" i="13"/>
  <c r="W1127" i="13" s="1"/>
  <c r="U1126" i="13"/>
  <c r="Y1126" i="13" s="1"/>
  <c r="T1126" i="13"/>
  <c r="W1126" i="13" s="1"/>
  <c r="Z1125" i="13"/>
  <c r="U1125" i="13"/>
  <c r="X1125" i="13" s="1"/>
  <c r="T1125" i="13"/>
  <c r="W1125" i="13" s="1"/>
  <c r="U1124" i="13"/>
  <c r="Y1124" i="13" s="1"/>
  <c r="T1124" i="13"/>
  <c r="U1123" i="13"/>
  <c r="Y1123" i="13" s="1"/>
  <c r="T1123" i="13"/>
  <c r="W1123" i="13" s="1"/>
  <c r="Z1122" i="13"/>
  <c r="U1122" i="13"/>
  <c r="X1122" i="13" s="1"/>
  <c r="T1122" i="13"/>
  <c r="W1122" i="13"/>
  <c r="Z1121" i="13"/>
  <c r="U1121" i="13"/>
  <c r="X1121" i="13" s="1"/>
  <c r="T1121" i="13"/>
  <c r="W1121" i="13" s="1"/>
  <c r="Z1120" i="13"/>
  <c r="U1120" i="13"/>
  <c r="X1120" i="13" s="1"/>
  <c r="T1120" i="13"/>
  <c r="W1120" i="13" s="1"/>
  <c r="Z1119" i="13"/>
  <c r="U1119" i="13"/>
  <c r="X1119" i="13" s="1"/>
  <c r="T1119" i="13"/>
  <c r="W1119" i="13" s="1"/>
  <c r="U1118" i="13"/>
  <c r="X1118" i="13" s="1"/>
  <c r="T1118" i="13"/>
  <c r="W1118" i="13" s="1"/>
  <c r="Z1117" i="13"/>
  <c r="U1117" i="13"/>
  <c r="X1117" i="13" s="1"/>
  <c r="T1117" i="13"/>
  <c r="W1117" i="13" s="1"/>
  <c r="Z1116" i="13"/>
  <c r="U1116" i="13"/>
  <c r="X1116" i="13"/>
  <c r="T1116" i="13"/>
  <c r="W1116" i="13" s="1"/>
  <c r="Z1115" i="13"/>
  <c r="U1115" i="13"/>
  <c r="X1115" i="13" s="1"/>
  <c r="T1115" i="13"/>
  <c r="W1115" i="13" s="1"/>
  <c r="Z1114" i="13"/>
  <c r="U1114" i="13"/>
  <c r="X1114" i="13" s="1"/>
  <c r="T1114" i="13"/>
  <c r="W1114" i="13" s="1"/>
  <c r="Z1113" i="13"/>
  <c r="U1113" i="13"/>
  <c r="X1113" i="13" s="1"/>
  <c r="T1113" i="13"/>
  <c r="W1113" i="13" s="1"/>
  <c r="Z1112" i="13"/>
  <c r="U1112" i="13"/>
  <c r="X1112" i="13" s="1"/>
  <c r="T1112" i="13"/>
  <c r="W1112" i="13" s="1"/>
  <c r="Z1111" i="13"/>
  <c r="U1111" i="13"/>
  <c r="X1111" i="13"/>
  <c r="T1111" i="13"/>
  <c r="W1111" i="13" s="1"/>
  <c r="Z1110" i="13"/>
  <c r="U1110" i="13"/>
  <c r="X1110" i="13" s="1"/>
  <c r="T1110" i="13"/>
  <c r="W1110" i="13" s="1"/>
  <c r="Z1109" i="13"/>
  <c r="U1109" i="13"/>
  <c r="X1109" i="13" s="1"/>
  <c r="T1109" i="13"/>
  <c r="W1109" i="13" s="1"/>
  <c r="Z1108" i="13"/>
  <c r="U1108" i="13"/>
  <c r="X1108" i="13" s="1"/>
  <c r="T1108" i="13"/>
  <c r="W1108" i="13" s="1"/>
  <c r="Z1107" i="13"/>
  <c r="U1107" i="13"/>
  <c r="X1107" i="13"/>
  <c r="T1107" i="13"/>
  <c r="W1107" i="13" s="1"/>
  <c r="Z1106" i="13"/>
  <c r="U1106" i="13"/>
  <c r="X1106" i="13" s="1"/>
  <c r="T1106" i="13"/>
  <c r="W1106" i="13" s="1"/>
  <c r="Z1105" i="13"/>
  <c r="U1105" i="13"/>
  <c r="X1105" i="13" s="1"/>
  <c r="T1105" i="13"/>
  <c r="W1105" i="13" s="1"/>
  <c r="U1104" i="13"/>
  <c r="Y1104" i="13" s="1"/>
  <c r="T1104" i="13"/>
  <c r="W1104" i="13" s="1"/>
  <c r="Z1103" i="13"/>
  <c r="U1103" i="13"/>
  <c r="X1103" i="13" s="1"/>
  <c r="T1103" i="13"/>
  <c r="W1103" i="13" s="1"/>
  <c r="Z1102" i="13"/>
  <c r="U1102" i="13"/>
  <c r="X1102" i="13" s="1"/>
  <c r="T1102" i="13"/>
  <c r="W1102" i="13" s="1"/>
  <c r="Z1101" i="13"/>
  <c r="U1101" i="13"/>
  <c r="X1101" i="13" s="1"/>
  <c r="T1101" i="13"/>
  <c r="W1101" i="13" s="1"/>
  <c r="Z1100" i="13"/>
  <c r="U1100" i="13"/>
  <c r="X1100" i="13" s="1"/>
  <c r="T1100" i="13"/>
  <c r="W1100" i="13" s="1"/>
  <c r="Z1099" i="13"/>
  <c r="U1099" i="13"/>
  <c r="X1099" i="13"/>
  <c r="T1099" i="13"/>
  <c r="W1099" i="13" s="1"/>
  <c r="Z1098" i="13"/>
  <c r="U1098" i="13"/>
  <c r="X1098" i="13" s="1"/>
  <c r="T1098" i="13"/>
  <c r="W1098" i="13"/>
  <c r="Z1097" i="13"/>
  <c r="U1097" i="13"/>
  <c r="X1097" i="13" s="1"/>
  <c r="T1097" i="13"/>
  <c r="W1097" i="13" s="1"/>
  <c r="Z1096" i="13"/>
  <c r="U1096" i="13"/>
  <c r="X1096" i="13" s="1"/>
  <c r="T1096" i="13"/>
  <c r="W1096" i="13" s="1"/>
  <c r="U1095" i="13"/>
  <c r="X1095" i="13"/>
  <c r="T1095" i="13"/>
  <c r="V1095" i="13" s="1"/>
  <c r="Z1095" i="13" s="1"/>
  <c r="Z1094" i="13"/>
  <c r="U1094" i="13"/>
  <c r="X1094" i="13" s="1"/>
  <c r="T1094" i="13"/>
  <c r="W1094" i="13" s="1"/>
  <c r="Z1093" i="13"/>
  <c r="U1093" i="13"/>
  <c r="X1093" i="13" s="1"/>
  <c r="T1093" i="13"/>
  <c r="W1093" i="13" s="1"/>
  <c r="Z1092" i="13"/>
  <c r="U1092" i="13"/>
  <c r="T1092" i="13"/>
  <c r="U1091" i="13"/>
  <c r="T1091" i="13"/>
  <c r="Z1090" i="13"/>
  <c r="U1090" i="13"/>
  <c r="X1090" i="13" s="1"/>
  <c r="T1090" i="13"/>
  <c r="W1090" i="13" s="1"/>
  <c r="Z1089" i="13"/>
  <c r="U1089" i="13"/>
  <c r="X1089" i="13" s="1"/>
  <c r="T1089" i="13"/>
  <c r="W1089" i="13" s="1"/>
  <c r="Z1088" i="13"/>
  <c r="U1088" i="13"/>
  <c r="X1088" i="13" s="1"/>
  <c r="T1088" i="13"/>
  <c r="W1088" i="13" s="1"/>
  <c r="Z1087" i="13"/>
  <c r="U1087" i="13"/>
  <c r="X1087" i="13"/>
  <c r="T1087" i="13"/>
  <c r="W1087" i="13" s="1"/>
  <c r="Z1086" i="13"/>
  <c r="U1086" i="13"/>
  <c r="X1086" i="13" s="1"/>
  <c r="T1086" i="13"/>
  <c r="W1086" i="13" s="1"/>
  <c r="Z1085" i="13"/>
  <c r="U1085" i="13"/>
  <c r="X1085" i="13" s="1"/>
  <c r="T1085" i="13"/>
  <c r="W1085" i="13" s="1"/>
  <c r="Z1084" i="13"/>
  <c r="U1084" i="13"/>
  <c r="X1084" i="13" s="1"/>
  <c r="T1084" i="13"/>
  <c r="W1084" i="13" s="1"/>
  <c r="Z1083" i="13"/>
  <c r="U1083" i="13"/>
  <c r="X1083" i="13" s="1"/>
  <c r="T1083" i="13"/>
  <c r="W1083" i="13" s="1"/>
  <c r="Z1082" i="13"/>
  <c r="U1082" i="13"/>
  <c r="X1082" i="13" s="1"/>
  <c r="T1082" i="13"/>
  <c r="W1082" i="13" s="1"/>
  <c r="Z1081" i="13"/>
  <c r="U1081" i="13"/>
  <c r="X1081" i="13" s="1"/>
  <c r="T1081" i="13"/>
  <c r="W1081" i="13" s="1"/>
  <c r="Z1080" i="13"/>
  <c r="W1080" i="13"/>
  <c r="U1080" i="13"/>
  <c r="X1080" i="13" s="1"/>
  <c r="Z1079" i="13"/>
  <c r="U1079" i="13"/>
  <c r="X1079" i="13" s="1"/>
  <c r="T1079" i="13"/>
  <c r="W1079" i="13" s="1"/>
  <c r="Z1078" i="13"/>
  <c r="U1078" i="13"/>
  <c r="X1078" i="13" s="1"/>
  <c r="T1078" i="13"/>
  <c r="W1078" i="13" s="1"/>
  <c r="Z1077" i="13"/>
  <c r="U1077" i="13"/>
  <c r="X1077" i="13" s="1"/>
  <c r="T1077" i="13"/>
  <c r="W1077" i="13" s="1"/>
  <c r="Z1076" i="13"/>
  <c r="U1076" i="13"/>
  <c r="X1076" i="13" s="1"/>
  <c r="T1076" i="13"/>
  <c r="W1076" i="13" s="1"/>
  <c r="Z1075" i="13"/>
  <c r="U1075" i="13"/>
  <c r="X1075" i="13" s="1"/>
  <c r="T1075" i="13"/>
  <c r="W1075" i="13" s="1"/>
  <c r="Z1074" i="13"/>
  <c r="U1074" i="13"/>
  <c r="X1074" i="13" s="1"/>
  <c r="T1074" i="13"/>
  <c r="W1074" i="13" s="1"/>
  <c r="Z1073" i="13"/>
  <c r="U1073" i="13"/>
  <c r="X1073" i="13"/>
  <c r="T1073" i="13"/>
  <c r="W1073" i="13" s="1"/>
  <c r="Z1072" i="13"/>
  <c r="U1072" i="13"/>
  <c r="X1072" i="13" s="1"/>
  <c r="T1072" i="13"/>
  <c r="W1072" i="13" s="1"/>
  <c r="Z1071" i="13"/>
  <c r="U1071" i="13"/>
  <c r="X1071" i="13" s="1"/>
  <c r="T1071" i="13"/>
  <c r="W1071" i="13" s="1"/>
  <c r="Z1070" i="13"/>
  <c r="U1070" i="13"/>
  <c r="X1070" i="13" s="1"/>
  <c r="T1070" i="13"/>
  <c r="W1070" i="13" s="1"/>
  <c r="U1069" i="13"/>
  <c r="Y1069" i="13" s="1"/>
  <c r="T1069" i="13"/>
  <c r="V1069" i="13" s="1"/>
  <c r="Z1069" i="13" s="1"/>
  <c r="Z1068" i="13"/>
  <c r="U1068" i="13"/>
  <c r="X1068" i="13" s="1"/>
  <c r="T1068" i="13"/>
  <c r="W1068" i="13" s="1"/>
  <c r="Z1067" i="13"/>
  <c r="U1067" i="13"/>
  <c r="X1067" i="13" s="1"/>
  <c r="T1067" i="13"/>
  <c r="W1067" i="13" s="1"/>
  <c r="Z1066" i="13"/>
  <c r="U1066" i="13"/>
  <c r="X1066" i="13" s="1"/>
  <c r="T1066" i="13"/>
  <c r="W1066" i="13" s="1"/>
  <c r="Z1065" i="13"/>
  <c r="U1065" i="13"/>
  <c r="X1065" i="13" s="1"/>
  <c r="T1065" i="13"/>
  <c r="W1065" i="13" s="1"/>
  <c r="Z1064" i="13"/>
  <c r="U1064" i="13"/>
  <c r="X1064" i="13" s="1"/>
  <c r="T1064" i="13"/>
  <c r="W1064" i="13" s="1"/>
  <c r="Z1063" i="13"/>
  <c r="U1063" i="13"/>
  <c r="X1063" i="13" s="1"/>
  <c r="T1063" i="13"/>
  <c r="W1063" i="13" s="1"/>
  <c r="Z1062" i="13"/>
  <c r="U1062" i="13"/>
  <c r="X1062" i="13" s="1"/>
  <c r="T1062" i="13"/>
  <c r="W1062" i="13" s="1"/>
  <c r="U1061" i="13"/>
  <c r="X1061" i="13" s="1"/>
  <c r="T1061" i="13"/>
  <c r="Z1060" i="13"/>
  <c r="U1060" i="13"/>
  <c r="X1060" i="13" s="1"/>
  <c r="T1060" i="13"/>
  <c r="W1060" i="13"/>
  <c r="Z1059" i="13"/>
  <c r="G1059" i="13"/>
  <c r="T1059" i="13" s="1"/>
  <c r="W1059" i="13" s="1"/>
  <c r="Z1058" i="13"/>
  <c r="U1058" i="13"/>
  <c r="X1058" i="13" s="1"/>
  <c r="T1058" i="13"/>
  <c r="W1058" i="13" s="1"/>
  <c r="Z1057" i="13"/>
  <c r="U1057" i="13"/>
  <c r="X1057" i="13" s="1"/>
  <c r="T1057" i="13"/>
  <c r="W1057" i="13" s="1"/>
  <c r="Z1056" i="13"/>
  <c r="U1056" i="13"/>
  <c r="X1056" i="13" s="1"/>
  <c r="T1056" i="13"/>
  <c r="W1056" i="13" s="1"/>
  <c r="Z1055" i="13"/>
  <c r="U1055" i="13"/>
  <c r="X1055" i="13" s="1"/>
  <c r="T1055" i="13"/>
  <c r="W1055" i="13" s="1"/>
  <c r="Z1054" i="13"/>
  <c r="U1054" i="13"/>
  <c r="X1054" i="13" s="1"/>
  <c r="T1054" i="13"/>
  <c r="W1054" i="13" s="1"/>
  <c r="U1053" i="13"/>
  <c r="X1053" i="13" s="1"/>
  <c r="T1053" i="13"/>
  <c r="W1053" i="13" s="1"/>
  <c r="Z1052" i="13"/>
  <c r="U1052" i="13"/>
  <c r="X1052" i="13"/>
  <c r="T1052" i="13"/>
  <c r="W1052" i="13" s="1"/>
  <c r="Z1051" i="13"/>
  <c r="U1051" i="13"/>
  <c r="X1051" i="13" s="1"/>
  <c r="T1051" i="13"/>
  <c r="W1051" i="13" s="1"/>
  <c r="Z1050" i="13"/>
  <c r="U1050" i="13"/>
  <c r="X1050" i="13" s="1"/>
  <c r="T1050" i="13"/>
  <c r="W1050" i="13" s="1"/>
  <c r="Z1049" i="13"/>
  <c r="U1049" i="13"/>
  <c r="X1049" i="13" s="1"/>
  <c r="T1049" i="13"/>
  <c r="W1049" i="13" s="1"/>
  <c r="Z1048" i="13"/>
  <c r="U1048" i="13"/>
  <c r="X1048" i="13" s="1"/>
  <c r="T1048" i="13"/>
  <c r="W1048" i="13" s="1"/>
  <c r="Z1047" i="13"/>
  <c r="U1047" i="13"/>
  <c r="X1047" i="13" s="1"/>
  <c r="T1047" i="13"/>
  <c r="W1047" i="13" s="1"/>
  <c r="Z1046" i="13"/>
  <c r="U1046" i="13"/>
  <c r="X1046" i="13" s="1"/>
  <c r="T1046" i="13"/>
  <c r="W1046" i="13" s="1"/>
  <c r="Z1045" i="13"/>
  <c r="U1045" i="13"/>
  <c r="X1045" i="13" s="1"/>
  <c r="T1045" i="13"/>
  <c r="W1045" i="13" s="1"/>
  <c r="Z1044" i="13"/>
  <c r="U1044" i="13"/>
  <c r="X1044" i="13" s="1"/>
  <c r="T1044" i="13"/>
  <c r="W1044" i="13" s="1"/>
  <c r="Z1043" i="13"/>
  <c r="U1043" i="13"/>
  <c r="X1043" i="13" s="1"/>
  <c r="T1043" i="13"/>
  <c r="W1043" i="13" s="1"/>
  <c r="Z1042" i="13"/>
  <c r="U1042" i="13"/>
  <c r="X1042" i="13" s="1"/>
  <c r="T1042" i="13"/>
  <c r="W1042" i="13" s="1"/>
  <c r="Z1041" i="13"/>
  <c r="U1041" i="13"/>
  <c r="X1041" i="13" s="1"/>
  <c r="T1041" i="13"/>
  <c r="W1041" i="13" s="1"/>
  <c r="U1040" i="13"/>
  <c r="X1040" i="13" s="1"/>
  <c r="T1040" i="13"/>
  <c r="W1040" i="13" s="1"/>
  <c r="Z1039" i="13"/>
  <c r="U1039" i="13"/>
  <c r="X1039" i="13" s="1"/>
  <c r="T1039" i="13"/>
  <c r="W1039" i="13"/>
  <c r="Z1038" i="13"/>
  <c r="U1038" i="13"/>
  <c r="X1038" i="13" s="1"/>
  <c r="T1038" i="13"/>
  <c r="W1038" i="13" s="1"/>
  <c r="Z1037" i="13"/>
  <c r="U1037" i="13"/>
  <c r="X1037" i="13" s="1"/>
  <c r="T1037" i="13"/>
  <c r="W1037" i="13" s="1"/>
  <c r="Z1036" i="13"/>
  <c r="U1036" i="13"/>
  <c r="X1036" i="13" s="1"/>
  <c r="T1036" i="13"/>
  <c r="W1036" i="13" s="1"/>
  <c r="Z1035" i="13"/>
  <c r="U1035" i="13"/>
  <c r="X1035" i="13" s="1"/>
  <c r="T1035" i="13"/>
  <c r="W1035" i="13" s="1"/>
  <c r="Z1034" i="13"/>
  <c r="U1034" i="13"/>
  <c r="X1034" i="13" s="1"/>
  <c r="T1034" i="13"/>
  <c r="W1034" i="13" s="1"/>
  <c r="Z1033" i="13"/>
  <c r="U1033" i="13"/>
  <c r="X1033" i="13" s="1"/>
  <c r="T1033" i="13"/>
  <c r="W1033" i="13" s="1"/>
  <c r="Z1032" i="13"/>
  <c r="U1032" i="13"/>
  <c r="X1032" i="13" s="1"/>
  <c r="T1032" i="13"/>
  <c r="W1032" i="13" s="1"/>
  <c r="Z1031" i="13"/>
  <c r="U1031" i="13"/>
  <c r="X1031" i="13" s="1"/>
  <c r="T1031" i="13"/>
  <c r="W1031" i="13" s="1"/>
  <c r="Z1030" i="13"/>
  <c r="U1030" i="13"/>
  <c r="X1030" i="13" s="1"/>
  <c r="T1030" i="13"/>
  <c r="W1030" i="13" s="1"/>
  <c r="Z1029" i="13"/>
  <c r="U1029" i="13"/>
  <c r="X1029" i="13" s="1"/>
  <c r="T1029" i="13"/>
  <c r="W1029" i="13" s="1"/>
  <c r="Z1028" i="13"/>
  <c r="U1028" i="13"/>
  <c r="X1028" i="13" s="1"/>
  <c r="T1028" i="13"/>
  <c r="W1028" i="13" s="1"/>
  <c r="Z1027" i="13"/>
  <c r="U1027" i="13"/>
  <c r="X1027" i="13" s="1"/>
  <c r="T1027" i="13"/>
  <c r="W1027" i="13" s="1"/>
  <c r="Z1026" i="13"/>
  <c r="U1026" i="13"/>
  <c r="X1026" i="13" s="1"/>
  <c r="T1026" i="13"/>
  <c r="W1026" i="13" s="1"/>
  <c r="Z1025" i="13"/>
  <c r="U1025" i="13"/>
  <c r="X1025" i="13" s="1"/>
  <c r="T1025" i="13"/>
  <c r="W1025" i="13" s="1"/>
  <c r="U1024" i="13"/>
  <c r="Y1024" i="13" s="1"/>
  <c r="T1024" i="13"/>
  <c r="W1024" i="13" s="1"/>
  <c r="Z1023" i="13"/>
  <c r="U1023" i="13"/>
  <c r="X1023" i="13" s="1"/>
  <c r="T1023" i="13"/>
  <c r="W1023" i="13" s="1"/>
  <c r="Z1022" i="13"/>
  <c r="U1022" i="13"/>
  <c r="X1022" i="13" s="1"/>
  <c r="T1022" i="13"/>
  <c r="W1022" i="13" s="1"/>
  <c r="Z1021" i="13"/>
  <c r="U1021" i="13"/>
  <c r="X1021" i="13" s="1"/>
  <c r="T1021" i="13"/>
  <c r="W1021" i="13" s="1"/>
  <c r="Z1020" i="13"/>
  <c r="U1020" i="13"/>
  <c r="X1020" i="13" s="1"/>
  <c r="T1020" i="13"/>
  <c r="W1020" i="13" s="1"/>
  <c r="Z1019" i="13"/>
  <c r="U1019" i="13"/>
  <c r="X1019" i="13" s="1"/>
  <c r="T1019" i="13"/>
  <c r="W1019" i="13" s="1"/>
  <c r="Z1018" i="13"/>
  <c r="U1018" i="13"/>
  <c r="X1018" i="13" s="1"/>
  <c r="T1018" i="13"/>
  <c r="W1018" i="13" s="1"/>
  <c r="Z1017" i="13"/>
  <c r="U1017" i="13"/>
  <c r="X1017" i="13" s="1"/>
  <c r="T1017" i="13"/>
  <c r="W1017" i="13" s="1"/>
  <c r="Z1016" i="13"/>
  <c r="U1016" i="13"/>
  <c r="X1016" i="13" s="1"/>
  <c r="T1016" i="13"/>
  <c r="W1016" i="13" s="1"/>
  <c r="Z1015" i="13"/>
  <c r="U1015" i="13"/>
  <c r="X1015" i="13" s="1"/>
  <c r="T1015" i="13"/>
  <c r="W1015" i="13" s="1"/>
  <c r="Z1014" i="13"/>
  <c r="U1014" i="13"/>
  <c r="X1014" i="13"/>
  <c r="T1014" i="13"/>
  <c r="W1014" i="13" s="1"/>
  <c r="Z1013" i="13"/>
  <c r="U1013" i="13"/>
  <c r="X1013" i="13" s="1"/>
  <c r="T1013" i="13"/>
  <c r="W1013" i="13" s="1"/>
  <c r="Z1012" i="13"/>
  <c r="U1012" i="13"/>
  <c r="X1012" i="13" s="1"/>
  <c r="T1012" i="13"/>
  <c r="W1012" i="13" s="1"/>
  <c r="Z1011" i="13"/>
  <c r="U1011" i="13"/>
  <c r="X1011" i="13" s="1"/>
  <c r="T1011" i="13"/>
  <c r="W1011" i="13" s="1"/>
  <c r="U1010" i="13"/>
  <c r="Y1010" i="13" s="1"/>
  <c r="T1010" i="13"/>
  <c r="W1010" i="13" s="1"/>
  <c r="Z1009" i="13"/>
  <c r="U1009" i="13"/>
  <c r="X1009" i="13" s="1"/>
  <c r="T1009" i="13"/>
  <c r="W1009" i="13" s="1"/>
  <c r="Z1008" i="13"/>
  <c r="U1008" i="13"/>
  <c r="X1008" i="13" s="1"/>
  <c r="T1008" i="13"/>
  <c r="W1008" i="13" s="1"/>
  <c r="Z1007" i="13"/>
  <c r="U1007" i="13"/>
  <c r="X1007" i="13" s="1"/>
  <c r="T1007" i="13"/>
  <c r="W1007" i="13" s="1"/>
  <c r="Z1006" i="13"/>
  <c r="G1006" i="13"/>
  <c r="U1006" i="13" s="1"/>
  <c r="X1006" i="13" s="1"/>
  <c r="Z1005" i="13"/>
  <c r="U1005" i="13"/>
  <c r="X1005" i="13" s="1"/>
  <c r="T1005" i="13"/>
  <c r="W1005" i="13" s="1"/>
  <c r="Z1004" i="13"/>
  <c r="U1004" i="13"/>
  <c r="X1004" i="13" s="1"/>
  <c r="T1004" i="13"/>
  <c r="W1004" i="13" s="1"/>
  <c r="Z1003" i="13"/>
  <c r="U1003" i="13"/>
  <c r="X1003" i="13" s="1"/>
  <c r="T1003" i="13"/>
  <c r="W1003" i="13" s="1"/>
  <c r="Z1002" i="13"/>
  <c r="U1002" i="13"/>
  <c r="X1002" i="13" s="1"/>
  <c r="T1002" i="13"/>
  <c r="W1002" i="13" s="1"/>
  <c r="U1001" i="13"/>
  <c r="X1001" i="13" s="1"/>
  <c r="T1001" i="13"/>
  <c r="W1001" i="13" s="1"/>
  <c r="Z1000" i="13"/>
  <c r="U1000" i="13"/>
  <c r="X1000" i="13" s="1"/>
  <c r="T1000" i="13"/>
  <c r="W1000" i="13" s="1"/>
  <c r="Z999" i="13"/>
  <c r="G999" i="13"/>
  <c r="U999" i="13" s="1"/>
  <c r="X999" i="13" s="1"/>
  <c r="Z998" i="13"/>
  <c r="U998" i="13"/>
  <c r="X998" i="13" s="1"/>
  <c r="T998" i="13"/>
  <c r="W998" i="13" s="1"/>
  <c r="Z997" i="13"/>
  <c r="X997" i="13"/>
  <c r="T997" i="13"/>
  <c r="W997" i="13" s="1"/>
  <c r="Z996" i="13"/>
  <c r="U996" i="13"/>
  <c r="X996" i="13" s="1"/>
  <c r="T996" i="13"/>
  <c r="W996" i="13" s="1"/>
  <c r="Z995" i="13"/>
  <c r="U995" i="13"/>
  <c r="X995" i="13" s="1"/>
  <c r="T995" i="13"/>
  <c r="W995" i="13" s="1"/>
  <c r="U994" i="13"/>
  <c r="Y994" i="13" s="1"/>
  <c r="T994" i="13"/>
  <c r="V994" i="13" s="1"/>
  <c r="Z993" i="13"/>
  <c r="U993" i="13"/>
  <c r="X993" i="13" s="1"/>
  <c r="T993" i="13"/>
  <c r="W993" i="13" s="1"/>
  <c r="Z992" i="13"/>
  <c r="U992" i="13"/>
  <c r="X992" i="13" s="1"/>
  <c r="T992" i="13"/>
  <c r="W992" i="13" s="1"/>
  <c r="Z991" i="13"/>
  <c r="U991" i="13"/>
  <c r="X991" i="13" s="1"/>
  <c r="T991" i="13"/>
  <c r="W991" i="13" s="1"/>
  <c r="Z990" i="13"/>
  <c r="U990" i="13"/>
  <c r="X990" i="13" s="1"/>
  <c r="T990" i="13"/>
  <c r="W990" i="13" s="1"/>
  <c r="Z989" i="13"/>
  <c r="U989" i="13"/>
  <c r="X989" i="13" s="1"/>
  <c r="T989" i="13"/>
  <c r="W989" i="13" s="1"/>
  <c r="Z988" i="13"/>
  <c r="U988" i="13"/>
  <c r="X988" i="13" s="1"/>
  <c r="T988" i="13"/>
  <c r="W988" i="13" s="1"/>
  <c r="Z987" i="13"/>
  <c r="U987" i="13"/>
  <c r="X987" i="13" s="1"/>
  <c r="T987" i="13"/>
  <c r="W987" i="13" s="1"/>
  <c r="Z986" i="13"/>
  <c r="U986" i="13"/>
  <c r="X986" i="13" s="1"/>
  <c r="T986" i="13"/>
  <c r="W986" i="13" s="1"/>
  <c r="Z985" i="13"/>
  <c r="U985" i="13"/>
  <c r="X985" i="13" s="1"/>
  <c r="T985" i="13"/>
  <c r="W985" i="13" s="1"/>
  <c r="Z984" i="13"/>
  <c r="U984" i="13"/>
  <c r="X984" i="13" s="1"/>
  <c r="T984" i="13"/>
  <c r="W984" i="13" s="1"/>
  <c r="Z983" i="13"/>
  <c r="U983" i="13"/>
  <c r="X983" i="13" s="1"/>
  <c r="T983" i="13"/>
  <c r="W983" i="13" s="1"/>
  <c r="Z982" i="13"/>
  <c r="U982" i="13"/>
  <c r="X982" i="13" s="1"/>
  <c r="T982" i="13"/>
  <c r="W982" i="13" s="1"/>
  <c r="Z981" i="13"/>
  <c r="U981" i="13"/>
  <c r="X981" i="13" s="1"/>
  <c r="T981" i="13"/>
  <c r="W981" i="13" s="1"/>
  <c r="U980" i="13"/>
  <c r="X980" i="13" s="1"/>
  <c r="T980" i="13"/>
  <c r="V980" i="13" s="1"/>
  <c r="Z979" i="13"/>
  <c r="U979" i="13"/>
  <c r="X979" i="13" s="1"/>
  <c r="T979" i="13"/>
  <c r="W979" i="13" s="1"/>
  <c r="Z978" i="13"/>
  <c r="U978" i="13"/>
  <c r="X978" i="13" s="1"/>
  <c r="T978" i="13"/>
  <c r="W978" i="13" s="1"/>
  <c r="Z977" i="13"/>
  <c r="U977" i="13"/>
  <c r="X977" i="13" s="1"/>
  <c r="T977" i="13"/>
  <c r="W977" i="13" s="1"/>
  <c r="Z976" i="13"/>
  <c r="U976" i="13"/>
  <c r="X976" i="13" s="1"/>
  <c r="T976" i="13"/>
  <c r="W976" i="13" s="1"/>
  <c r="Z975" i="13"/>
  <c r="U975" i="13"/>
  <c r="X975" i="13" s="1"/>
  <c r="T975" i="13"/>
  <c r="W975" i="13" s="1"/>
  <c r="Z974" i="13"/>
  <c r="U974" i="13"/>
  <c r="X974" i="13" s="1"/>
  <c r="T974" i="13"/>
  <c r="W974" i="13" s="1"/>
  <c r="Z973" i="13"/>
  <c r="U973" i="13"/>
  <c r="X973" i="13" s="1"/>
  <c r="T973" i="13"/>
  <c r="W973" i="13" s="1"/>
  <c r="Z972" i="13"/>
  <c r="U972" i="13"/>
  <c r="X972" i="13" s="1"/>
  <c r="T972" i="13"/>
  <c r="W972" i="13" s="1"/>
  <c r="Z971" i="13"/>
  <c r="U971" i="13"/>
  <c r="X971" i="13" s="1"/>
  <c r="T971" i="13"/>
  <c r="W971" i="13" s="1"/>
  <c r="U970" i="13"/>
  <c r="Y970" i="13" s="1"/>
  <c r="T970" i="13"/>
  <c r="W970" i="13" s="1"/>
  <c r="Z969" i="13"/>
  <c r="U969" i="13"/>
  <c r="X969" i="13" s="1"/>
  <c r="T969" i="13"/>
  <c r="W969" i="13" s="1"/>
  <c r="Z968" i="13"/>
  <c r="U968" i="13"/>
  <c r="X968" i="13" s="1"/>
  <c r="T968" i="13"/>
  <c r="W968" i="13" s="1"/>
  <c r="Z967" i="13"/>
  <c r="U967" i="13"/>
  <c r="X967" i="13" s="1"/>
  <c r="T967" i="13"/>
  <c r="W967" i="13" s="1"/>
  <c r="Z966" i="13"/>
  <c r="U966" i="13"/>
  <c r="X966" i="13" s="1"/>
  <c r="T966" i="13"/>
  <c r="W966" i="13" s="1"/>
  <c r="Z965" i="13"/>
  <c r="U965" i="13"/>
  <c r="X965" i="13" s="1"/>
  <c r="T965" i="13"/>
  <c r="W965" i="13" s="1"/>
  <c r="Z964" i="13"/>
  <c r="U964" i="13"/>
  <c r="X964" i="13" s="1"/>
  <c r="T964" i="13"/>
  <c r="W964" i="13" s="1"/>
  <c r="Z963" i="13"/>
  <c r="U963" i="13"/>
  <c r="X963" i="13" s="1"/>
  <c r="T963" i="13"/>
  <c r="W963" i="13" s="1"/>
  <c r="Z962" i="13"/>
  <c r="U962" i="13"/>
  <c r="X962" i="13" s="1"/>
  <c r="T962" i="13"/>
  <c r="W962" i="13" s="1"/>
  <c r="Z961" i="13"/>
  <c r="U961" i="13"/>
  <c r="X961" i="13" s="1"/>
  <c r="T961" i="13"/>
  <c r="W961" i="13" s="1"/>
  <c r="U960" i="13"/>
  <c r="Y960" i="13" s="1"/>
  <c r="T960" i="13"/>
  <c r="V960" i="13" s="1"/>
  <c r="Z959" i="13"/>
  <c r="U959" i="13"/>
  <c r="X959" i="13" s="1"/>
  <c r="T959" i="13"/>
  <c r="W959" i="13" s="1"/>
  <c r="U958" i="13"/>
  <c r="Y958" i="13"/>
  <c r="T958" i="13"/>
  <c r="Z957" i="13"/>
  <c r="U957" i="13"/>
  <c r="X957" i="13" s="1"/>
  <c r="T957" i="13"/>
  <c r="W957" i="13" s="1"/>
  <c r="Z956" i="13"/>
  <c r="U956" i="13"/>
  <c r="X956" i="13" s="1"/>
  <c r="T956" i="13"/>
  <c r="W956" i="13" s="1"/>
  <c r="Z955" i="13"/>
  <c r="W955" i="13"/>
  <c r="U955" i="13"/>
  <c r="X955" i="13" s="1"/>
  <c r="Z954" i="13"/>
  <c r="U954" i="13"/>
  <c r="X954" i="13" s="1"/>
  <c r="T954" i="13"/>
  <c r="W954" i="13" s="1"/>
  <c r="Z953" i="13"/>
  <c r="U953" i="13"/>
  <c r="X953" i="13" s="1"/>
  <c r="T953" i="13"/>
  <c r="W953" i="13" s="1"/>
  <c r="Z952" i="13"/>
  <c r="U952" i="13"/>
  <c r="X952" i="13" s="1"/>
  <c r="T952" i="13"/>
  <c r="W952" i="13" s="1"/>
  <c r="Z951" i="13"/>
  <c r="U951" i="13"/>
  <c r="X951" i="13" s="1"/>
  <c r="T951" i="13"/>
  <c r="W951" i="13" s="1"/>
  <c r="Z950" i="13"/>
  <c r="U950" i="13"/>
  <c r="X950" i="13" s="1"/>
  <c r="T950" i="13"/>
  <c r="W950" i="13" s="1"/>
  <c r="U949" i="13"/>
  <c r="X949" i="13" s="1"/>
  <c r="T949" i="13"/>
  <c r="W949" i="13" s="1"/>
  <c r="Z948" i="13"/>
  <c r="U948" i="13"/>
  <c r="X948" i="13" s="1"/>
  <c r="T948" i="13"/>
  <c r="W948" i="13" s="1"/>
  <c r="Z947" i="13"/>
  <c r="U947" i="13"/>
  <c r="X947" i="13" s="1"/>
  <c r="T947" i="13"/>
  <c r="W947" i="13" s="1"/>
  <c r="Z946" i="13"/>
  <c r="U946" i="13"/>
  <c r="X946" i="13" s="1"/>
  <c r="T946" i="13"/>
  <c r="W946" i="13" s="1"/>
  <c r="Z945" i="13"/>
  <c r="U945" i="13"/>
  <c r="X945" i="13" s="1"/>
  <c r="T945" i="13"/>
  <c r="W945" i="13" s="1"/>
  <c r="Z944" i="13"/>
  <c r="G944" i="13"/>
  <c r="U943" i="13"/>
  <c r="X943" i="13" s="1"/>
  <c r="T943" i="13"/>
  <c r="W943" i="13" s="1"/>
  <c r="Z942" i="13"/>
  <c r="U942" i="13"/>
  <c r="X942" i="13" s="1"/>
  <c r="T942" i="13"/>
  <c r="W942" i="13" s="1"/>
  <c r="Z941" i="13"/>
  <c r="U941" i="13"/>
  <c r="X941" i="13" s="1"/>
  <c r="T941" i="13"/>
  <c r="W941" i="13" s="1"/>
  <c r="Z940" i="13"/>
  <c r="U940" i="13"/>
  <c r="X940" i="13" s="1"/>
  <c r="T940" i="13"/>
  <c r="W940" i="13" s="1"/>
  <c r="Z939" i="13"/>
  <c r="U939" i="13"/>
  <c r="X939" i="13" s="1"/>
  <c r="T939" i="13"/>
  <c r="W939" i="13" s="1"/>
  <c r="Z938" i="13"/>
  <c r="U938" i="13"/>
  <c r="X938" i="13" s="1"/>
  <c r="T938" i="13"/>
  <c r="W938" i="13" s="1"/>
  <c r="Z937" i="13"/>
  <c r="U937" i="13"/>
  <c r="X937" i="13" s="1"/>
  <c r="T937" i="13"/>
  <c r="W937" i="13" s="1"/>
  <c r="Z936" i="13"/>
  <c r="U936" i="13"/>
  <c r="X936" i="13" s="1"/>
  <c r="T936" i="13"/>
  <c r="W936" i="13" s="1"/>
  <c r="U935" i="13"/>
  <c r="T935" i="13"/>
  <c r="Z934" i="13"/>
  <c r="U934" i="13"/>
  <c r="X934" i="13" s="1"/>
  <c r="T934" i="13"/>
  <c r="W934" i="13" s="1"/>
  <c r="Z933" i="13"/>
  <c r="U933" i="13"/>
  <c r="X933" i="13"/>
  <c r="T933" i="13"/>
  <c r="W933" i="13" s="1"/>
  <c r="Z932" i="13"/>
  <c r="U932" i="13"/>
  <c r="X932" i="13" s="1"/>
  <c r="T932" i="13"/>
  <c r="W932" i="13" s="1"/>
  <c r="Z931" i="13"/>
  <c r="U931" i="13"/>
  <c r="X931" i="13" s="1"/>
  <c r="T931" i="13"/>
  <c r="W931" i="13" s="1"/>
  <c r="Z930" i="13"/>
  <c r="U930" i="13"/>
  <c r="X930" i="13" s="1"/>
  <c r="T930" i="13"/>
  <c r="W930" i="13" s="1"/>
  <c r="Z929" i="13"/>
  <c r="U929" i="13"/>
  <c r="X929" i="13" s="1"/>
  <c r="T929" i="13"/>
  <c r="W929" i="13" s="1"/>
  <c r="Z928" i="13"/>
  <c r="U928" i="13"/>
  <c r="X928" i="13" s="1"/>
  <c r="T928" i="13"/>
  <c r="W928" i="13" s="1"/>
  <c r="Z927" i="13"/>
  <c r="U927" i="13"/>
  <c r="X927" i="13"/>
  <c r="T927" i="13"/>
  <c r="W927" i="13" s="1"/>
  <c r="Z926" i="13"/>
  <c r="U926" i="13"/>
  <c r="X926" i="13" s="1"/>
  <c r="T926" i="13"/>
  <c r="W926" i="13" s="1"/>
  <c r="Z925" i="13"/>
  <c r="U925" i="13"/>
  <c r="X925" i="13" s="1"/>
  <c r="T925" i="13"/>
  <c r="W925" i="13" s="1"/>
  <c r="Z924" i="13"/>
  <c r="U924" i="13"/>
  <c r="X924" i="13" s="1"/>
  <c r="T924" i="13"/>
  <c r="W924" i="13" s="1"/>
  <c r="Z923" i="13"/>
  <c r="U923" i="13"/>
  <c r="X923" i="13" s="1"/>
  <c r="T923" i="13"/>
  <c r="W923" i="13" s="1"/>
  <c r="Z922" i="13"/>
  <c r="U922" i="13"/>
  <c r="X922" i="13" s="1"/>
  <c r="T922" i="13"/>
  <c r="W922" i="13" s="1"/>
  <c r="U921" i="13"/>
  <c r="X921" i="13" s="1"/>
  <c r="T921" i="13"/>
  <c r="Z920" i="13"/>
  <c r="U920" i="13"/>
  <c r="X920" i="13" s="1"/>
  <c r="T920" i="13"/>
  <c r="W920" i="13" s="1"/>
  <c r="Z919" i="13"/>
  <c r="U919" i="13"/>
  <c r="X919" i="13" s="1"/>
  <c r="T919" i="13"/>
  <c r="W919" i="13" s="1"/>
  <c r="U918" i="13"/>
  <c r="Y918" i="13" s="1"/>
  <c r="T918" i="13"/>
  <c r="W918" i="13"/>
  <c r="Z917" i="13"/>
  <c r="U917" i="13"/>
  <c r="X917" i="13" s="1"/>
  <c r="T917" i="13"/>
  <c r="W917" i="13" s="1"/>
  <c r="Z916" i="13"/>
  <c r="U916" i="13"/>
  <c r="X916" i="13" s="1"/>
  <c r="T916" i="13"/>
  <c r="W916" i="13" s="1"/>
  <c r="Z915" i="13"/>
  <c r="U915" i="13"/>
  <c r="X915" i="13" s="1"/>
  <c r="T915" i="13"/>
  <c r="W915" i="13" s="1"/>
  <c r="Z914" i="13"/>
  <c r="U914" i="13"/>
  <c r="X914" i="13" s="1"/>
  <c r="T914" i="13"/>
  <c r="W914" i="13" s="1"/>
  <c r="Z913" i="13"/>
  <c r="U913" i="13"/>
  <c r="X913" i="13" s="1"/>
  <c r="T913" i="13"/>
  <c r="W913" i="13" s="1"/>
  <c r="Z912" i="13"/>
  <c r="U912" i="13"/>
  <c r="X912" i="13" s="1"/>
  <c r="T912" i="13"/>
  <c r="W912" i="13" s="1"/>
  <c r="Y911" i="13"/>
  <c r="V911" i="13"/>
  <c r="U911" i="13"/>
  <c r="X911" i="13" s="1"/>
  <c r="T911" i="13"/>
  <c r="W911" i="13" s="1"/>
  <c r="Z910" i="13"/>
  <c r="U910" i="13"/>
  <c r="X910" i="13" s="1"/>
  <c r="T910" i="13"/>
  <c r="W910" i="13" s="1"/>
  <c r="Z909" i="13"/>
  <c r="U909" i="13"/>
  <c r="X909" i="13" s="1"/>
  <c r="T909" i="13"/>
  <c r="W909" i="13" s="1"/>
  <c r="Z908" i="13"/>
  <c r="U908" i="13"/>
  <c r="X908" i="13" s="1"/>
  <c r="T908" i="13"/>
  <c r="W908" i="13" s="1"/>
  <c r="Z907" i="13"/>
  <c r="U907" i="13"/>
  <c r="X907" i="13"/>
  <c r="T907" i="13"/>
  <c r="W907" i="13" s="1"/>
  <c r="Z906" i="13"/>
  <c r="U906" i="13"/>
  <c r="X906" i="13" s="1"/>
  <c r="T906" i="13"/>
  <c r="W906" i="13" s="1"/>
  <c r="U905" i="13"/>
  <c r="X905" i="13" s="1"/>
  <c r="T905" i="13"/>
  <c r="W905" i="13" s="1"/>
  <c r="Z904" i="13"/>
  <c r="U904" i="13"/>
  <c r="X904" i="13" s="1"/>
  <c r="T904" i="13"/>
  <c r="W904" i="13" s="1"/>
  <c r="Z903" i="13"/>
  <c r="U903" i="13"/>
  <c r="X903" i="13" s="1"/>
  <c r="T903" i="13"/>
  <c r="W903" i="13" s="1"/>
  <c r="Z902" i="13"/>
  <c r="U902" i="13"/>
  <c r="X902" i="13" s="1"/>
  <c r="T902" i="13"/>
  <c r="W902" i="13" s="1"/>
  <c r="Z901" i="13"/>
  <c r="U901" i="13"/>
  <c r="X901" i="13" s="1"/>
  <c r="T901" i="13"/>
  <c r="W901" i="13" s="1"/>
  <c r="Z900" i="13"/>
  <c r="U900" i="13"/>
  <c r="X900" i="13" s="1"/>
  <c r="T900" i="13"/>
  <c r="W900" i="13" s="1"/>
  <c r="Z899" i="13"/>
  <c r="U899" i="13"/>
  <c r="X899" i="13" s="1"/>
  <c r="T899" i="13"/>
  <c r="W899" i="13"/>
  <c r="Z898" i="13"/>
  <c r="U898" i="13"/>
  <c r="X898" i="13" s="1"/>
  <c r="T898" i="13"/>
  <c r="W898" i="13" s="1"/>
  <c r="Z897" i="13"/>
  <c r="U897" i="13"/>
  <c r="X897" i="13" s="1"/>
  <c r="T897" i="13"/>
  <c r="W897" i="13" s="1"/>
  <c r="Z896" i="13"/>
  <c r="U896" i="13"/>
  <c r="X896" i="13" s="1"/>
  <c r="T896" i="13"/>
  <c r="W896" i="13" s="1"/>
  <c r="U895" i="13"/>
  <c r="Y895" i="13" s="1"/>
  <c r="T895" i="13"/>
  <c r="Z894" i="13"/>
  <c r="U894" i="13"/>
  <c r="X894" i="13" s="1"/>
  <c r="T894" i="13"/>
  <c r="W894" i="13" s="1"/>
  <c r="Z893" i="13"/>
  <c r="U893" i="13"/>
  <c r="X893" i="13" s="1"/>
  <c r="T893" i="13"/>
  <c r="W893" i="13" s="1"/>
  <c r="Z892" i="13"/>
  <c r="U892" i="13"/>
  <c r="X892" i="13" s="1"/>
  <c r="T892" i="13"/>
  <c r="W892" i="13" s="1"/>
  <c r="Z891" i="13"/>
  <c r="U891" i="13"/>
  <c r="X891" i="13" s="1"/>
  <c r="T891" i="13"/>
  <c r="W891" i="13" s="1"/>
  <c r="Z890" i="13"/>
  <c r="U890" i="13"/>
  <c r="X890" i="13" s="1"/>
  <c r="T890" i="13"/>
  <c r="W890" i="13" s="1"/>
  <c r="Z889" i="13"/>
  <c r="U889" i="13"/>
  <c r="X889" i="13" s="1"/>
  <c r="T889" i="13"/>
  <c r="W889" i="13" s="1"/>
  <c r="Z888" i="13"/>
  <c r="U888" i="13"/>
  <c r="X888" i="13" s="1"/>
  <c r="T888" i="13"/>
  <c r="W888" i="13" s="1"/>
  <c r="Z887" i="13"/>
  <c r="U887" i="13"/>
  <c r="X887" i="13" s="1"/>
  <c r="T887" i="13"/>
  <c r="W887" i="13" s="1"/>
  <c r="Z886" i="13"/>
  <c r="G886" i="13"/>
  <c r="Z885" i="13"/>
  <c r="U885" i="13"/>
  <c r="X885" i="13" s="1"/>
  <c r="T885" i="13"/>
  <c r="W885" i="13" s="1"/>
  <c r="U884" i="13"/>
  <c r="T884" i="13"/>
  <c r="W884" i="13" s="1"/>
  <c r="Z883" i="13"/>
  <c r="U883" i="13"/>
  <c r="X883" i="13" s="1"/>
  <c r="T883" i="13"/>
  <c r="W883" i="13" s="1"/>
  <c r="U882" i="13"/>
  <c r="Y882" i="13"/>
  <c r="T882" i="13"/>
  <c r="W882" i="13" s="1"/>
  <c r="Z881" i="13"/>
  <c r="U881" i="13"/>
  <c r="X881" i="13" s="1"/>
  <c r="T881" i="13"/>
  <c r="W881" i="13"/>
  <c r="Z880" i="13"/>
  <c r="U880" i="13"/>
  <c r="X880" i="13" s="1"/>
  <c r="T880" i="13"/>
  <c r="W880" i="13" s="1"/>
  <c r="Z879" i="13"/>
  <c r="U879" i="13"/>
  <c r="X879" i="13" s="1"/>
  <c r="T879" i="13"/>
  <c r="W879" i="13" s="1"/>
  <c r="Z878" i="13"/>
  <c r="U878" i="13"/>
  <c r="X878" i="13" s="1"/>
  <c r="T878" i="13"/>
  <c r="W878" i="13" s="1"/>
  <c r="Z877" i="13"/>
  <c r="U877" i="13"/>
  <c r="X877" i="13" s="1"/>
  <c r="T877" i="13"/>
  <c r="W877" i="13" s="1"/>
  <c r="Z876" i="13"/>
  <c r="U876" i="13"/>
  <c r="X876" i="13" s="1"/>
  <c r="T876" i="13"/>
  <c r="W876" i="13" s="1"/>
  <c r="Z875" i="13"/>
  <c r="U875" i="13"/>
  <c r="X875" i="13" s="1"/>
  <c r="T875" i="13"/>
  <c r="W875" i="13" s="1"/>
  <c r="V874" i="13"/>
  <c r="Z874" i="13" s="1"/>
  <c r="U874" i="13"/>
  <c r="X874" i="13" s="1"/>
  <c r="T874" i="13"/>
  <c r="W874" i="13" s="1"/>
  <c r="Z873" i="13"/>
  <c r="U873" i="13"/>
  <c r="X873" i="13" s="1"/>
  <c r="T873" i="13"/>
  <c r="W873" i="13" s="1"/>
  <c r="Z872" i="13"/>
  <c r="U872" i="13"/>
  <c r="X872" i="13" s="1"/>
  <c r="T872" i="13"/>
  <c r="W872" i="13" s="1"/>
  <c r="Z871" i="13"/>
  <c r="U871" i="13"/>
  <c r="X871" i="13" s="1"/>
  <c r="T871" i="13"/>
  <c r="W871" i="13" s="1"/>
  <c r="Z870" i="13"/>
  <c r="U870" i="13"/>
  <c r="X870" i="13" s="1"/>
  <c r="T870" i="13"/>
  <c r="W870" i="13" s="1"/>
  <c r="Z869" i="13"/>
  <c r="U869" i="13"/>
  <c r="X869" i="13" s="1"/>
  <c r="T869" i="13"/>
  <c r="W869" i="13" s="1"/>
  <c r="Z868" i="13"/>
  <c r="U868" i="13"/>
  <c r="X868" i="13" s="1"/>
  <c r="T868" i="13"/>
  <c r="W868" i="13" s="1"/>
  <c r="Z867" i="13"/>
  <c r="U867" i="13"/>
  <c r="X867" i="13" s="1"/>
  <c r="T867" i="13"/>
  <c r="W867" i="13" s="1"/>
  <c r="Z866" i="13"/>
  <c r="U866" i="13"/>
  <c r="X866" i="13" s="1"/>
  <c r="T866" i="13"/>
  <c r="W866" i="13" s="1"/>
  <c r="Z865" i="13"/>
  <c r="U865" i="13"/>
  <c r="X865" i="13" s="1"/>
  <c r="T865" i="13"/>
  <c r="W865" i="13" s="1"/>
  <c r="Z864" i="13"/>
  <c r="U864" i="13"/>
  <c r="X864" i="13" s="1"/>
  <c r="T864" i="13"/>
  <c r="W864" i="13" s="1"/>
  <c r="Z863" i="13"/>
  <c r="U863" i="13"/>
  <c r="X863" i="13" s="1"/>
  <c r="T863" i="13"/>
  <c r="W863" i="13" s="1"/>
  <c r="Z862" i="13"/>
  <c r="U862" i="13"/>
  <c r="X862" i="13" s="1"/>
  <c r="T862" i="13"/>
  <c r="W862" i="13"/>
  <c r="Z861" i="13"/>
  <c r="U861" i="13"/>
  <c r="X861" i="13" s="1"/>
  <c r="T861" i="13"/>
  <c r="W861" i="13" s="1"/>
  <c r="U860" i="13"/>
  <c r="T860" i="13"/>
  <c r="W860" i="13" s="1"/>
  <c r="Z859" i="13"/>
  <c r="U859" i="13"/>
  <c r="X859" i="13" s="1"/>
  <c r="T859" i="13"/>
  <c r="W859" i="13" s="1"/>
  <c r="Z858" i="13"/>
  <c r="U858" i="13"/>
  <c r="X858" i="13" s="1"/>
  <c r="T858" i="13"/>
  <c r="W858" i="13" s="1"/>
  <c r="Z857" i="13"/>
  <c r="U857" i="13"/>
  <c r="X857" i="13" s="1"/>
  <c r="T857" i="13"/>
  <c r="W857" i="13" s="1"/>
  <c r="Z856" i="13"/>
  <c r="U856" i="13"/>
  <c r="X856" i="13" s="1"/>
  <c r="T856" i="13"/>
  <c r="W856" i="13" s="1"/>
  <c r="Z855" i="13"/>
  <c r="U855" i="13"/>
  <c r="X855" i="13" s="1"/>
  <c r="T855" i="13"/>
  <c r="W855" i="13" s="1"/>
  <c r="Z854" i="13"/>
  <c r="U854" i="13"/>
  <c r="X854" i="13" s="1"/>
  <c r="T854" i="13"/>
  <c r="W854" i="13" s="1"/>
  <c r="Z853" i="13"/>
  <c r="U853" i="13"/>
  <c r="X853" i="13" s="1"/>
  <c r="T853" i="13"/>
  <c r="W853" i="13" s="1"/>
  <c r="Z852" i="13"/>
  <c r="U852" i="13"/>
  <c r="X852" i="13" s="1"/>
  <c r="T852" i="13"/>
  <c r="W852" i="13" s="1"/>
  <c r="Z851" i="13"/>
  <c r="U851" i="13"/>
  <c r="X851" i="13" s="1"/>
  <c r="T851" i="13"/>
  <c r="W851" i="13" s="1"/>
  <c r="Z850" i="13"/>
  <c r="U850" i="13"/>
  <c r="X850" i="13" s="1"/>
  <c r="T850" i="13"/>
  <c r="W850" i="13" s="1"/>
  <c r="Z849" i="13"/>
  <c r="G849" i="13"/>
  <c r="U849" i="13" s="1"/>
  <c r="X849" i="13" s="1"/>
  <c r="Z848" i="13"/>
  <c r="U848" i="13"/>
  <c r="X848" i="13" s="1"/>
  <c r="T848" i="13"/>
  <c r="W848" i="13" s="1"/>
  <c r="Z847" i="13"/>
  <c r="U847" i="13"/>
  <c r="X847" i="13" s="1"/>
  <c r="T847" i="13"/>
  <c r="W847" i="13" s="1"/>
  <c r="Z846" i="13"/>
  <c r="U846" i="13"/>
  <c r="X846" i="13" s="1"/>
  <c r="T846" i="13"/>
  <c r="W846" i="13" s="1"/>
  <c r="Z845" i="13"/>
  <c r="U845" i="13"/>
  <c r="X845" i="13" s="1"/>
  <c r="T845" i="13"/>
  <c r="W845" i="13" s="1"/>
  <c r="Z844" i="13"/>
  <c r="U844" i="13"/>
  <c r="X844" i="13" s="1"/>
  <c r="T844" i="13"/>
  <c r="W844" i="13" s="1"/>
  <c r="Z843" i="13"/>
  <c r="U843" i="13"/>
  <c r="X843" i="13" s="1"/>
  <c r="T843" i="13"/>
  <c r="W843" i="13" s="1"/>
  <c r="U842" i="13"/>
  <c r="Y842" i="13"/>
  <c r="T842" i="13"/>
  <c r="V842" i="13" s="1"/>
  <c r="Z841" i="13"/>
  <c r="U841" i="13"/>
  <c r="X841" i="13" s="1"/>
  <c r="T841" i="13"/>
  <c r="W841" i="13" s="1"/>
  <c r="Z840" i="13"/>
  <c r="U840" i="13"/>
  <c r="X840" i="13" s="1"/>
  <c r="T840" i="13"/>
  <c r="W840" i="13" s="1"/>
  <c r="Z839" i="13"/>
  <c r="U839" i="13"/>
  <c r="X839" i="13" s="1"/>
  <c r="T839" i="13"/>
  <c r="W839" i="13" s="1"/>
  <c r="Z838" i="13"/>
  <c r="U838" i="13"/>
  <c r="X838" i="13" s="1"/>
  <c r="T838" i="13"/>
  <c r="W838" i="13" s="1"/>
  <c r="Z837" i="13"/>
  <c r="U837" i="13"/>
  <c r="X837" i="13" s="1"/>
  <c r="T837" i="13"/>
  <c r="W837" i="13"/>
  <c r="Z836" i="13"/>
  <c r="U836" i="13"/>
  <c r="X836" i="13" s="1"/>
  <c r="T836" i="13"/>
  <c r="W836" i="13" s="1"/>
  <c r="Z835" i="13"/>
  <c r="U835" i="13"/>
  <c r="X835" i="13" s="1"/>
  <c r="T835" i="13"/>
  <c r="W835" i="13" s="1"/>
  <c r="Z834" i="13"/>
  <c r="U834" i="13"/>
  <c r="X834" i="13" s="1"/>
  <c r="T834" i="13"/>
  <c r="W834" i="13" s="1"/>
  <c r="Z833" i="13"/>
  <c r="G833" i="13"/>
  <c r="T833" i="13" s="1"/>
  <c r="W833" i="13" s="1"/>
  <c r="Z832" i="13"/>
  <c r="U832" i="13"/>
  <c r="X832" i="13" s="1"/>
  <c r="T832" i="13"/>
  <c r="W832" i="13" s="1"/>
  <c r="Z831" i="13"/>
  <c r="U831" i="13"/>
  <c r="X831" i="13" s="1"/>
  <c r="T831" i="13"/>
  <c r="W831" i="13" s="1"/>
  <c r="Z830" i="13"/>
  <c r="U830" i="13"/>
  <c r="X830" i="13" s="1"/>
  <c r="T830" i="13"/>
  <c r="W830" i="13" s="1"/>
  <c r="Z829" i="13"/>
  <c r="U829" i="13"/>
  <c r="X829" i="13" s="1"/>
  <c r="T829" i="13"/>
  <c r="W829" i="13" s="1"/>
  <c r="Z828" i="13"/>
  <c r="U828" i="13"/>
  <c r="X828" i="13" s="1"/>
  <c r="T828" i="13"/>
  <c r="W828" i="13" s="1"/>
  <c r="Z827" i="13"/>
  <c r="U827" i="13"/>
  <c r="X827" i="13" s="1"/>
  <c r="T827" i="13"/>
  <c r="W827" i="13" s="1"/>
  <c r="U826" i="13"/>
  <c r="Y826" i="13" s="1"/>
  <c r="T826" i="13"/>
  <c r="V826" i="13" s="1"/>
  <c r="Z825" i="13"/>
  <c r="U825" i="13"/>
  <c r="X825" i="13" s="1"/>
  <c r="T825" i="13"/>
  <c r="W825" i="13" s="1"/>
  <c r="Z824" i="13"/>
  <c r="U824" i="13"/>
  <c r="X824" i="13" s="1"/>
  <c r="T824" i="13"/>
  <c r="W824" i="13" s="1"/>
  <c r="Z823" i="13"/>
  <c r="U823" i="13"/>
  <c r="X823" i="13" s="1"/>
  <c r="T823" i="13"/>
  <c r="W823" i="13" s="1"/>
  <c r="U822" i="13"/>
  <c r="Y822" i="13" s="1"/>
  <c r="T822" i="13"/>
  <c r="W822" i="13" s="1"/>
  <c r="Z821" i="13"/>
  <c r="G821" i="13"/>
  <c r="U821" i="13" s="1"/>
  <c r="X821" i="13" s="1"/>
  <c r="Z820" i="13"/>
  <c r="U820" i="13"/>
  <c r="X820" i="13" s="1"/>
  <c r="T820" i="13"/>
  <c r="W820" i="13" s="1"/>
  <c r="Z819" i="13"/>
  <c r="U819" i="13"/>
  <c r="X819" i="13" s="1"/>
  <c r="T819" i="13"/>
  <c r="W819" i="13" s="1"/>
  <c r="Z818" i="13"/>
  <c r="U818" i="13"/>
  <c r="X818" i="13" s="1"/>
  <c r="T818" i="13"/>
  <c r="W818" i="13" s="1"/>
  <c r="Z817" i="13"/>
  <c r="U817" i="13"/>
  <c r="X817" i="13" s="1"/>
  <c r="T817" i="13"/>
  <c r="W817" i="13"/>
  <c r="Z816" i="13"/>
  <c r="U816" i="13"/>
  <c r="X816" i="13" s="1"/>
  <c r="T816" i="13"/>
  <c r="W816" i="13" s="1"/>
  <c r="Z815" i="13"/>
  <c r="U815" i="13"/>
  <c r="X815" i="13" s="1"/>
  <c r="T815" i="13"/>
  <c r="W815" i="13" s="1"/>
  <c r="Z814" i="13"/>
  <c r="U814" i="13"/>
  <c r="X814" i="13" s="1"/>
  <c r="T814" i="13"/>
  <c r="W814" i="13" s="1"/>
  <c r="Z813" i="13"/>
  <c r="U813" i="13"/>
  <c r="X813" i="13" s="1"/>
  <c r="T813" i="13"/>
  <c r="W813" i="13" s="1"/>
  <c r="Z812" i="13"/>
  <c r="U812" i="13"/>
  <c r="X812" i="13" s="1"/>
  <c r="T812" i="13"/>
  <c r="W812" i="13" s="1"/>
  <c r="Z811" i="13"/>
  <c r="U811" i="13"/>
  <c r="X811" i="13" s="1"/>
  <c r="T811" i="13"/>
  <c r="W811" i="13" s="1"/>
  <c r="Z810" i="13"/>
  <c r="U810" i="13"/>
  <c r="X810" i="13"/>
  <c r="T810" i="13"/>
  <c r="W810" i="13" s="1"/>
  <c r="Z809" i="13"/>
  <c r="U809" i="13"/>
  <c r="X809" i="13" s="1"/>
  <c r="T809" i="13"/>
  <c r="W809" i="13" s="1"/>
  <c r="Z808" i="13"/>
  <c r="U808" i="13"/>
  <c r="X808" i="13" s="1"/>
  <c r="T808" i="13"/>
  <c r="W808" i="13" s="1"/>
  <c r="Z807" i="13"/>
  <c r="U807" i="13"/>
  <c r="X807" i="13" s="1"/>
  <c r="T807" i="13"/>
  <c r="W807" i="13" s="1"/>
  <c r="Z806" i="13"/>
  <c r="U806" i="13"/>
  <c r="X806" i="13" s="1"/>
  <c r="T806" i="13"/>
  <c r="W806" i="13" s="1"/>
  <c r="U805" i="13"/>
  <c r="Y805" i="13" s="1"/>
  <c r="T805" i="13"/>
  <c r="Z804" i="13"/>
  <c r="U804" i="13"/>
  <c r="X804" i="13" s="1"/>
  <c r="T804" i="13"/>
  <c r="W804" i="13" s="1"/>
  <c r="Z803" i="13"/>
  <c r="U803" i="13"/>
  <c r="X803" i="13" s="1"/>
  <c r="T803" i="13"/>
  <c r="W803" i="13" s="1"/>
  <c r="U802" i="13"/>
  <c r="Y802" i="13" s="1"/>
  <c r="T802" i="13"/>
  <c r="W802" i="13"/>
  <c r="Z801" i="13"/>
  <c r="U801" i="13"/>
  <c r="X801" i="13" s="1"/>
  <c r="T801" i="13"/>
  <c r="W801" i="13" s="1"/>
  <c r="Z800" i="13"/>
  <c r="U800" i="13"/>
  <c r="X800" i="13" s="1"/>
  <c r="T800" i="13"/>
  <c r="W800" i="13" s="1"/>
  <c r="Z799" i="13"/>
  <c r="U799" i="13"/>
  <c r="X799" i="13" s="1"/>
  <c r="T799" i="13"/>
  <c r="W799" i="13" s="1"/>
  <c r="Z798" i="13"/>
  <c r="U798" i="13"/>
  <c r="X798" i="13" s="1"/>
  <c r="T798" i="13"/>
  <c r="W798" i="13" s="1"/>
  <c r="Z797" i="13"/>
  <c r="U797" i="13"/>
  <c r="X797" i="13" s="1"/>
  <c r="T797" i="13"/>
  <c r="W797" i="13"/>
  <c r="Z796" i="13"/>
  <c r="U796" i="13"/>
  <c r="X796" i="13" s="1"/>
  <c r="T796" i="13"/>
  <c r="W796" i="13" s="1"/>
  <c r="Z795" i="13"/>
  <c r="U795" i="13"/>
  <c r="X795" i="13" s="1"/>
  <c r="T795" i="13"/>
  <c r="W795" i="13" s="1"/>
  <c r="U794" i="13"/>
  <c r="Y794" i="13" s="1"/>
  <c r="T794" i="13"/>
  <c r="V794" i="13" s="1"/>
  <c r="Z793" i="13"/>
  <c r="U793" i="13"/>
  <c r="X793" i="13" s="1"/>
  <c r="T793" i="13"/>
  <c r="W793" i="13" s="1"/>
  <c r="Z792" i="13"/>
  <c r="U792" i="13"/>
  <c r="X792" i="13" s="1"/>
  <c r="T792" i="13"/>
  <c r="W792" i="13" s="1"/>
  <c r="U791" i="13"/>
  <c r="Y791" i="13" s="1"/>
  <c r="T791" i="13"/>
  <c r="V791" i="13" s="1"/>
  <c r="Z791" i="13" s="1"/>
  <c r="Z790" i="13"/>
  <c r="U790" i="13"/>
  <c r="X790" i="13" s="1"/>
  <c r="T790" i="13"/>
  <c r="W790" i="13" s="1"/>
  <c r="U789" i="13"/>
  <c r="Y789" i="13" s="1"/>
  <c r="T789" i="13"/>
  <c r="W789" i="13" s="1"/>
  <c r="Z788" i="13"/>
  <c r="U788" i="13"/>
  <c r="X788" i="13" s="1"/>
  <c r="T788" i="13"/>
  <c r="W788" i="13" s="1"/>
  <c r="Z787" i="13"/>
  <c r="U787" i="13"/>
  <c r="X787" i="13" s="1"/>
  <c r="T787" i="13"/>
  <c r="W787" i="13" s="1"/>
  <c r="Z786" i="13"/>
  <c r="U786" i="13"/>
  <c r="X786" i="13" s="1"/>
  <c r="T786" i="13"/>
  <c r="W786" i="13" s="1"/>
  <c r="Z785" i="13"/>
  <c r="U785" i="13"/>
  <c r="X785" i="13" s="1"/>
  <c r="T785" i="13"/>
  <c r="W785" i="13" s="1"/>
  <c r="U784" i="13"/>
  <c r="X784" i="13" s="1"/>
  <c r="T784" i="13"/>
  <c r="Z783" i="13"/>
  <c r="U783" i="13"/>
  <c r="X783" i="13" s="1"/>
  <c r="T783" i="13"/>
  <c r="W783" i="13" s="1"/>
  <c r="Z782" i="13"/>
  <c r="U782" i="13"/>
  <c r="X782" i="13" s="1"/>
  <c r="T782" i="13"/>
  <c r="W782" i="13" s="1"/>
  <c r="Z781" i="13"/>
  <c r="U781" i="13"/>
  <c r="X781" i="13" s="1"/>
  <c r="T781" i="13"/>
  <c r="W781" i="13" s="1"/>
  <c r="Z780" i="13"/>
  <c r="U780" i="13"/>
  <c r="X780" i="13" s="1"/>
  <c r="T780" i="13"/>
  <c r="W780" i="13" s="1"/>
  <c r="Z779" i="13"/>
  <c r="U779" i="13"/>
  <c r="X779" i="13" s="1"/>
  <c r="T779" i="13"/>
  <c r="W779" i="13" s="1"/>
  <c r="Z778" i="13"/>
  <c r="U778" i="13"/>
  <c r="X778" i="13" s="1"/>
  <c r="T778" i="13"/>
  <c r="W778" i="13" s="1"/>
  <c r="Z777" i="13"/>
  <c r="U777" i="13"/>
  <c r="X777" i="13" s="1"/>
  <c r="T777" i="13"/>
  <c r="W777" i="13" s="1"/>
  <c r="Z776" i="13"/>
  <c r="U776" i="13"/>
  <c r="X776" i="13" s="1"/>
  <c r="T776" i="13"/>
  <c r="W776" i="13" s="1"/>
  <c r="Z775" i="13"/>
  <c r="U775" i="13"/>
  <c r="X775" i="13" s="1"/>
  <c r="T775" i="13"/>
  <c r="W775" i="13" s="1"/>
  <c r="Z774" i="13"/>
  <c r="U774" i="13"/>
  <c r="X774" i="13" s="1"/>
  <c r="T774" i="13"/>
  <c r="W774" i="13" s="1"/>
  <c r="Z773" i="13"/>
  <c r="U773" i="13"/>
  <c r="X773" i="13" s="1"/>
  <c r="T773" i="13"/>
  <c r="W773" i="13" s="1"/>
  <c r="Y772" i="13"/>
  <c r="V772" i="13"/>
  <c r="U772" i="13"/>
  <c r="X772" i="13" s="1"/>
  <c r="T772" i="13"/>
  <c r="W772" i="13"/>
  <c r="Z771" i="13"/>
  <c r="U771" i="13"/>
  <c r="X771" i="13" s="1"/>
  <c r="T771" i="13"/>
  <c r="W771" i="13" s="1"/>
  <c r="Z770" i="13"/>
  <c r="U770" i="13"/>
  <c r="X770" i="13" s="1"/>
  <c r="T770" i="13"/>
  <c r="W770" i="13" s="1"/>
  <c r="Z769" i="13"/>
  <c r="U769" i="13"/>
  <c r="X769" i="13" s="1"/>
  <c r="T769" i="13"/>
  <c r="W769" i="13" s="1"/>
  <c r="Z768" i="13"/>
  <c r="U768" i="13"/>
  <c r="X768" i="13" s="1"/>
  <c r="T768" i="13"/>
  <c r="W768" i="13" s="1"/>
  <c r="Z767" i="13"/>
  <c r="U767" i="13"/>
  <c r="X767" i="13" s="1"/>
  <c r="T767" i="13"/>
  <c r="W767" i="13"/>
  <c r="Z766" i="13"/>
  <c r="U766" i="13"/>
  <c r="X766" i="13" s="1"/>
  <c r="T766" i="13"/>
  <c r="W766" i="13" s="1"/>
  <c r="U765" i="13"/>
  <c r="X765" i="13" s="1"/>
  <c r="T765" i="13"/>
  <c r="V765" i="13" s="1"/>
  <c r="Z764" i="13"/>
  <c r="U764" i="13"/>
  <c r="X764" i="13" s="1"/>
  <c r="T764" i="13"/>
  <c r="W764" i="13" s="1"/>
  <c r="Z763" i="13"/>
  <c r="U763" i="13"/>
  <c r="X763" i="13" s="1"/>
  <c r="T763" i="13"/>
  <c r="W763" i="13" s="1"/>
  <c r="Z762" i="13"/>
  <c r="U762" i="13"/>
  <c r="X762" i="13" s="1"/>
  <c r="T762" i="13"/>
  <c r="W762" i="13" s="1"/>
  <c r="U761" i="13"/>
  <c r="X761" i="13" s="1"/>
  <c r="T761" i="13"/>
  <c r="V761" i="13" s="1"/>
  <c r="Z760" i="13"/>
  <c r="U760" i="13"/>
  <c r="X760" i="13" s="1"/>
  <c r="T760" i="13"/>
  <c r="W760" i="13" s="1"/>
  <c r="Z759" i="13"/>
  <c r="U759" i="13"/>
  <c r="X759" i="13" s="1"/>
  <c r="T759" i="13"/>
  <c r="W759" i="13" s="1"/>
  <c r="Z758" i="13"/>
  <c r="U758" i="13"/>
  <c r="X758" i="13" s="1"/>
  <c r="T758" i="13"/>
  <c r="W758" i="13"/>
  <c r="Z757" i="13"/>
  <c r="U757" i="13"/>
  <c r="X757" i="13" s="1"/>
  <c r="T757" i="13"/>
  <c r="W757" i="13" s="1"/>
  <c r="U756" i="13"/>
  <c r="X756" i="13"/>
  <c r="T756" i="13"/>
  <c r="W756" i="13" s="1"/>
  <c r="Z755" i="13"/>
  <c r="U755" i="13"/>
  <c r="X755" i="13" s="1"/>
  <c r="T755" i="13"/>
  <c r="W755" i="13" s="1"/>
  <c r="Z754" i="13"/>
  <c r="U754" i="13"/>
  <c r="X754" i="13" s="1"/>
  <c r="T754" i="13"/>
  <c r="W754" i="13"/>
  <c r="Z753" i="13"/>
  <c r="U753" i="13"/>
  <c r="X753" i="13" s="1"/>
  <c r="T753" i="13"/>
  <c r="W753" i="13" s="1"/>
  <c r="U752" i="13"/>
  <c r="Y752" i="13" s="1"/>
  <c r="T752" i="13"/>
  <c r="W752" i="13" s="1"/>
  <c r="Z751" i="13"/>
  <c r="U751" i="13"/>
  <c r="X751" i="13" s="1"/>
  <c r="T751" i="13"/>
  <c r="W751" i="13" s="1"/>
  <c r="Z750" i="13"/>
  <c r="U750" i="13"/>
  <c r="X750" i="13" s="1"/>
  <c r="T750" i="13"/>
  <c r="W750" i="13" s="1"/>
  <c r="Z749" i="13"/>
  <c r="U749" i="13"/>
  <c r="X749" i="13" s="1"/>
  <c r="T749" i="13"/>
  <c r="W749" i="13" s="1"/>
  <c r="Z748" i="13"/>
  <c r="U748" i="13"/>
  <c r="X748" i="13" s="1"/>
  <c r="T748" i="13"/>
  <c r="W748" i="13" s="1"/>
  <c r="Z747" i="13"/>
  <c r="U747" i="13"/>
  <c r="X747" i="13" s="1"/>
  <c r="T747" i="13"/>
  <c r="W747" i="13" s="1"/>
  <c r="Z746" i="13"/>
  <c r="U746" i="13"/>
  <c r="X746" i="13" s="1"/>
  <c r="T746" i="13"/>
  <c r="W746" i="13" s="1"/>
  <c r="Z745" i="13"/>
  <c r="U745" i="13"/>
  <c r="X745" i="13" s="1"/>
  <c r="T745" i="13"/>
  <c r="W745" i="13" s="1"/>
  <c r="Z744" i="13"/>
  <c r="U744" i="13"/>
  <c r="X744" i="13" s="1"/>
  <c r="T744" i="13"/>
  <c r="W744" i="13" s="1"/>
  <c r="Z743" i="13"/>
  <c r="U743" i="13"/>
  <c r="X743" i="13" s="1"/>
  <c r="L743" i="13"/>
  <c r="T743" i="13" s="1"/>
  <c r="W743" i="13" s="1"/>
  <c r="Z742" i="13"/>
  <c r="U742" i="13"/>
  <c r="X742" i="13" s="1"/>
  <c r="T742" i="13"/>
  <c r="W742" i="13" s="1"/>
  <c r="Z741" i="13"/>
  <c r="U741" i="13"/>
  <c r="X741" i="13" s="1"/>
  <c r="T741" i="13"/>
  <c r="W741" i="13" s="1"/>
  <c r="U740" i="13"/>
  <c r="X740" i="13" s="1"/>
  <c r="T740" i="13"/>
  <c r="W740" i="13" s="1"/>
  <c r="Z739" i="13"/>
  <c r="U739" i="13"/>
  <c r="X739" i="13" s="1"/>
  <c r="T739" i="13"/>
  <c r="W739" i="13" s="1"/>
  <c r="Y738" i="13"/>
  <c r="V738" i="13"/>
  <c r="U738" i="13"/>
  <c r="X738" i="13" s="1"/>
  <c r="T738" i="13"/>
  <c r="W738" i="13" s="1"/>
  <c r="Z737" i="13"/>
  <c r="U737" i="13"/>
  <c r="X737" i="13" s="1"/>
  <c r="T737" i="13"/>
  <c r="W737" i="13" s="1"/>
  <c r="Z736" i="13"/>
  <c r="U736" i="13"/>
  <c r="X736" i="13" s="1"/>
  <c r="T736" i="13"/>
  <c r="W736" i="13" s="1"/>
  <c r="Z735" i="13"/>
  <c r="U735" i="13"/>
  <c r="X735" i="13" s="1"/>
  <c r="T735" i="13"/>
  <c r="W735" i="13" s="1"/>
  <c r="Z734" i="13"/>
  <c r="U734" i="13"/>
  <c r="X734" i="13" s="1"/>
  <c r="T734" i="13"/>
  <c r="W734" i="13" s="1"/>
  <c r="Z733" i="13"/>
  <c r="U733" i="13"/>
  <c r="X733" i="13" s="1"/>
  <c r="T733" i="13"/>
  <c r="W733" i="13" s="1"/>
  <c r="Z732" i="13"/>
  <c r="U732" i="13"/>
  <c r="X732" i="13" s="1"/>
  <c r="T732" i="13"/>
  <c r="W732" i="13" s="1"/>
  <c r="Z731" i="13"/>
  <c r="G731" i="13"/>
  <c r="Z730" i="13"/>
  <c r="U730" i="13"/>
  <c r="X730" i="13" s="1"/>
  <c r="T730" i="13"/>
  <c r="W730" i="13" s="1"/>
  <c r="Z729" i="13"/>
  <c r="U729" i="13"/>
  <c r="X729" i="13" s="1"/>
  <c r="T729" i="13"/>
  <c r="W729" i="13" s="1"/>
  <c r="Z728" i="13"/>
  <c r="U728" i="13"/>
  <c r="X728" i="13" s="1"/>
  <c r="T728" i="13"/>
  <c r="W728" i="13" s="1"/>
  <c r="Z727" i="13"/>
  <c r="U727" i="13"/>
  <c r="X727" i="13" s="1"/>
  <c r="T727" i="13"/>
  <c r="W727" i="13"/>
  <c r="Z726" i="13"/>
  <c r="U726" i="13"/>
  <c r="X726" i="13" s="1"/>
  <c r="T726" i="13"/>
  <c r="W726" i="13" s="1"/>
  <c r="Z725" i="13"/>
  <c r="U725" i="13"/>
  <c r="X725" i="13" s="1"/>
  <c r="T725" i="13"/>
  <c r="W725" i="13" s="1"/>
  <c r="Z724" i="13"/>
  <c r="U724" i="13"/>
  <c r="X724" i="13" s="1"/>
  <c r="L724" i="13"/>
  <c r="T724" i="13" s="1"/>
  <c r="W724" i="13" s="1"/>
  <c r="Z723" i="13"/>
  <c r="U723" i="13"/>
  <c r="X723" i="13"/>
  <c r="T723" i="13"/>
  <c r="W723" i="13" s="1"/>
  <c r="Z722" i="13"/>
  <c r="U722" i="13"/>
  <c r="X722" i="13" s="1"/>
  <c r="T722" i="13"/>
  <c r="W722" i="13" s="1"/>
  <c r="Z721" i="13"/>
  <c r="U721" i="13"/>
  <c r="X721" i="13" s="1"/>
  <c r="T721" i="13"/>
  <c r="W721" i="13" s="1"/>
  <c r="Z720" i="13"/>
  <c r="U720" i="13"/>
  <c r="X720" i="13" s="1"/>
  <c r="T720" i="13"/>
  <c r="W720" i="13" s="1"/>
  <c r="Z719" i="13"/>
  <c r="U719" i="13"/>
  <c r="X719" i="13" s="1"/>
  <c r="L719" i="13"/>
  <c r="T719" i="13" s="1"/>
  <c r="W719" i="13" s="1"/>
  <c r="Z718" i="13"/>
  <c r="U718" i="13"/>
  <c r="X718" i="13" s="1"/>
  <c r="T718" i="13"/>
  <c r="W718" i="13" s="1"/>
  <c r="Z717" i="13"/>
  <c r="U717" i="13"/>
  <c r="X717" i="13" s="1"/>
  <c r="T717" i="13"/>
  <c r="W717" i="13" s="1"/>
  <c r="Z716" i="13"/>
  <c r="U716" i="13"/>
  <c r="X716" i="13" s="1"/>
  <c r="T716" i="13"/>
  <c r="W716" i="13" s="1"/>
  <c r="Z715" i="13"/>
  <c r="U715" i="13"/>
  <c r="X715" i="13" s="1"/>
  <c r="T715" i="13"/>
  <c r="W715" i="13" s="1"/>
  <c r="Z714" i="13"/>
  <c r="U714" i="13"/>
  <c r="X714" i="13" s="1"/>
  <c r="T714" i="13"/>
  <c r="W714" i="13" s="1"/>
  <c r="Z713" i="13"/>
  <c r="U713" i="13"/>
  <c r="X713" i="13" s="1"/>
  <c r="T713" i="13"/>
  <c r="W713" i="13" s="1"/>
  <c r="Z712" i="13"/>
  <c r="W712" i="13"/>
  <c r="U712" i="13"/>
  <c r="X712" i="13"/>
  <c r="U711" i="13"/>
  <c r="Y711" i="13" s="1"/>
  <c r="T711" i="13"/>
  <c r="W711" i="13" s="1"/>
  <c r="Z710" i="13"/>
  <c r="U710" i="13"/>
  <c r="X710" i="13" s="1"/>
  <c r="T710" i="13"/>
  <c r="W710" i="13" s="1"/>
  <c r="Z709" i="13"/>
  <c r="G709" i="13"/>
  <c r="U709" i="13" s="1"/>
  <c r="X709" i="13" s="1"/>
  <c r="Z708" i="13"/>
  <c r="U708" i="13"/>
  <c r="X708" i="13" s="1"/>
  <c r="T708" i="13"/>
  <c r="W708" i="13" s="1"/>
  <c r="Z707" i="13"/>
  <c r="U707" i="13"/>
  <c r="X707" i="13" s="1"/>
  <c r="T707" i="13"/>
  <c r="W707" i="13" s="1"/>
  <c r="Z706" i="13"/>
  <c r="U706" i="13"/>
  <c r="X706" i="13" s="1"/>
  <c r="T706" i="13"/>
  <c r="W706" i="13" s="1"/>
  <c r="Z705" i="13"/>
  <c r="U705" i="13"/>
  <c r="X705" i="13" s="1"/>
  <c r="T705" i="13"/>
  <c r="W705" i="13" s="1"/>
  <c r="Z704" i="13"/>
  <c r="G704" i="13"/>
  <c r="U704" i="13"/>
  <c r="X704" i="13" s="1"/>
  <c r="Z703" i="13"/>
  <c r="U703" i="13"/>
  <c r="X703" i="13" s="1"/>
  <c r="T703" i="13"/>
  <c r="W703" i="13" s="1"/>
  <c r="Z702" i="13"/>
  <c r="U702" i="13"/>
  <c r="X702" i="13" s="1"/>
  <c r="T702" i="13"/>
  <c r="W702" i="13" s="1"/>
  <c r="Z701" i="13"/>
  <c r="U701" i="13"/>
  <c r="X701" i="13" s="1"/>
  <c r="T701" i="13"/>
  <c r="W701" i="13"/>
  <c r="Z700" i="13"/>
  <c r="U700" i="13"/>
  <c r="X700" i="13" s="1"/>
  <c r="T700" i="13"/>
  <c r="W700" i="13"/>
  <c r="Z699" i="13"/>
  <c r="U699" i="13"/>
  <c r="X699" i="13" s="1"/>
  <c r="T699" i="13"/>
  <c r="W699" i="13" s="1"/>
  <c r="Z698" i="13"/>
  <c r="U698" i="13"/>
  <c r="X698" i="13" s="1"/>
  <c r="T698" i="13"/>
  <c r="W698" i="13" s="1"/>
  <c r="Z697" i="13"/>
  <c r="U697" i="13"/>
  <c r="X697" i="13" s="1"/>
  <c r="T697" i="13"/>
  <c r="W697" i="13" s="1"/>
  <c r="Z696" i="13"/>
  <c r="U696" i="13"/>
  <c r="X696" i="13" s="1"/>
  <c r="T696" i="13"/>
  <c r="W696" i="13" s="1"/>
  <c r="Z695" i="13"/>
  <c r="U695" i="13"/>
  <c r="X695" i="13" s="1"/>
  <c r="T695" i="13"/>
  <c r="W695" i="13" s="1"/>
  <c r="Z694" i="13"/>
  <c r="U694" i="13"/>
  <c r="X694" i="13" s="1"/>
  <c r="T694" i="13"/>
  <c r="W694" i="13" s="1"/>
  <c r="Z693" i="13"/>
  <c r="U693" i="13"/>
  <c r="X693" i="13" s="1"/>
  <c r="T693" i="13"/>
  <c r="W693" i="13" s="1"/>
  <c r="Z692" i="13"/>
  <c r="U692" i="13"/>
  <c r="X692" i="13" s="1"/>
  <c r="T692" i="13"/>
  <c r="W692" i="13" s="1"/>
  <c r="Z691" i="13"/>
  <c r="U691" i="13"/>
  <c r="X691" i="13"/>
  <c r="T691" i="13"/>
  <c r="W691" i="13" s="1"/>
  <c r="Z690" i="13"/>
  <c r="U690" i="13"/>
  <c r="X690" i="13" s="1"/>
  <c r="T690" i="13"/>
  <c r="W690" i="13"/>
  <c r="Z689" i="13"/>
  <c r="U689" i="13"/>
  <c r="X689" i="13" s="1"/>
  <c r="T689" i="13"/>
  <c r="W689" i="13" s="1"/>
  <c r="Z688" i="13"/>
  <c r="U688" i="13"/>
  <c r="X688" i="13" s="1"/>
  <c r="T688" i="13"/>
  <c r="W688" i="13" s="1"/>
  <c r="Z687" i="13"/>
  <c r="U687" i="13"/>
  <c r="X687" i="13" s="1"/>
  <c r="T687" i="13"/>
  <c r="W687" i="13" s="1"/>
  <c r="Z686" i="13"/>
  <c r="U686" i="13"/>
  <c r="X686" i="13" s="1"/>
  <c r="T686" i="13"/>
  <c r="W686" i="13" s="1"/>
  <c r="Z685" i="13"/>
  <c r="U685" i="13"/>
  <c r="X685" i="13" s="1"/>
  <c r="T685" i="13"/>
  <c r="W685" i="13"/>
  <c r="Z684" i="13"/>
  <c r="U684" i="13"/>
  <c r="X684" i="13" s="1"/>
  <c r="T684" i="13"/>
  <c r="W684" i="13" s="1"/>
  <c r="Z683" i="13"/>
  <c r="U683" i="13"/>
  <c r="X683" i="13" s="1"/>
  <c r="T683" i="13"/>
  <c r="W683" i="13" s="1"/>
  <c r="Z682" i="13"/>
  <c r="U682" i="13"/>
  <c r="X682" i="13" s="1"/>
  <c r="T682" i="13"/>
  <c r="W682" i="13" s="1"/>
  <c r="Z681" i="13"/>
  <c r="U681" i="13"/>
  <c r="X681" i="13" s="1"/>
  <c r="T681" i="13"/>
  <c r="W681" i="13" s="1"/>
  <c r="Z680" i="13"/>
  <c r="U680" i="13"/>
  <c r="X680" i="13" s="1"/>
  <c r="T680" i="13"/>
  <c r="W680" i="13" s="1"/>
  <c r="Z679" i="13"/>
  <c r="U679" i="13"/>
  <c r="X679" i="13" s="1"/>
  <c r="T679" i="13"/>
  <c r="W679" i="13" s="1"/>
  <c r="U678" i="13"/>
  <c r="X678" i="13" s="1"/>
  <c r="T678" i="13"/>
  <c r="Z677" i="13"/>
  <c r="U677" i="13"/>
  <c r="X677" i="13" s="1"/>
  <c r="T677" i="13"/>
  <c r="W677" i="13" s="1"/>
  <c r="Z676" i="13"/>
  <c r="U676" i="13"/>
  <c r="X676" i="13" s="1"/>
  <c r="T676" i="13"/>
  <c r="W676" i="13" s="1"/>
  <c r="Z675" i="13"/>
  <c r="U675" i="13"/>
  <c r="X675" i="13" s="1"/>
  <c r="T675" i="13"/>
  <c r="W675" i="13" s="1"/>
  <c r="Z674" i="13"/>
  <c r="U674" i="13"/>
  <c r="X674" i="13" s="1"/>
  <c r="T674" i="13"/>
  <c r="W674" i="13" s="1"/>
  <c r="Z673" i="13"/>
  <c r="U673" i="13"/>
  <c r="X673" i="13" s="1"/>
  <c r="T673" i="13"/>
  <c r="W673" i="13" s="1"/>
  <c r="Z672" i="13"/>
  <c r="U672" i="13"/>
  <c r="X672" i="13" s="1"/>
  <c r="T672" i="13"/>
  <c r="W672" i="13" s="1"/>
  <c r="Z671" i="13"/>
  <c r="U671" i="13"/>
  <c r="X671" i="13" s="1"/>
  <c r="T671" i="13"/>
  <c r="W671" i="13" s="1"/>
  <c r="Z670" i="13"/>
  <c r="U670" i="13"/>
  <c r="X670" i="13" s="1"/>
  <c r="T670" i="13"/>
  <c r="W670" i="13" s="1"/>
  <c r="Z669" i="13"/>
  <c r="U669" i="13"/>
  <c r="X669" i="13" s="1"/>
  <c r="T669" i="13"/>
  <c r="W669" i="13" s="1"/>
  <c r="Z668" i="13"/>
  <c r="U668" i="13"/>
  <c r="X668" i="13" s="1"/>
  <c r="T668" i="13"/>
  <c r="W668" i="13" s="1"/>
  <c r="Z667" i="13"/>
  <c r="U667" i="13"/>
  <c r="X667" i="13" s="1"/>
  <c r="T667" i="13"/>
  <c r="W667" i="13" s="1"/>
  <c r="Z666" i="13"/>
  <c r="U666" i="13"/>
  <c r="X666" i="13" s="1"/>
  <c r="T666" i="13"/>
  <c r="W666" i="13" s="1"/>
  <c r="Z665" i="13"/>
  <c r="U665" i="13"/>
  <c r="X665" i="13" s="1"/>
  <c r="T665" i="13"/>
  <c r="W665" i="13" s="1"/>
  <c r="Z664" i="13"/>
  <c r="U664" i="13"/>
  <c r="X664" i="13" s="1"/>
  <c r="T664" i="13"/>
  <c r="W664" i="13" s="1"/>
  <c r="Z663" i="13"/>
  <c r="U663" i="13"/>
  <c r="X663" i="13" s="1"/>
  <c r="T663" i="13"/>
  <c r="W663" i="13" s="1"/>
  <c r="U662" i="13"/>
  <c r="X662" i="13" s="1"/>
  <c r="T662" i="13"/>
  <c r="W662" i="13" s="1"/>
  <c r="Z661" i="13"/>
  <c r="U661" i="13"/>
  <c r="X661" i="13" s="1"/>
  <c r="T661" i="13"/>
  <c r="W661" i="13" s="1"/>
  <c r="Z660" i="13"/>
  <c r="U660" i="13"/>
  <c r="X660" i="13" s="1"/>
  <c r="T660" i="13"/>
  <c r="W660" i="13" s="1"/>
  <c r="Z659" i="13"/>
  <c r="U659" i="13"/>
  <c r="X659" i="13" s="1"/>
  <c r="T659" i="13"/>
  <c r="W659" i="13" s="1"/>
  <c r="Z658" i="13"/>
  <c r="U658" i="13"/>
  <c r="X658" i="13" s="1"/>
  <c r="T658" i="13"/>
  <c r="W658" i="13" s="1"/>
  <c r="Z657" i="13"/>
  <c r="U657" i="13"/>
  <c r="X657" i="13" s="1"/>
  <c r="T657" i="13"/>
  <c r="W657" i="13" s="1"/>
  <c r="Z656" i="13"/>
  <c r="U656" i="13"/>
  <c r="X656" i="13" s="1"/>
  <c r="T656" i="13"/>
  <c r="W656" i="13" s="1"/>
  <c r="Z655" i="13"/>
  <c r="U655" i="13"/>
  <c r="X655" i="13" s="1"/>
  <c r="T655" i="13"/>
  <c r="W655" i="13" s="1"/>
  <c r="Z654" i="13"/>
  <c r="U654" i="13"/>
  <c r="X654" i="13" s="1"/>
  <c r="T654" i="13"/>
  <c r="W654" i="13" s="1"/>
  <c r="Z653" i="13"/>
  <c r="U653" i="13"/>
  <c r="X653" i="13" s="1"/>
  <c r="T653" i="13"/>
  <c r="W653" i="13" s="1"/>
  <c r="Z652" i="13"/>
  <c r="U652" i="13"/>
  <c r="X652" i="13" s="1"/>
  <c r="T652" i="13"/>
  <c r="W652" i="13" s="1"/>
  <c r="Z651" i="13"/>
  <c r="U651" i="13"/>
  <c r="X651" i="13" s="1"/>
  <c r="T651" i="13"/>
  <c r="W651" i="13" s="1"/>
  <c r="Z650" i="13"/>
  <c r="U650" i="13"/>
  <c r="X650" i="13" s="1"/>
  <c r="T650" i="13"/>
  <c r="W650" i="13"/>
  <c r="Z649" i="13"/>
  <c r="U649" i="13"/>
  <c r="X649" i="13" s="1"/>
  <c r="T649" i="13"/>
  <c r="W649" i="13" s="1"/>
  <c r="Z648" i="13"/>
  <c r="U648" i="13"/>
  <c r="X648" i="13" s="1"/>
  <c r="T648" i="13"/>
  <c r="W648" i="13" s="1"/>
  <c r="Z647" i="13"/>
  <c r="U647" i="13"/>
  <c r="X647" i="13" s="1"/>
  <c r="T647" i="13"/>
  <c r="W647" i="13" s="1"/>
  <c r="Z646" i="13"/>
  <c r="U646" i="13"/>
  <c r="X646" i="13" s="1"/>
  <c r="T646" i="13"/>
  <c r="W646" i="13" s="1"/>
  <c r="Z645" i="13"/>
  <c r="U645" i="13"/>
  <c r="X645" i="13" s="1"/>
  <c r="T645" i="13"/>
  <c r="W645" i="13" s="1"/>
  <c r="Z644" i="13"/>
  <c r="U644" i="13"/>
  <c r="X644" i="13" s="1"/>
  <c r="T644" i="13"/>
  <c r="W644" i="13" s="1"/>
  <c r="Z643" i="13"/>
  <c r="U643" i="13"/>
  <c r="X643" i="13" s="1"/>
  <c r="T643" i="13"/>
  <c r="W643" i="13" s="1"/>
  <c r="Z642" i="13"/>
  <c r="U642" i="13"/>
  <c r="X642" i="13" s="1"/>
  <c r="T642" i="13"/>
  <c r="W642" i="13" s="1"/>
  <c r="Z641" i="13"/>
  <c r="U641" i="13"/>
  <c r="X641" i="13" s="1"/>
  <c r="T641" i="13"/>
  <c r="W641" i="13" s="1"/>
  <c r="Z640" i="13"/>
  <c r="W640" i="13"/>
  <c r="U640" i="13"/>
  <c r="X640" i="13" s="1"/>
  <c r="Z639" i="13"/>
  <c r="U639" i="13"/>
  <c r="X639" i="13" s="1"/>
  <c r="T639" i="13"/>
  <c r="W639" i="13" s="1"/>
  <c r="Z638" i="13"/>
  <c r="U638" i="13"/>
  <c r="X638" i="13" s="1"/>
  <c r="T638" i="13"/>
  <c r="W638" i="13" s="1"/>
  <c r="Z637" i="13"/>
  <c r="U637" i="13"/>
  <c r="X637" i="13" s="1"/>
  <c r="T637" i="13"/>
  <c r="W637" i="13" s="1"/>
  <c r="Z636" i="13"/>
  <c r="U636" i="13"/>
  <c r="X636" i="13" s="1"/>
  <c r="T636" i="13"/>
  <c r="W636" i="13" s="1"/>
  <c r="Z635" i="13"/>
  <c r="U635" i="13"/>
  <c r="X635" i="13" s="1"/>
  <c r="T635" i="13"/>
  <c r="W635" i="13" s="1"/>
  <c r="Z634" i="13"/>
  <c r="U634" i="13"/>
  <c r="X634" i="13" s="1"/>
  <c r="T634" i="13"/>
  <c r="W634" i="13" s="1"/>
  <c r="Z633" i="13"/>
  <c r="U633" i="13"/>
  <c r="X633" i="13" s="1"/>
  <c r="T633" i="13"/>
  <c r="W633" i="13" s="1"/>
  <c r="Z632" i="13"/>
  <c r="U632" i="13"/>
  <c r="X632" i="13" s="1"/>
  <c r="T632" i="13"/>
  <c r="W632" i="13" s="1"/>
  <c r="Z631" i="13"/>
  <c r="U631" i="13"/>
  <c r="X631" i="13" s="1"/>
  <c r="T631" i="13"/>
  <c r="W631" i="13" s="1"/>
  <c r="U630" i="13"/>
  <c r="X630" i="13" s="1"/>
  <c r="T630" i="13"/>
  <c r="W630" i="13" s="1"/>
  <c r="Z629" i="13"/>
  <c r="U629" i="13"/>
  <c r="X629" i="13" s="1"/>
  <c r="T629" i="13"/>
  <c r="W629" i="13" s="1"/>
  <c r="Z628" i="13"/>
  <c r="U628" i="13"/>
  <c r="X628" i="13" s="1"/>
  <c r="T628" i="13"/>
  <c r="W628" i="13" s="1"/>
  <c r="Z627" i="13"/>
  <c r="U627" i="13"/>
  <c r="X627" i="13" s="1"/>
  <c r="T627" i="13"/>
  <c r="W627" i="13" s="1"/>
  <c r="Z626" i="13"/>
  <c r="U626" i="13"/>
  <c r="X626" i="13"/>
  <c r="T626" i="13"/>
  <c r="W626" i="13" s="1"/>
  <c r="Z625" i="13"/>
  <c r="U625" i="13"/>
  <c r="X625" i="13" s="1"/>
  <c r="T625" i="13"/>
  <c r="W625" i="13" s="1"/>
  <c r="Z624" i="13"/>
  <c r="U624" i="13"/>
  <c r="X624" i="13" s="1"/>
  <c r="T624" i="13"/>
  <c r="W624" i="13" s="1"/>
  <c r="Z623" i="13"/>
  <c r="U623" i="13"/>
  <c r="X623" i="13" s="1"/>
  <c r="T623" i="13"/>
  <c r="W623" i="13" s="1"/>
  <c r="Z622" i="13"/>
  <c r="U622" i="13"/>
  <c r="X622" i="13" s="1"/>
  <c r="T622" i="13"/>
  <c r="W622" i="13" s="1"/>
  <c r="Z621" i="13"/>
  <c r="U621" i="13"/>
  <c r="X621" i="13" s="1"/>
  <c r="T621" i="13"/>
  <c r="W621" i="13" s="1"/>
  <c r="Z620" i="13"/>
  <c r="W620" i="13"/>
  <c r="U620" i="13"/>
  <c r="X620" i="13" s="1"/>
  <c r="Z619" i="13"/>
  <c r="U619" i="13"/>
  <c r="X619" i="13" s="1"/>
  <c r="T619" i="13"/>
  <c r="W619" i="13" s="1"/>
  <c r="Z618" i="13"/>
  <c r="U618" i="13"/>
  <c r="X618" i="13" s="1"/>
  <c r="T618" i="13"/>
  <c r="W618" i="13" s="1"/>
  <c r="Z617" i="13"/>
  <c r="U617" i="13"/>
  <c r="X617" i="13" s="1"/>
  <c r="T617" i="13"/>
  <c r="W617" i="13" s="1"/>
  <c r="Z616" i="13"/>
  <c r="U616" i="13"/>
  <c r="X616" i="13"/>
  <c r="T616" i="13"/>
  <c r="W616" i="13" s="1"/>
  <c r="U615" i="13"/>
  <c r="X615" i="13" s="1"/>
  <c r="T615" i="13"/>
  <c r="W615" i="13"/>
  <c r="Z614" i="13"/>
  <c r="U614" i="13"/>
  <c r="X614" i="13" s="1"/>
  <c r="T614" i="13"/>
  <c r="W614" i="13" s="1"/>
  <c r="Z613" i="13"/>
  <c r="U613" i="13"/>
  <c r="X613" i="13" s="1"/>
  <c r="T613" i="13"/>
  <c r="W613" i="13"/>
  <c r="Z612" i="13"/>
  <c r="U612" i="13"/>
  <c r="X612" i="13" s="1"/>
  <c r="T612" i="13"/>
  <c r="W612" i="13" s="1"/>
  <c r="Z611" i="13"/>
  <c r="U611" i="13"/>
  <c r="X611" i="13" s="1"/>
  <c r="T611" i="13"/>
  <c r="W611" i="13" s="1"/>
  <c r="Z610" i="13"/>
  <c r="U610" i="13"/>
  <c r="X610" i="13" s="1"/>
  <c r="T610" i="13"/>
  <c r="W610" i="13" s="1"/>
  <c r="Z609" i="13"/>
  <c r="U609" i="13"/>
  <c r="X609" i="13" s="1"/>
  <c r="T609" i="13"/>
  <c r="W609" i="13" s="1"/>
  <c r="Z608" i="13"/>
  <c r="U608" i="13"/>
  <c r="X608" i="13" s="1"/>
  <c r="T608" i="13"/>
  <c r="W608" i="13" s="1"/>
  <c r="Z607" i="13"/>
  <c r="U607" i="13"/>
  <c r="X607" i="13" s="1"/>
  <c r="T607" i="13"/>
  <c r="W607" i="13" s="1"/>
  <c r="Z606" i="13"/>
  <c r="U606" i="13"/>
  <c r="X606" i="13" s="1"/>
  <c r="T606" i="13"/>
  <c r="W606" i="13" s="1"/>
  <c r="Z605" i="13"/>
  <c r="U605" i="13"/>
  <c r="X605" i="13" s="1"/>
  <c r="T605" i="13"/>
  <c r="W605" i="13"/>
  <c r="Z604" i="13"/>
  <c r="U604" i="13"/>
  <c r="X604" i="13"/>
  <c r="T604" i="13"/>
  <c r="W604" i="13" s="1"/>
  <c r="Z603" i="13"/>
  <c r="U603" i="13"/>
  <c r="X603" i="13" s="1"/>
  <c r="T603" i="13"/>
  <c r="W603" i="13" s="1"/>
  <c r="Z602" i="13"/>
  <c r="U602" i="13"/>
  <c r="X602" i="13" s="1"/>
  <c r="T602" i="13"/>
  <c r="W602" i="13" s="1"/>
  <c r="Z601" i="13"/>
  <c r="U601" i="13"/>
  <c r="X601" i="13" s="1"/>
  <c r="T601" i="13"/>
  <c r="W601" i="13" s="1"/>
  <c r="Z600" i="13"/>
  <c r="U600" i="13"/>
  <c r="X600" i="13" s="1"/>
  <c r="T600" i="13"/>
  <c r="W600" i="13" s="1"/>
  <c r="Z599" i="13"/>
  <c r="U599" i="13"/>
  <c r="X599" i="13" s="1"/>
  <c r="T599" i="13"/>
  <c r="W599" i="13" s="1"/>
  <c r="Z598" i="13"/>
  <c r="W598" i="13"/>
  <c r="U598" i="13"/>
  <c r="X598" i="13" s="1"/>
  <c r="Z597" i="13"/>
  <c r="U597" i="13"/>
  <c r="X597" i="13" s="1"/>
  <c r="T597" i="13"/>
  <c r="W597" i="13" s="1"/>
  <c r="Z596" i="13"/>
  <c r="U596" i="13"/>
  <c r="X596" i="13" s="1"/>
  <c r="T596" i="13"/>
  <c r="W596" i="13" s="1"/>
  <c r="Z595" i="13"/>
  <c r="U595" i="13"/>
  <c r="X595" i="13" s="1"/>
  <c r="T595" i="13"/>
  <c r="W595" i="13" s="1"/>
  <c r="Z594" i="13"/>
  <c r="U594" i="13"/>
  <c r="X594" i="13" s="1"/>
  <c r="T594" i="13"/>
  <c r="W594" i="13" s="1"/>
  <c r="Z593" i="13"/>
  <c r="U593" i="13"/>
  <c r="X593" i="13" s="1"/>
  <c r="T593" i="13"/>
  <c r="W593" i="13" s="1"/>
  <c r="Z592" i="13"/>
  <c r="U592" i="13"/>
  <c r="X592" i="13" s="1"/>
  <c r="T592" i="13"/>
  <c r="W592" i="13" s="1"/>
  <c r="Z591" i="13"/>
  <c r="U591" i="13"/>
  <c r="X591" i="13" s="1"/>
  <c r="T591" i="13"/>
  <c r="W591" i="13" s="1"/>
  <c r="Z590" i="13"/>
  <c r="U590" i="13"/>
  <c r="X590" i="13" s="1"/>
  <c r="T590" i="13"/>
  <c r="W590" i="13" s="1"/>
  <c r="Z589" i="13"/>
  <c r="W589" i="13"/>
  <c r="U589" i="13"/>
  <c r="X589" i="13" s="1"/>
  <c r="Z588" i="13"/>
  <c r="U588" i="13"/>
  <c r="X588" i="13" s="1"/>
  <c r="T588" i="13"/>
  <c r="W588" i="13" s="1"/>
  <c r="Z587" i="13"/>
  <c r="U587" i="13"/>
  <c r="X587" i="13" s="1"/>
  <c r="T587" i="13"/>
  <c r="W587" i="13" s="1"/>
  <c r="Z586" i="13"/>
  <c r="U586" i="13"/>
  <c r="X586" i="13" s="1"/>
  <c r="T586" i="13"/>
  <c r="W586" i="13" s="1"/>
  <c r="Z585" i="13"/>
  <c r="U585" i="13"/>
  <c r="X585" i="13" s="1"/>
  <c r="T585" i="13"/>
  <c r="W585" i="13" s="1"/>
  <c r="Z584" i="13"/>
  <c r="U584" i="13"/>
  <c r="X584" i="13" s="1"/>
  <c r="T584" i="13"/>
  <c r="W584" i="13" s="1"/>
  <c r="Z583" i="13"/>
  <c r="U583" i="13"/>
  <c r="X583" i="13" s="1"/>
  <c r="T583" i="13"/>
  <c r="W583" i="13" s="1"/>
  <c r="Z582" i="13"/>
  <c r="U582" i="13"/>
  <c r="X582" i="13" s="1"/>
  <c r="T582" i="13"/>
  <c r="W582" i="13" s="1"/>
  <c r="Z581" i="13"/>
  <c r="W581" i="13"/>
  <c r="U581" i="13"/>
  <c r="X581" i="13" s="1"/>
  <c r="Z580" i="13"/>
  <c r="U580" i="13"/>
  <c r="X580" i="13" s="1"/>
  <c r="T580" i="13"/>
  <c r="W580" i="13" s="1"/>
  <c r="Z579" i="13"/>
  <c r="U579" i="13"/>
  <c r="X579" i="13" s="1"/>
  <c r="T579" i="13"/>
  <c r="W579" i="13" s="1"/>
  <c r="Z578" i="13"/>
  <c r="U578" i="13"/>
  <c r="X578" i="13" s="1"/>
  <c r="T578" i="13"/>
  <c r="W578" i="13" s="1"/>
  <c r="Z577" i="13"/>
  <c r="U577" i="13"/>
  <c r="X577" i="13" s="1"/>
  <c r="T577" i="13"/>
  <c r="W577" i="13" s="1"/>
  <c r="Z576" i="13"/>
  <c r="U576" i="13"/>
  <c r="X576" i="13" s="1"/>
  <c r="T576" i="13"/>
  <c r="W576" i="13" s="1"/>
  <c r="Z575" i="13"/>
  <c r="U575" i="13"/>
  <c r="X575" i="13" s="1"/>
  <c r="T575" i="13"/>
  <c r="W575" i="13" s="1"/>
  <c r="Z574" i="13"/>
  <c r="U574" i="13"/>
  <c r="X574" i="13" s="1"/>
  <c r="L574" i="13"/>
  <c r="T574" i="13" s="1"/>
  <c r="W574" i="13" s="1"/>
  <c r="Z573" i="13"/>
  <c r="U573" i="13"/>
  <c r="X573" i="13" s="1"/>
  <c r="T573" i="13"/>
  <c r="W573" i="13" s="1"/>
  <c r="Z572" i="13"/>
  <c r="G572" i="13"/>
  <c r="U572" i="13" s="1"/>
  <c r="X572" i="13" s="1"/>
  <c r="Z571" i="13"/>
  <c r="X571" i="13"/>
  <c r="W571" i="13"/>
  <c r="Z570" i="13"/>
  <c r="U570" i="13"/>
  <c r="X570" i="13" s="1"/>
  <c r="T570" i="13"/>
  <c r="W570" i="13" s="1"/>
  <c r="Z569" i="13"/>
  <c r="U569" i="13"/>
  <c r="X569" i="13" s="1"/>
  <c r="T569" i="13"/>
  <c r="W569" i="13" s="1"/>
  <c r="Z568" i="13"/>
  <c r="U568" i="13"/>
  <c r="X568" i="13" s="1"/>
  <c r="T568" i="13"/>
  <c r="W568" i="13" s="1"/>
  <c r="Z567" i="13"/>
  <c r="U567" i="13"/>
  <c r="X567" i="13" s="1"/>
  <c r="T567" i="13"/>
  <c r="W567" i="13" s="1"/>
  <c r="Z566" i="13"/>
  <c r="U566" i="13"/>
  <c r="X566" i="13" s="1"/>
  <c r="T566" i="13"/>
  <c r="W566" i="13" s="1"/>
  <c r="Z565" i="13"/>
  <c r="U565" i="13"/>
  <c r="X565" i="13" s="1"/>
  <c r="T565" i="13"/>
  <c r="W565" i="13" s="1"/>
  <c r="Z564" i="13"/>
  <c r="U564" i="13"/>
  <c r="X564" i="13" s="1"/>
  <c r="T564" i="13"/>
  <c r="W564" i="13" s="1"/>
  <c r="Z563" i="13"/>
  <c r="U563" i="13"/>
  <c r="X563" i="13" s="1"/>
  <c r="T563" i="13"/>
  <c r="W563" i="13" s="1"/>
  <c r="Z562" i="13"/>
  <c r="U562" i="13"/>
  <c r="X562" i="13" s="1"/>
  <c r="T562" i="13"/>
  <c r="W562" i="13" s="1"/>
  <c r="Z561" i="13"/>
  <c r="W561" i="13"/>
  <c r="U561" i="13"/>
  <c r="X561" i="13"/>
  <c r="Z560" i="13"/>
  <c r="U560" i="13"/>
  <c r="X560" i="13" s="1"/>
  <c r="T560" i="13"/>
  <c r="W560" i="13" s="1"/>
  <c r="Z559" i="13"/>
  <c r="U559" i="13"/>
  <c r="X559" i="13" s="1"/>
  <c r="T559" i="13"/>
  <c r="W559" i="13"/>
  <c r="Z558" i="13"/>
  <c r="U558" i="13"/>
  <c r="X558" i="13" s="1"/>
  <c r="T558" i="13"/>
  <c r="W558" i="13" s="1"/>
  <c r="Z557" i="13"/>
  <c r="U557" i="13"/>
  <c r="X557" i="13"/>
  <c r="T557" i="13"/>
  <c r="W557" i="13" s="1"/>
  <c r="Z556" i="13"/>
  <c r="U556" i="13"/>
  <c r="X556" i="13" s="1"/>
  <c r="T556" i="13"/>
  <c r="W556" i="13" s="1"/>
  <c r="Z555" i="13"/>
  <c r="U555" i="13"/>
  <c r="X555" i="13" s="1"/>
  <c r="T555" i="13"/>
  <c r="W555" i="13"/>
  <c r="Z554" i="13"/>
  <c r="U554" i="13"/>
  <c r="X554" i="13" s="1"/>
  <c r="T554" i="13"/>
  <c r="W554" i="13" s="1"/>
  <c r="Z553" i="13"/>
  <c r="U553" i="13"/>
  <c r="X553" i="13"/>
  <c r="T553" i="13"/>
  <c r="W553" i="13" s="1"/>
  <c r="Z552" i="13"/>
  <c r="U552" i="13"/>
  <c r="X552" i="13" s="1"/>
  <c r="T552" i="13"/>
  <c r="W552" i="13" s="1"/>
  <c r="Z551" i="13"/>
  <c r="U551" i="13"/>
  <c r="X551" i="13" s="1"/>
  <c r="T551" i="13"/>
  <c r="W551" i="13" s="1"/>
  <c r="Z550" i="13"/>
  <c r="G550" i="13"/>
  <c r="U550" i="13" s="1"/>
  <c r="X550" i="13" s="1"/>
  <c r="Z549" i="13"/>
  <c r="U549" i="13"/>
  <c r="X549" i="13" s="1"/>
  <c r="T549" i="13"/>
  <c r="W549" i="13" s="1"/>
  <c r="Z548" i="13"/>
  <c r="U548" i="13"/>
  <c r="X548" i="13" s="1"/>
  <c r="T548" i="13"/>
  <c r="W548" i="13" s="1"/>
  <c r="Z547" i="13"/>
  <c r="U547" i="13"/>
  <c r="X547" i="13" s="1"/>
  <c r="T547" i="13"/>
  <c r="W547" i="13" s="1"/>
  <c r="Z546" i="13"/>
  <c r="U546" i="13"/>
  <c r="X546" i="13" s="1"/>
  <c r="T546" i="13"/>
  <c r="W546" i="13" s="1"/>
  <c r="Z545" i="13"/>
  <c r="W545" i="13"/>
  <c r="U545" i="13"/>
  <c r="X545" i="13" s="1"/>
  <c r="Z544" i="13"/>
  <c r="U544" i="13"/>
  <c r="X544" i="13" s="1"/>
  <c r="T544" i="13"/>
  <c r="W544" i="13" s="1"/>
  <c r="Z543" i="13"/>
  <c r="U543" i="13"/>
  <c r="X543" i="13" s="1"/>
  <c r="T543" i="13"/>
  <c r="W543" i="13" s="1"/>
  <c r="Z542" i="13"/>
  <c r="U542" i="13"/>
  <c r="X542" i="13" s="1"/>
  <c r="T542" i="13"/>
  <c r="W542" i="13" s="1"/>
  <c r="Z541" i="13"/>
  <c r="U541" i="13"/>
  <c r="X541" i="13" s="1"/>
  <c r="T541" i="13"/>
  <c r="W541" i="13" s="1"/>
  <c r="Z540" i="13"/>
  <c r="X540" i="13"/>
  <c r="W540" i="13"/>
  <c r="Z539" i="13"/>
  <c r="U539" i="13"/>
  <c r="X539" i="13" s="1"/>
  <c r="T539" i="13"/>
  <c r="W539" i="13"/>
  <c r="Z538" i="13"/>
  <c r="U538" i="13"/>
  <c r="X538" i="13" s="1"/>
  <c r="T538" i="13"/>
  <c r="W538" i="13" s="1"/>
  <c r="Z537" i="13"/>
  <c r="U537" i="13"/>
  <c r="X537" i="13" s="1"/>
  <c r="T537" i="13"/>
  <c r="W537" i="13" s="1"/>
  <c r="Z536" i="13"/>
  <c r="U536" i="13"/>
  <c r="X536" i="13" s="1"/>
  <c r="T536" i="13"/>
  <c r="W536" i="13" s="1"/>
  <c r="Z535" i="13"/>
  <c r="U535" i="13"/>
  <c r="X535" i="13" s="1"/>
  <c r="T535" i="13"/>
  <c r="W535" i="13" s="1"/>
  <c r="Z534" i="13"/>
  <c r="U534" i="13"/>
  <c r="X534" i="13" s="1"/>
  <c r="T534" i="13"/>
  <c r="W534" i="13" s="1"/>
  <c r="Z533" i="13"/>
  <c r="U533" i="13"/>
  <c r="T533" i="13"/>
  <c r="Z532" i="13"/>
  <c r="U532" i="13"/>
  <c r="X532" i="13" s="1"/>
  <c r="T532" i="13"/>
  <c r="W532" i="13" s="1"/>
  <c r="Z531" i="13"/>
  <c r="U531" i="13"/>
  <c r="X531" i="13" s="1"/>
  <c r="T531" i="13"/>
  <c r="W531" i="13" s="1"/>
  <c r="Z530" i="13"/>
  <c r="U530" i="13"/>
  <c r="X530" i="13" s="1"/>
  <c r="T530" i="13"/>
  <c r="W530" i="13" s="1"/>
  <c r="Z529" i="13"/>
  <c r="U529" i="13"/>
  <c r="X529" i="13" s="1"/>
  <c r="T529" i="13"/>
  <c r="W529" i="13" s="1"/>
  <c r="Z528" i="13"/>
  <c r="U528" i="13"/>
  <c r="X528" i="13" s="1"/>
  <c r="T528" i="13"/>
  <c r="W528" i="13" s="1"/>
  <c r="Z527" i="13"/>
  <c r="U527" i="13"/>
  <c r="X527" i="13"/>
  <c r="T527" i="13"/>
  <c r="W527" i="13" s="1"/>
  <c r="Z526" i="13"/>
  <c r="U526" i="13"/>
  <c r="X526" i="13" s="1"/>
  <c r="T526" i="13"/>
  <c r="W526" i="13" s="1"/>
  <c r="Z525" i="13"/>
  <c r="U525" i="13"/>
  <c r="X525" i="13" s="1"/>
  <c r="T525" i="13"/>
  <c r="W525" i="13" s="1"/>
  <c r="U524" i="13"/>
  <c r="X524" i="13" s="1"/>
  <c r="T524" i="13"/>
  <c r="W524" i="13" s="1"/>
  <c r="Z523" i="13"/>
  <c r="U523" i="13"/>
  <c r="X523" i="13" s="1"/>
  <c r="T523" i="13"/>
  <c r="W523" i="13" s="1"/>
  <c r="Z522" i="13"/>
  <c r="U522" i="13"/>
  <c r="X522" i="13" s="1"/>
  <c r="T522" i="13"/>
  <c r="W522" i="13" s="1"/>
  <c r="Z521" i="13"/>
  <c r="U521" i="13"/>
  <c r="X521" i="13" s="1"/>
  <c r="T521" i="13"/>
  <c r="W521" i="13" s="1"/>
  <c r="U520" i="13"/>
  <c r="X520" i="13"/>
  <c r="T520" i="13"/>
  <c r="W520" i="13" s="1"/>
  <c r="Z519" i="13"/>
  <c r="U519" i="13"/>
  <c r="X519" i="13" s="1"/>
  <c r="T519" i="13"/>
  <c r="W519" i="13" s="1"/>
  <c r="Z518" i="13"/>
  <c r="U518" i="13"/>
  <c r="X518" i="13" s="1"/>
  <c r="T518" i="13"/>
  <c r="W518" i="13" s="1"/>
  <c r="Z517" i="13"/>
  <c r="U517" i="13"/>
  <c r="X517" i="13" s="1"/>
  <c r="T517" i="13"/>
  <c r="W517" i="13" s="1"/>
  <c r="Z516" i="13"/>
  <c r="U516" i="13"/>
  <c r="X516" i="13" s="1"/>
  <c r="T516" i="13"/>
  <c r="W516" i="13" s="1"/>
  <c r="Z515" i="13"/>
  <c r="U515" i="13"/>
  <c r="X515" i="13" s="1"/>
  <c r="T515" i="13"/>
  <c r="W515" i="13" s="1"/>
  <c r="Z514" i="13"/>
  <c r="W514" i="13"/>
  <c r="U514" i="13"/>
  <c r="X514" i="13" s="1"/>
  <c r="Z513" i="13"/>
  <c r="U513" i="13"/>
  <c r="X513" i="13" s="1"/>
  <c r="T513" i="13"/>
  <c r="W513" i="13" s="1"/>
  <c r="Z512" i="13"/>
  <c r="U512" i="13"/>
  <c r="X512" i="13" s="1"/>
  <c r="T512" i="13"/>
  <c r="W512" i="13" s="1"/>
  <c r="Z511" i="13"/>
  <c r="U511" i="13"/>
  <c r="X511" i="13" s="1"/>
  <c r="T511" i="13"/>
  <c r="W511" i="13" s="1"/>
  <c r="Z510" i="13"/>
  <c r="U510" i="13"/>
  <c r="X510" i="13" s="1"/>
  <c r="T510" i="13"/>
  <c r="W510" i="13"/>
  <c r="Z509" i="13"/>
  <c r="U509" i="13"/>
  <c r="X509" i="13" s="1"/>
  <c r="T509" i="13"/>
  <c r="W509" i="13" s="1"/>
  <c r="Z508" i="13"/>
  <c r="U508" i="13"/>
  <c r="X508" i="13" s="1"/>
  <c r="T508" i="13"/>
  <c r="W508" i="13" s="1"/>
  <c r="Z507" i="13"/>
  <c r="U507" i="13"/>
  <c r="X507" i="13" s="1"/>
  <c r="T507" i="13"/>
  <c r="W507" i="13" s="1"/>
  <c r="Z506" i="13"/>
  <c r="G506" i="13"/>
  <c r="T506" i="13" s="1"/>
  <c r="W506" i="13" s="1"/>
  <c r="Z505" i="13"/>
  <c r="U505" i="13"/>
  <c r="X505" i="13" s="1"/>
  <c r="T505" i="13"/>
  <c r="W505" i="13"/>
  <c r="Z504" i="13"/>
  <c r="U504" i="13"/>
  <c r="X504" i="13" s="1"/>
  <c r="T504" i="13"/>
  <c r="W504" i="13" s="1"/>
  <c r="Z503" i="13"/>
  <c r="U503" i="13"/>
  <c r="X503" i="13" s="1"/>
  <c r="T503" i="13"/>
  <c r="W503" i="13" s="1"/>
  <c r="Z502" i="13"/>
  <c r="W502" i="13"/>
  <c r="U502" i="13"/>
  <c r="X502" i="13" s="1"/>
  <c r="Z501" i="13"/>
  <c r="U501" i="13"/>
  <c r="X501" i="13" s="1"/>
  <c r="T501" i="13"/>
  <c r="W501" i="13" s="1"/>
  <c r="Z500" i="13"/>
  <c r="U500" i="13"/>
  <c r="X500" i="13" s="1"/>
  <c r="T500" i="13"/>
  <c r="W500" i="13" s="1"/>
  <c r="Z499" i="13"/>
  <c r="U499" i="13"/>
  <c r="X499" i="13" s="1"/>
  <c r="T499" i="13"/>
  <c r="W499" i="13" s="1"/>
  <c r="Z498" i="13"/>
  <c r="U498" i="13"/>
  <c r="X498" i="13" s="1"/>
  <c r="T498" i="13"/>
  <c r="W498" i="13" s="1"/>
  <c r="Z497" i="13"/>
  <c r="U497" i="13"/>
  <c r="X497" i="13" s="1"/>
  <c r="T497" i="13"/>
  <c r="W497" i="13" s="1"/>
  <c r="Z496" i="13"/>
  <c r="U496" i="13"/>
  <c r="X496" i="13" s="1"/>
  <c r="T496" i="13"/>
  <c r="W496" i="13" s="1"/>
  <c r="Z495" i="13"/>
  <c r="U495" i="13"/>
  <c r="X495" i="13" s="1"/>
  <c r="T495" i="13"/>
  <c r="W495" i="13" s="1"/>
  <c r="Z494" i="13"/>
  <c r="U494" i="13"/>
  <c r="X494" i="13" s="1"/>
  <c r="T494" i="13"/>
  <c r="W494" i="13" s="1"/>
  <c r="Z493" i="13"/>
  <c r="U493" i="13"/>
  <c r="X493" i="13" s="1"/>
  <c r="T493" i="13"/>
  <c r="W493" i="13" s="1"/>
  <c r="Z492" i="13"/>
  <c r="U492" i="13"/>
  <c r="X492" i="13" s="1"/>
  <c r="T492" i="13"/>
  <c r="W492" i="13" s="1"/>
  <c r="Z491" i="13"/>
  <c r="U491" i="13"/>
  <c r="X491" i="13"/>
  <c r="T491" i="13"/>
  <c r="W491" i="13" s="1"/>
  <c r="Z490" i="13"/>
  <c r="U490" i="13"/>
  <c r="X490" i="13" s="1"/>
  <c r="T490" i="13"/>
  <c r="W490" i="13" s="1"/>
  <c r="Z489" i="13"/>
  <c r="U489" i="13"/>
  <c r="X489" i="13" s="1"/>
  <c r="T489" i="13"/>
  <c r="W489" i="13" s="1"/>
  <c r="Z488" i="13"/>
  <c r="U488" i="13"/>
  <c r="X488" i="13" s="1"/>
  <c r="T488" i="13"/>
  <c r="W488" i="13" s="1"/>
  <c r="Z487" i="13"/>
  <c r="U487" i="13"/>
  <c r="X487" i="13" s="1"/>
  <c r="T487" i="13"/>
  <c r="W487" i="13" s="1"/>
  <c r="Z486" i="13"/>
  <c r="U486" i="13"/>
  <c r="X486" i="13" s="1"/>
  <c r="T486" i="13"/>
  <c r="W486" i="13" s="1"/>
  <c r="Z485" i="13"/>
  <c r="U485" i="13"/>
  <c r="X485" i="13" s="1"/>
  <c r="T485" i="13"/>
  <c r="W485" i="13" s="1"/>
  <c r="Z484" i="13"/>
  <c r="U484" i="13"/>
  <c r="X484" i="13" s="1"/>
  <c r="T484" i="13"/>
  <c r="W484" i="13" s="1"/>
  <c r="Z483" i="13"/>
  <c r="U483" i="13"/>
  <c r="X483" i="13" s="1"/>
  <c r="T483" i="13"/>
  <c r="W483" i="13" s="1"/>
  <c r="Z482" i="13"/>
  <c r="U482" i="13"/>
  <c r="X482" i="13"/>
  <c r="T482" i="13"/>
  <c r="W482" i="13" s="1"/>
  <c r="Z481" i="13"/>
  <c r="G481" i="13"/>
  <c r="Z480" i="13"/>
  <c r="U480" i="13"/>
  <c r="X480" i="13" s="1"/>
  <c r="T480" i="13"/>
  <c r="W480" i="13" s="1"/>
  <c r="Z479" i="13"/>
  <c r="U479" i="13"/>
  <c r="X479" i="13" s="1"/>
  <c r="T479" i="13"/>
  <c r="W479" i="13" s="1"/>
  <c r="Z478" i="13"/>
  <c r="U478" i="13"/>
  <c r="X478" i="13" s="1"/>
  <c r="T478" i="13"/>
  <c r="W478" i="13"/>
  <c r="U477" i="13"/>
  <c r="X477" i="13"/>
  <c r="T477" i="13"/>
  <c r="V477" i="13" s="1"/>
  <c r="Z477" i="13" s="1"/>
  <c r="Z476" i="13"/>
  <c r="U476" i="13"/>
  <c r="X476" i="13" s="1"/>
  <c r="T476" i="13"/>
  <c r="W476" i="13" s="1"/>
  <c r="Z475" i="13"/>
  <c r="U475" i="13"/>
  <c r="X475" i="13" s="1"/>
  <c r="T475" i="13"/>
  <c r="W475" i="13" s="1"/>
  <c r="Z474" i="13"/>
  <c r="U474" i="13"/>
  <c r="X474" i="13" s="1"/>
  <c r="T474" i="13"/>
  <c r="W474" i="13" s="1"/>
  <c r="Z473" i="13"/>
  <c r="U473" i="13"/>
  <c r="X473" i="13" s="1"/>
  <c r="T473" i="13"/>
  <c r="W473" i="13" s="1"/>
  <c r="Z472" i="13"/>
  <c r="W472" i="13"/>
  <c r="U472" i="13"/>
  <c r="X472" i="13" s="1"/>
  <c r="Z471" i="13"/>
  <c r="W471" i="13"/>
  <c r="U471" i="13"/>
  <c r="X471" i="13" s="1"/>
  <c r="Z470" i="13"/>
  <c r="U470" i="13"/>
  <c r="X470" i="13" s="1"/>
  <c r="T470" i="13"/>
  <c r="W470" i="13" s="1"/>
  <c r="Z469" i="13"/>
  <c r="U469" i="13"/>
  <c r="X469" i="13" s="1"/>
  <c r="T469" i="13"/>
  <c r="W469" i="13" s="1"/>
  <c r="Z468" i="13"/>
  <c r="X468" i="13"/>
  <c r="T468" i="13"/>
  <c r="W468" i="13" s="1"/>
  <c r="Z467" i="13"/>
  <c r="U467" i="13"/>
  <c r="X467" i="13" s="1"/>
  <c r="T467" i="13"/>
  <c r="W467" i="13" s="1"/>
  <c r="Z466" i="13"/>
  <c r="U466" i="13"/>
  <c r="X466" i="13" s="1"/>
  <c r="T466" i="13"/>
  <c r="W466" i="13" s="1"/>
  <c r="Z465" i="13"/>
  <c r="U465" i="13"/>
  <c r="X465" i="13" s="1"/>
  <c r="T465" i="13"/>
  <c r="W465" i="13" s="1"/>
  <c r="Z464" i="13"/>
  <c r="U464" i="13"/>
  <c r="X464" i="13" s="1"/>
  <c r="T464" i="13"/>
  <c r="W464" i="13" s="1"/>
  <c r="Z463" i="13"/>
  <c r="U463" i="13"/>
  <c r="X463" i="13" s="1"/>
  <c r="T463" i="13"/>
  <c r="W463" i="13" s="1"/>
  <c r="Z462" i="13"/>
  <c r="U462" i="13"/>
  <c r="X462" i="13" s="1"/>
  <c r="T462" i="13"/>
  <c r="W462" i="13" s="1"/>
  <c r="Z461" i="13"/>
  <c r="U461" i="13"/>
  <c r="X461" i="13"/>
  <c r="T461" i="13"/>
  <c r="W461" i="13" s="1"/>
  <c r="Z460" i="13"/>
  <c r="U460" i="13"/>
  <c r="X460" i="13" s="1"/>
  <c r="T460" i="13"/>
  <c r="W460" i="13" s="1"/>
  <c r="Z459" i="13"/>
  <c r="U459" i="13"/>
  <c r="X459" i="13" s="1"/>
  <c r="T459" i="13"/>
  <c r="W459" i="13" s="1"/>
  <c r="Z458" i="13"/>
  <c r="U458" i="13"/>
  <c r="X458" i="13" s="1"/>
  <c r="T458" i="13"/>
  <c r="W458" i="13" s="1"/>
  <c r="Z457" i="13"/>
  <c r="U457" i="13"/>
  <c r="X457" i="13" s="1"/>
  <c r="L457" i="13"/>
  <c r="T457" i="13" s="1"/>
  <c r="W457" i="13" s="1"/>
  <c r="Z456" i="13"/>
  <c r="U456" i="13"/>
  <c r="X456" i="13" s="1"/>
  <c r="T456" i="13"/>
  <c r="W456" i="13" s="1"/>
  <c r="Z455" i="13"/>
  <c r="U455" i="13"/>
  <c r="X455" i="13" s="1"/>
  <c r="T455" i="13"/>
  <c r="W455" i="13" s="1"/>
  <c r="Z454" i="13"/>
  <c r="U454" i="13"/>
  <c r="X454" i="13" s="1"/>
  <c r="T454" i="13"/>
  <c r="W454" i="13"/>
  <c r="Z453" i="13"/>
  <c r="U453" i="13"/>
  <c r="X453" i="13" s="1"/>
  <c r="T453" i="13"/>
  <c r="W453" i="13" s="1"/>
  <c r="Z452" i="13"/>
  <c r="U452" i="13"/>
  <c r="X452" i="13" s="1"/>
  <c r="T452" i="13"/>
  <c r="W452" i="13" s="1"/>
  <c r="Z451" i="13"/>
  <c r="U451" i="13"/>
  <c r="X451" i="13" s="1"/>
  <c r="T451" i="13"/>
  <c r="W451" i="13" s="1"/>
  <c r="Z450" i="13"/>
  <c r="U450" i="13"/>
  <c r="X450" i="13" s="1"/>
  <c r="T450" i="13"/>
  <c r="W450" i="13" s="1"/>
  <c r="Z449" i="13"/>
  <c r="U449" i="13"/>
  <c r="X449" i="13" s="1"/>
  <c r="T449" i="13"/>
  <c r="W449" i="13" s="1"/>
  <c r="Z448" i="13"/>
  <c r="U448" i="13"/>
  <c r="X448" i="13" s="1"/>
  <c r="T448" i="13"/>
  <c r="W448" i="13" s="1"/>
  <c r="Z447" i="13"/>
  <c r="U447" i="13"/>
  <c r="X447" i="13" s="1"/>
  <c r="T447" i="13"/>
  <c r="W447" i="13" s="1"/>
  <c r="Z446" i="13"/>
  <c r="U446" i="13"/>
  <c r="X446" i="13" s="1"/>
  <c r="T446" i="13"/>
  <c r="W446" i="13" s="1"/>
  <c r="Z445" i="13"/>
  <c r="U445" i="13"/>
  <c r="X445" i="13" s="1"/>
  <c r="T445" i="13"/>
  <c r="W445" i="13" s="1"/>
  <c r="Z444" i="13"/>
  <c r="U444" i="13"/>
  <c r="X444" i="13" s="1"/>
  <c r="T444" i="13"/>
  <c r="W444" i="13"/>
  <c r="Z443" i="13"/>
  <c r="U443" i="13"/>
  <c r="X443" i="13" s="1"/>
  <c r="T443" i="13"/>
  <c r="W443" i="13" s="1"/>
  <c r="Z442" i="13"/>
  <c r="U442" i="13"/>
  <c r="X442" i="13" s="1"/>
  <c r="T442" i="13"/>
  <c r="W442" i="13" s="1"/>
  <c r="Z441" i="13"/>
  <c r="U441" i="13"/>
  <c r="X441" i="13" s="1"/>
  <c r="T441" i="13"/>
  <c r="W441" i="13" s="1"/>
  <c r="Z440" i="13"/>
  <c r="U440" i="13"/>
  <c r="X440" i="13" s="1"/>
  <c r="T440" i="13"/>
  <c r="W440" i="13" s="1"/>
  <c r="Z439" i="13"/>
  <c r="U439" i="13"/>
  <c r="X439" i="13" s="1"/>
  <c r="T439" i="13"/>
  <c r="W439" i="13" s="1"/>
  <c r="Z438" i="13"/>
  <c r="U438" i="13"/>
  <c r="X438" i="13" s="1"/>
  <c r="T438" i="13"/>
  <c r="W438" i="13" s="1"/>
  <c r="Z437" i="13"/>
  <c r="U437" i="13"/>
  <c r="X437" i="13" s="1"/>
  <c r="T437" i="13"/>
  <c r="W437" i="13" s="1"/>
  <c r="Z436" i="13"/>
  <c r="U436" i="13"/>
  <c r="X436" i="13" s="1"/>
  <c r="T436" i="13"/>
  <c r="W436" i="13" s="1"/>
  <c r="Z435" i="13"/>
  <c r="U435" i="13"/>
  <c r="X435" i="13" s="1"/>
  <c r="T435" i="13"/>
  <c r="W435" i="13"/>
  <c r="Z434" i="13"/>
  <c r="U434" i="13"/>
  <c r="X434" i="13" s="1"/>
  <c r="T434" i="13"/>
  <c r="W434" i="13" s="1"/>
  <c r="Z433" i="13"/>
  <c r="U433" i="13"/>
  <c r="X433" i="13" s="1"/>
  <c r="T433" i="13"/>
  <c r="W433" i="13" s="1"/>
  <c r="Z432" i="13"/>
  <c r="U432" i="13"/>
  <c r="X432" i="13"/>
  <c r="T432" i="13"/>
  <c r="W432" i="13" s="1"/>
  <c r="Z431" i="13"/>
  <c r="U431" i="13"/>
  <c r="X431" i="13" s="1"/>
  <c r="T431" i="13"/>
  <c r="W431" i="13" s="1"/>
  <c r="Z430" i="13"/>
  <c r="U430" i="13"/>
  <c r="X430" i="13" s="1"/>
  <c r="T430" i="13"/>
  <c r="W430" i="13" s="1"/>
  <c r="Z429" i="13"/>
  <c r="U429" i="13"/>
  <c r="X429" i="13"/>
  <c r="T429" i="13"/>
  <c r="W429" i="13" s="1"/>
  <c r="Z428" i="13"/>
  <c r="U428" i="13"/>
  <c r="X428" i="13" s="1"/>
  <c r="T428" i="13"/>
  <c r="W428" i="13" s="1"/>
  <c r="Z427" i="13"/>
  <c r="U427" i="13"/>
  <c r="X427" i="13" s="1"/>
  <c r="T427" i="13"/>
  <c r="W427" i="13" s="1"/>
  <c r="Z426" i="13"/>
  <c r="U426" i="13"/>
  <c r="X426" i="13" s="1"/>
  <c r="T426" i="13"/>
  <c r="W426" i="13" s="1"/>
  <c r="Z425" i="13"/>
  <c r="U425" i="13"/>
  <c r="X425" i="13" s="1"/>
  <c r="T425" i="13"/>
  <c r="W425" i="13" s="1"/>
  <c r="Z424" i="13"/>
  <c r="U424" i="13"/>
  <c r="X424" i="13" s="1"/>
  <c r="T424" i="13"/>
  <c r="W424" i="13" s="1"/>
  <c r="Z423" i="13"/>
  <c r="U423" i="13"/>
  <c r="X423" i="13" s="1"/>
  <c r="T423" i="13"/>
  <c r="W423" i="13" s="1"/>
  <c r="Z422" i="13"/>
  <c r="U422" i="13"/>
  <c r="X422" i="13" s="1"/>
  <c r="T422" i="13"/>
  <c r="W422" i="13" s="1"/>
  <c r="Z421" i="13"/>
  <c r="U421" i="13"/>
  <c r="X421" i="13" s="1"/>
  <c r="T421" i="13"/>
  <c r="W421" i="13" s="1"/>
  <c r="Z420" i="13"/>
  <c r="U420" i="13"/>
  <c r="X420" i="13" s="1"/>
  <c r="T420" i="13"/>
  <c r="W420" i="13" s="1"/>
  <c r="Z419" i="13"/>
  <c r="U419" i="13"/>
  <c r="X419" i="13" s="1"/>
  <c r="T419" i="13"/>
  <c r="W419" i="13"/>
  <c r="Z418" i="13"/>
  <c r="U418" i="13"/>
  <c r="X418" i="13"/>
  <c r="T418" i="13"/>
  <c r="W418" i="13" s="1"/>
  <c r="Z417" i="13"/>
  <c r="U417" i="13"/>
  <c r="X417" i="13" s="1"/>
  <c r="T417" i="13"/>
  <c r="W417" i="13" s="1"/>
  <c r="Z416" i="13"/>
  <c r="U416" i="13"/>
  <c r="X416" i="13"/>
  <c r="T416" i="13"/>
  <c r="W416" i="13" s="1"/>
  <c r="Z415" i="13"/>
  <c r="U415" i="13"/>
  <c r="X415" i="13" s="1"/>
  <c r="T415" i="13"/>
  <c r="W415" i="13" s="1"/>
  <c r="Z414" i="13"/>
  <c r="U414" i="13"/>
  <c r="X414" i="13" s="1"/>
  <c r="T414" i="13"/>
  <c r="W414" i="13" s="1"/>
  <c r="Z413" i="13"/>
  <c r="U413" i="13"/>
  <c r="X413" i="13" s="1"/>
  <c r="T413" i="13"/>
  <c r="W413" i="13" s="1"/>
  <c r="Z412" i="13"/>
  <c r="U412" i="13"/>
  <c r="X412" i="13" s="1"/>
  <c r="T412" i="13"/>
  <c r="W412" i="13" s="1"/>
  <c r="Z411" i="13"/>
  <c r="U411" i="13"/>
  <c r="X411" i="13" s="1"/>
  <c r="T411" i="13"/>
  <c r="W411" i="13" s="1"/>
  <c r="Z410" i="13"/>
  <c r="G410" i="13"/>
  <c r="T410" i="13" s="1"/>
  <c r="W410" i="13" s="1"/>
  <c r="Z409" i="13"/>
  <c r="U409" i="13"/>
  <c r="X409" i="13" s="1"/>
  <c r="T409" i="13"/>
  <c r="W409" i="13" s="1"/>
  <c r="Z408" i="13"/>
  <c r="U408" i="13"/>
  <c r="X408" i="13" s="1"/>
  <c r="T408" i="13"/>
  <c r="W408" i="13" s="1"/>
  <c r="Z396" i="13"/>
  <c r="U396" i="13"/>
  <c r="X396" i="13" s="1"/>
  <c r="T396" i="13"/>
  <c r="W396" i="13" s="1"/>
  <c r="Z406" i="13"/>
  <c r="U406" i="13"/>
  <c r="X406" i="13" s="1"/>
  <c r="T406" i="13"/>
  <c r="W406" i="13" s="1"/>
  <c r="Z405" i="13"/>
  <c r="U405" i="13"/>
  <c r="X405" i="13" s="1"/>
  <c r="T405" i="13"/>
  <c r="W405" i="13" s="1"/>
  <c r="Z404" i="13"/>
  <c r="X404" i="13"/>
  <c r="W404" i="13"/>
  <c r="Z403" i="13"/>
  <c r="U403" i="13"/>
  <c r="X403" i="13" s="1"/>
  <c r="T403" i="13"/>
  <c r="W403" i="13" s="1"/>
  <c r="Z402" i="13"/>
  <c r="W402" i="13"/>
  <c r="U402" i="13"/>
  <c r="X402" i="13" s="1"/>
  <c r="Z401" i="13"/>
  <c r="U401" i="13"/>
  <c r="X401" i="13" s="1"/>
  <c r="T401" i="13"/>
  <c r="W401" i="13" s="1"/>
  <c r="Z400" i="13"/>
  <c r="U400" i="13"/>
  <c r="X400" i="13" s="1"/>
  <c r="T400" i="13"/>
  <c r="W400" i="13" s="1"/>
  <c r="Z399" i="13"/>
  <c r="U399" i="13"/>
  <c r="X399" i="13" s="1"/>
  <c r="T399" i="13"/>
  <c r="W399" i="13" s="1"/>
  <c r="Z398" i="13"/>
  <c r="U398" i="13"/>
  <c r="X398" i="13" s="1"/>
  <c r="T398" i="13"/>
  <c r="W398" i="13" s="1"/>
  <c r="Z397" i="13"/>
  <c r="U397" i="13"/>
  <c r="X397" i="13" s="1"/>
  <c r="T397" i="13"/>
  <c r="W397" i="13" s="1"/>
  <c r="Z394" i="13"/>
  <c r="U394" i="13"/>
  <c r="X394" i="13" s="1"/>
  <c r="T394" i="13"/>
  <c r="W394" i="13" s="1"/>
  <c r="Z393" i="13"/>
  <c r="U393" i="13"/>
  <c r="X393" i="13" s="1"/>
  <c r="T393" i="13"/>
  <c r="W393" i="13" s="1"/>
  <c r="Z392" i="13"/>
  <c r="U392" i="13"/>
  <c r="X392" i="13" s="1"/>
  <c r="T392" i="13"/>
  <c r="W392" i="13" s="1"/>
  <c r="Z391" i="13"/>
  <c r="U391" i="13"/>
  <c r="X391" i="13" s="1"/>
  <c r="T391" i="13"/>
  <c r="W391" i="13" s="1"/>
  <c r="Z390" i="13"/>
  <c r="G390" i="13"/>
  <c r="Z389" i="13"/>
  <c r="U389" i="13"/>
  <c r="X389" i="13"/>
  <c r="T389" i="13"/>
  <c r="W389" i="13" s="1"/>
  <c r="Z388" i="13"/>
  <c r="U388" i="13"/>
  <c r="X388" i="13" s="1"/>
  <c r="T388" i="13"/>
  <c r="W388" i="13" s="1"/>
  <c r="Z387" i="13"/>
  <c r="U387" i="13"/>
  <c r="X387" i="13" s="1"/>
  <c r="T387" i="13"/>
  <c r="W387" i="13" s="1"/>
  <c r="Z386" i="13"/>
  <c r="U386" i="13"/>
  <c r="X386" i="13" s="1"/>
  <c r="T386" i="13"/>
  <c r="W386" i="13" s="1"/>
  <c r="Z385" i="13"/>
  <c r="U385" i="13"/>
  <c r="X385" i="13" s="1"/>
  <c r="T385" i="13"/>
  <c r="W385" i="13" s="1"/>
  <c r="Z384" i="13"/>
  <c r="U384" i="13"/>
  <c r="X384" i="13" s="1"/>
  <c r="T384" i="13"/>
  <c r="W384" i="13" s="1"/>
  <c r="Z383" i="13"/>
  <c r="U383" i="13"/>
  <c r="X383" i="13" s="1"/>
  <c r="T383" i="13"/>
  <c r="W383" i="13" s="1"/>
  <c r="Z382" i="13"/>
  <c r="U382" i="13"/>
  <c r="X382" i="13" s="1"/>
  <c r="T382" i="13"/>
  <c r="W382" i="13" s="1"/>
  <c r="Z381" i="13"/>
  <c r="U381" i="13"/>
  <c r="X381" i="13" s="1"/>
  <c r="T381" i="13"/>
  <c r="W381" i="13" s="1"/>
  <c r="Z380" i="13"/>
  <c r="U380" i="13"/>
  <c r="X380" i="13" s="1"/>
  <c r="T380" i="13"/>
  <c r="W380" i="13" s="1"/>
  <c r="Z379" i="13"/>
  <c r="U379" i="13"/>
  <c r="X379" i="13" s="1"/>
  <c r="T379" i="13"/>
  <c r="W379" i="13" s="1"/>
  <c r="Z378" i="13"/>
  <c r="U378" i="13"/>
  <c r="X378" i="13" s="1"/>
  <c r="T378" i="13"/>
  <c r="W378" i="13" s="1"/>
  <c r="Z377" i="13"/>
  <c r="U377" i="13"/>
  <c r="X377" i="13" s="1"/>
  <c r="T377" i="13"/>
  <c r="W377" i="13" s="1"/>
  <c r="Z376" i="13"/>
  <c r="U376" i="13"/>
  <c r="X376" i="13" s="1"/>
  <c r="T376" i="13"/>
  <c r="W376" i="13" s="1"/>
  <c r="Z375" i="13"/>
  <c r="U375" i="13"/>
  <c r="X375" i="13" s="1"/>
  <c r="T375" i="13"/>
  <c r="W375" i="13"/>
  <c r="Z374" i="13"/>
  <c r="U374" i="13"/>
  <c r="X374" i="13" s="1"/>
  <c r="T374" i="13"/>
  <c r="W374" i="13" s="1"/>
  <c r="Z373" i="13"/>
  <c r="U373" i="13"/>
  <c r="X373" i="13" s="1"/>
  <c r="T373" i="13"/>
  <c r="W373" i="13" s="1"/>
  <c r="Z372" i="13"/>
  <c r="U372" i="13"/>
  <c r="X372" i="13" s="1"/>
  <c r="T372" i="13"/>
  <c r="W372" i="13" s="1"/>
  <c r="U371" i="13"/>
  <c r="X371" i="13" s="1"/>
  <c r="T371" i="13"/>
  <c r="V371" i="13" s="1"/>
  <c r="Z370" i="13"/>
  <c r="U370" i="13"/>
  <c r="X370" i="13" s="1"/>
  <c r="T370" i="13"/>
  <c r="W370" i="13" s="1"/>
  <c r="G369" i="13"/>
  <c r="U369" i="13" s="1"/>
  <c r="X369" i="13" s="1"/>
  <c r="Z368" i="13"/>
  <c r="U368" i="13"/>
  <c r="X368" i="13" s="1"/>
  <c r="T368" i="13"/>
  <c r="W368" i="13" s="1"/>
  <c r="Z367" i="13"/>
  <c r="U367" i="13"/>
  <c r="X367" i="13" s="1"/>
  <c r="T367" i="13"/>
  <c r="W367" i="13" s="1"/>
  <c r="Z366" i="13"/>
  <c r="U366" i="13"/>
  <c r="X366" i="13" s="1"/>
  <c r="T366" i="13"/>
  <c r="W366" i="13" s="1"/>
  <c r="Z365" i="13"/>
  <c r="U365" i="13"/>
  <c r="X365" i="13" s="1"/>
  <c r="T365" i="13"/>
  <c r="W365" i="13" s="1"/>
  <c r="Z364" i="13"/>
  <c r="U364" i="13"/>
  <c r="X364" i="13" s="1"/>
  <c r="T364" i="13"/>
  <c r="W364" i="13" s="1"/>
  <c r="Z363" i="13"/>
  <c r="U363" i="13"/>
  <c r="X363" i="13" s="1"/>
  <c r="T363" i="13"/>
  <c r="W363" i="13" s="1"/>
  <c r="Z362" i="13"/>
  <c r="U362" i="13"/>
  <c r="X362" i="13" s="1"/>
  <c r="T362" i="13"/>
  <c r="W362" i="13" s="1"/>
  <c r="Z361" i="13"/>
  <c r="U361" i="13"/>
  <c r="X361" i="13" s="1"/>
  <c r="T361" i="13"/>
  <c r="W361" i="13" s="1"/>
  <c r="Z360" i="13"/>
  <c r="U360" i="13"/>
  <c r="X360" i="13" s="1"/>
  <c r="T360" i="13"/>
  <c r="W360" i="13" s="1"/>
  <c r="Z359" i="13"/>
  <c r="G359" i="13"/>
  <c r="U359" i="13" s="1"/>
  <c r="X359" i="13" s="1"/>
  <c r="Z358" i="13"/>
  <c r="U358" i="13"/>
  <c r="X358" i="13" s="1"/>
  <c r="T358" i="13"/>
  <c r="W358" i="13" s="1"/>
  <c r="Z357" i="13"/>
  <c r="U357" i="13"/>
  <c r="X357" i="13" s="1"/>
  <c r="T357" i="13"/>
  <c r="W357" i="13" s="1"/>
  <c r="Z356" i="13"/>
  <c r="U356" i="13"/>
  <c r="X356" i="13" s="1"/>
  <c r="T356" i="13"/>
  <c r="W356" i="13" s="1"/>
  <c r="Z355" i="13"/>
  <c r="U355" i="13"/>
  <c r="X355" i="13" s="1"/>
  <c r="T355" i="13"/>
  <c r="W355" i="13" s="1"/>
  <c r="Z354" i="13"/>
  <c r="U354" i="13"/>
  <c r="X354" i="13" s="1"/>
  <c r="T354" i="13"/>
  <c r="W354" i="13" s="1"/>
  <c r="Z353" i="13"/>
  <c r="U353" i="13"/>
  <c r="X353" i="13" s="1"/>
  <c r="T353" i="13"/>
  <c r="W353" i="13" s="1"/>
  <c r="Z352" i="13"/>
  <c r="U352" i="13"/>
  <c r="X352" i="13" s="1"/>
  <c r="T352" i="13"/>
  <c r="W352" i="13" s="1"/>
  <c r="Z351" i="13"/>
  <c r="U351" i="13"/>
  <c r="X351" i="13"/>
  <c r="T351" i="13"/>
  <c r="W351" i="13" s="1"/>
  <c r="Z350" i="13"/>
  <c r="U350" i="13"/>
  <c r="X350" i="13" s="1"/>
  <c r="T350" i="13"/>
  <c r="W350" i="13"/>
  <c r="Z349" i="13"/>
  <c r="U349" i="13"/>
  <c r="X349" i="13" s="1"/>
  <c r="T349" i="13"/>
  <c r="W349" i="13" s="1"/>
  <c r="Z348" i="13"/>
  <c r="U348" i="13"/>
  <c r="X348" i="13"/>
  <c r="T348" i="13"/>
  <c r="W348" i="13" s="1"/>
  <c r="Z347" i="13"/>
  <c r="G347" i="13"/>
  <c r="T347" i="13" s="1"/>
  <c r="W347" i="13" s="1"/>
  <c r="Z346" i="13"/>
  <c r="U346" i="13"/>
  <c r="X346" i="13" s="1"/>
  <c r="T346" i="13"/>
  <c r="W346" i="13" s="1"/>
  <c r="Z345" i="13"/>
  <c r="U345" i="13"/>
  <c r="X345" i="13" s="1"/>
  <c r="T345" i="13"/>
  <c r="W345" i="13" s="1"/>
  <c r="Z344" i="13"/>
  <c r="U344" i="13"/>
  <c r="X344" i="13" s="1"/>
  <c r="T344" i="13"/>
  <c r="W344" i="13"/>
  <c r="Z343" i="13"/>
  <c r="U343" i="13"/>
  <c r="X343" i="13" s="1"/>
  <c r="T343" i="13"/>
  <c r="W343" i="13" s="1"/>
  <c r="Z342" i="13"/>
  <c r="U342" i="13"/>
  <c r="X342" i="13" s="1"/>
  <c r="T342" i="13"/>
  <c r="W342" i="13" s="1"/>
  <c r="Z341" i="13"/>
  <c r="U341" i="13"/>
  <c r="X341" i="13" s="1"/>
  <c r="T341" i="13"/>
  <c r="W341" i="13" s="1"/>
  <c r="Z340" i="13"/>
  <c r="U340" i="13"/>
  <c r="X340" i="13" s="1"/>
  <c r="T340" i="13"/>
  <c r="W340" i="13" s="1"/>
  <c r="Z339" i="13"/>
  <c r="G339" i="13"/>
  <c r="T339" i="13" s="1"/>
  <c r="W339" i="13" s="1"/>
  <c r="U338" i="13"/>
  <c r="Y338" i="13" s="1"/>
  <c r="T338" i="13"/>
  <c r="Z337" i="13"/>
  <c r="U337" i="13"/>
  <c r="X337" i="13" s="1"/>
  <c r="T337" i="13"/>
  <c r="W337" i="13" s="1"/>
  <c r="Z336" i="13"/>
  <c r="U336" i="13"/>
  <c r="X336" i="13" s="1"/>
  <c r="T336" i="13"/>
  <c r="W336" i="13" s="1"/>
  <c r="Z335" i="13"/>
  <c r="U335" i="13"/>
  <c r="X335" i="13" s="1"/>
  <c r="T335" i="13"/>
  <c r="W335" i="13" s="1"/>
  <c r="Z334" i="13"/>
  <c r="U334" i="13"/>
  <c r="X334" i="13"/>
  <c r="T334" i="13"/>
  <c r="W334" i="13" s="1"/>
  <c r="Z333" i="13"/>
  <c r="U333" i="13"/>
  <c r="X333" i="13" s="1"/>
  <c r="T333" i="13"/>
  <c r="W333" i="13" s="1"/>
  <c r="Z332" i="13"/>
  <c r="U332" i="13"/>
  <c r="X332" i="13" s="1"/>
  <c r="T332" i="13"/>
  <c r="W332" i="13" s="1"/>
  <c r="Z331" i="13"/>
  <c r="U331" i="13"/>
  <c r="X331" i="13" s="1"/>
  <c r="T331" i="13"/>
  <c r="W331" i="13" s="1"/>
  <c r="Z330" i="13"/>
  <c r="U330" i="13"/>
  <c r="X330" i="13" s="1"/>
  <c r="T330" i="13"/>
  <c r="W330" i="13" s="1"/>
  <c r="Z329" i="13"/>
  <c r="U329" i="13"/>
  <c r="X329" i="13"/>
  <c r="T329" i="13"/>
  <c r="W329" i="13" s="1"/>
  <c r="Z328" i="13"/>
  <c r="U328" i="13"/>
  <c r="X328" i="13"/>
  <c r="T328" i="13"/>
  <c r="W328" i="13" s="1"/>
  <c r="Z327" i="13"/>
  <c r="U327" i="13"/>
  <c r="X327" i="13" s="1"/>
  <c r="T327" i="13"/>
  <c r="W327" i="13" s="1"/>
  <c r="Z326" i="13"/>
  <c r="U326" i="13"/>
  <c r="X326" i="13" s="1"/>
  <c r="T326" i="13"/>
  <c r="W326" i="13" s="1"/>
  <c r="Z325" i="13"/>
  <c r="U325" i="13"/>
  <c r="X325" i="13" s="1"/>
  <c r="T325" i="13"/>
  <c r="W325" i="13" s="1"/>
  <c r="Z324" i="13"/>
  <c r="U324" i="13"/>
  <c r="X324" i="13"/>
  <c r="T324" i="13"/>
  <c r="W324" i="13" s="1"/>
  <c r="Z323" i="13"/>
  <c r="U323" i="13"/>
  <c r="X323" i="13" s="1"/>
  <c r="T323" i="13"/>
  <c r="W323" i="13" s="1"/>
  <c r="Z322" i="13"/>
  <c r="U322" i="13"/>
  <c r="X322" i="13" s="1"/>
  <c r="T322" i="13"/>
  <c r="W322" i="13" s="1"/>
  <c r="Z321" i="13"/>
  <c r="U321" i="13"/>
  <c r="X321" i="13" s="1"/>
  <c r="T321" i="13"/>
  <c r="W321" i="13" s="1"/>
  <c r="Z320" i="13"/>
  <c r="U320" i="13"/>
  <c r="X320" i="13" s="1"/>
  <c r="T320" i="13"/>
  <c r="W320" i="13" s="1"/>
  <c r="Z319" i="13"/>
  <c r="U319" i="13"/>
  <c r="X319" i="13" s="1"/>
  <c r="T319" i="13"/>
  <c r="W319" i="13"/>
  <c r="Z318" i="13"/>
  <c r="U318" i="13"/>
  <c r="X318" i="13" s="1"/>
  <c r="T318" i="13"/>
  <c r="W318" i="13" s="1"/>
  <c r="Z317" i="13"/>
  <c r="U317" i="13"/>
  <c r="X317" i="13" s="1"/>
  <c r="T317" i="13"/>
  <c r="W317" i="13" s="1"/>
  <c r="Z316" i="13"/>
  <c r="U316" i="13"/>
  <c r="X316" i="13" s="1"/>
  <c r="T316" i="13"/>
  <c r="W316" i="13" s="1"/>
  <c r="Z315" i="13"/>
  <c r="U315" i="13"/>
  <c r="X315" i="13" s="1"/>
  <c r="T315" i="13"/>
  <c r="W315" i="13" s="1"/>
  <c r="Z314" i="13"/>
  <c r="U314" i="13"/>
  <c r="X314" i="13" s="1"/>
  <c r="T314" i="13"/>
  <c r="W314" i="13" s="1"/>
  <c r="Z313" i="13"/>
  <c r="U313" i="13"/>
  <c r="X313" i="13" s="1"/>
  <c r="T313" i="13"/>
  <c r="W313" i="13" s="1"/>
  <c r="Z312" i="13"/>
  <c r="U312" i="13"/>
  <c r="X312" i="13"/>
  <c r="T312" i="13"/>
  <c r="W312" i="13" s="1"/>
  <c r="Z311" i="13"/>
  <c r="U311" i="13"/>
  <c r="X311" i="13" s="1"/>
  <c r="T311" i="13"/>
  <c r="W311" i="13" s="1"/>
  <c r="Z310" i="13"/>
  <c r="U310" i="13"/>
  <c r="X310" i="13" s="1"/>
  <c r="T310" i="13"/>
  <c r="W310" i="13" s="1"/>
  <c r="Z309" i="13"/>
  <c r="U309" i="13"/>
  <c r="X309" i="13" s="1"/>
  <c r="T309" i="13"/>
  <c r="W309" i="13" s="1"/>
  <c r="Z308" i="13"/>
  <c r="U308" i="13"/>
  <c r="X308" i="13" s="1"/>
  <c r="T308" i="13"/>
  <c r="W308" i="13" s="1"/>
  <c r="Z307" i="13"/>
  <c r="U307" i="13"/>
  <c r="X307" i="13" s="1"/>
  <c r="T307" i="13"/>
  <c r="W307" i="13" s="1"/>
  <c r="Z306" i="13"/>
  <c r="U306" i="13"/>
  <c r="X306" i="13" s="1"/>
  <c r="T306" i="13"/>
  <c r="W306" i="13" s="1"/>
  <c r="Z305" i="13"/>
  <c r="U305" i="13"/>
  <c r="X305" i="13" s="1"/>
  <c r="T305" i="13"/>
  <c r="W305" i="13" s="1"/>
  <c r="Z304" i="13"/>
  <c r="U304" i="13"/>
  <c r="X304" i="13" s="1"/>
  <c r="T304" i="13"/>
  <c r="W304" i="13" s="1"/>
  <c r="Z303" i="13"/>
  <c r="U303" i="13"/>
  <c r="X303" i="13" s="1"/>
  <c r="T303" i="13"/>
  <c r="W303" i="13" s="1"/>
  <c r="Z302" i="13"/>
  <c r="U302" i="13"/>
  <c r="X302" i="13" s="1"/>
  <c r="T302" i="13"/>
  <c r="W302" i="13" s="1"/>
  <c r="Z301" i="13"/>
  <c r="U301" i="13"/>
  <c r="X301" i="13" s="1"/>
  <c r="T301" i="13"/>
  <c r="W301" i="13"/>
  <c r="Z300" i="13"/>
  <c r="U300" i="13"/>
  <c r="X300" i="13" s="1"/>
  <c r="T300" i="13"/>
  <c r="W300" i="13" s="1"/>
  <c r="Z299" i="13"/>
  <c r="U299" i="13"/>
  <c r="X299" i="13" s="1"/>
  <c r="T299" i="13"/>
  <c r="W299" i="13" s="1"/>
  <c r="Z298" i="13"/>
  <c r="U298" i="13"/>
  <c r="X298" i="13" s="1"/>
  <c r="T298" i="13"/>
  <c r="W298" i="13" s="1"/>
  <c r="Z297" i="13"/>
  <c r="U297" i="13"/>
  <c r="X297" i="13"/>
  <c r="T297" i="13"/>
  <c r="W297" i="13" s="1"/>
  <c r="Z296" i="13"/>
  <c r="U296" i="13"/>
  <c r="X296" i="13" s="1"/>
  <c r="T296" i="13"/>
  <c r="W296" i="13" s="1"/>
  <c r="Z295" i="13"/>
  <c r="U295" i="13"/>
  <c r="X295" i="13" s="1"/>
  <c r="T295" i="13"/>
  <c r="W295" i="13" s="1"/>
  <c r="Z294" i="13"/>
  <c r="U294" i="13"/>
  <c r="X294" i="13" s="1"/>
  <c r="T294" i="13"/>
  <c r="W294" i="13" s="1"/>
  <c r="Z293" i="13"/>
  <c r="U293" i="13"/>
  <c r="X293" i="13" s="1"/>
  <c r="T293" i="13"/>
  <c r="W293" i="13" s="1"/>
  <c r="Z292" i="13"/>
  <c r="U292" i="13"/>
  <c r="X292" i="13"/>
  <c r="T292" i="13"/>
  <c r="W292" i="13" s="1"/>
  <c r="Z291" i="13"/>
  <c r="U291" i="13"/>
  <c r="X291" i="13" s="1"/>
  <c r="T291" i="13"/>
  <c r="W291" i="13" s="1"/>
  <c r="Z290" i="13"/>
  <c r="U290" i="13"/>
  <c r="X290" i="13" s="1"/>
  <c r="T290" i="13"/>
  <c r="W290" i="13" s="1"/>
  <c r="Z289" i="13"/>
  <c r="U289" i="13"/>
  <c r="X289" i="13" s="1"/>
  <c r="T289" i="13"/>
  <c r="W289" i="13" s="1"/>
  <c r="Z288" i="13"/>
  <c r="U288" i="13"/>
  <c r="X288" i="13" s="1"/>
  <c r="T288" i="13"/>
  <c r="W288" i="13" s="1"/>
  <c r="Z287" i="13"/>
  <c r="U287" i="13"/>
  <c r="X287" i="13" s="1"/>
  <c r="T287" i="13"/>
  <c r="W287" i="13" s="1"/>
  <c r="Z286" i="13"/>
  <c r="U286" i="13"/>
  <c r="X286" i="13" s="1"/>
  <c r="T286" i="13"/>
  <c r="W286" i="13" s="1"/>
  <c r="Z285" i="13"/>
  <c r="U285" i="13"/>
  <c r="X285" i="13" s="1"/>
  <c r="T285" i="13"/>
  <c r="W285" i="13" s="1"/>
  <c r="Z284" i="13"/>
  <c r="U284" i="13"/>
  <c r="X284" i="13" s="1"/>
  <c r="T284" i="13"/>
  <c r="W284" i="13" s="1"/>
  <c r="Z283" i="13"/>
  <c r="U283" i="13"/>
  <c r="X283" i="13" s="1"/>
  <c r="T283" i="13"/>
  <c r="W283" i="13" s="1"/>
  <c r="Z282" i="13"/>
  <c r="U282" i="13"/>
  <c r="X282" i="13" s="1"/>
  <c r="T282" i="13"/>
  <c r="W282" i="13" s="1"/>
  <c r="Z281" i="13"/>
  <c r="U281" i="13"/>
  <c r="X281" i="13" s="1"/>
  <c r="T281" i="13"/>
  <c r="W281" i="13" s="1"/>
  <c r="Z280" i="13"/>
  <c r="W280" i="13"/>
  <c r="U280" i="13"/>
  <c r="X280" i="13" s="1"/>
  <c r="Z279" i="13"/>
  <c r="U279" i="13"/>
  <c r="X279" i="13" s="1"/>
  <c r="T279" i="13"/>
  <c r="W279" i="13" s="1"/>
  <c r="Z278" i="13"/>
  <c r="U278" i="13"/>
  <c r="X278" i="13" s="1"/>
  <c r="T278" i="13"/>
  <c r="W278" i="13" s="1"/>
  <c r="Z277" i="13"/>
  <c r="U277" i="13"/>
  <c r="X277" i="13" s="1"/>
  <c r="T277" i="13"/>
  <c r="W277" i="13" s="1"/>
  <c r="Z276" i="13"/>
  <c r="W276" i="13"/>
  <c r="U276" i="13"/>
  <c r="X276" i="13" s="1"/>
  <c r="Z275" i="13"/>
  <c r="U275" i="13"/>
  <c r="X275" i="13" s="1"/>
  <c r="T275" i="13"/>
  <c r="W275" i="13" s="1"/>
  <c r="Z274" i="13"/>
  <c r="U274" i="13"/>
  <c r="X274" i="13" s="1"/>
  <c r="T274" i="13"/>
  <c r="W274" i="13" s="1"/>
  <c r="Z273" i="13"/>
  <c r="U273" i="13"/>
  <c r="X273" i="13" s="1"/>
  <c r="T273" i="13"/>
  <c r="W273" i="13" s="1"/>
  <c r="Z272" i="13"/>
  <c r="U272" i="13"/>
  <c r="X272" i="13" s="1"/>
  <c r="T272" i="13"/>
  <c r="W272" i="13" s="1"/>
  <c r="Z271" i="13"/>
  <c r="U271" i="13"/>
  <c r="X271" i="13" s="1"/>
  <c r="T271" i="13"/>
  <c r="W271" i="13" s="1"/>
  <c r="Z270" i="13"/>
  <c r="U270" i="13"/>
  <c r="X270" i="13" s="1"/>
  <c r="T270" i="13"/>
  <c r="W270" i="13" s="1"/>
  <c r="Z269" i="13"/>
  <c r="G269" i="13"/>
  <c r="U269" i="13" s="1"/>
  <c r="X269" i="13" s="1"/>
  <c r="Z268" i="13"/>
  <c r="U268" i="13"/>
  <c r="X268" i="13" s="1"/>
  <c r="T268" i="13"/>
  <c r="W268" i="13" s="1"/>
  <c r="Z267" i="13"/>
  <c r="U267" i="13"/>
  <c r="X267" i="13" s="1"/>
  <c r="T267" i="13"/>
  <c r="W267" i="13" s="1"/>
  <c r="Z395" i="13"/>
  <c r="U395" i="13"/>
  <c r="X395" i="13" s="1"/>
  <c r="T395" i="13"/>
  <c r="W395" i="13" s="1"/>
  <c r="N395" i="13"/>
  <c r="Z266" i="13"/>
  <c r="X266" i="13"/>
  <c r="T266" i="13"/>
  <c r="W266" i="13" s="1"/>
  <c r="Z265" i="13"/>
  <c r="U265" i="13"/>
  <c r="X265" i="13" s="1"/>
  <c r="T265" i="13"/>
  <c r="W265" i="13" s="1"/>
  <c r="Z264" i="13"/>
  <c r="G264" i="13"/>
  <c r="T264" i="13" s="1"/>
  <c r="W264" i="13" s="1"/>
  <c r="U264" i="13"/>
  <c r="X264" i="13" s="1"/>
  <c r="Z263" i="13"/>
  <c r="U263" i="13"/>
  <c r="X263" i="13" s="1"/>
  <c r="T263" i="13"/>
  <c r="W263" i="13" s="1"/>
  <c r="Z262" i="13"/>
  <c r="U262" i="13"/>
  <c r="X262" i="13" s="1"/>
  <c r="T262" i="13"/>
  <c r="W262" i="13" s="1"/>
  <c r="Z261" i="13"/>
  <c r="U261" i="13"/>
  <c r="X261" i="13" s="1"/>
  <c r="T261" i="13"/>
  <c r="W261" i="13" s="1"/>
  <c r="Z260" i="13"/>
  <c r="U260" i="13"/>
  <c r="X260" i="13" s="1"/>
  <c r="T260" i="13"/>
  <c r="W260" i="13"/>
  <c r="Z259" i="13"/>
  <c r="U259" i="13"/>
  <c r="X259" i="13"/>
  <c r="T259" i="13"/>
  <c r="W259" i="13" s="1"/>
  <c r="Z258" i="13"/>
  <c r="U258" i="13"/>
  <c r="X258" i="13" s="1"/>
  <c r="T258" i="13"/>
  <c r="W258" i="13" s="1"/>
  <c r="Z257" i="13"/>
  <c r="U257" i="13"/>
  <c r="X257" i="13"/>
  <c r="T257" i="13"/>
  <c r="W257" i="13" s="1"/>
  <c r="Z256" i="13"/>
  <c r="U256" i="13"/>
  <c r="X256" i="13" s="1"/>
  <c r="T256" i="13"/>
  <c r="W256" i="13" s="1"/>
  <c r="Z255" i="13"/>
  <c r="U255" i="13"/>
  <c r="X255" i="13" s="1"/>
  <c r="T255" i="13"/>
  <c r="W255" i="13"/>
  <c r="Z254" i="13"/>
  <c r="U254" i="13"/>
  <c r="X254" i="13" s="1"/>
  <c r="T254" i="13"/>
  <c r="W254" i="13" s="1"/>
  <c r="Z253" i="13"/>
  <c r="U253" i="13"/>
  <c r="X253" i="13" s="1"/>
  <c r="T253" i="13"/>
  <c r="W253" i="13" s="1"/>
  <c r="Z252" i="13"/>
  <c r="U252" i="13"/>
  <c r="X252" i="13" s="1"/>
  <c r="T252" i="13"/>
  <c r="W252" i="13" s="1"/>
  <c r="Z251" i="13"/>
  <c r="U251" i="13"/>
  <c r="X251" i="13" s="1"/>
  <c r="T251" i="13"/>
  <c r="W251" i="13"/>
  <c r="Z250" i="13"/>
  <c r="U250" i="13"/>
  <c r="X250" i="13" s="1"/>
  <c r="T250" i="13"/>
  <c r="W250" i="13" s="1"/>
  <c r="Z249" i="13"/>
  <c r="G249" i="13"/>
  <c r="L249" i="13" s="1"/>
  <c r="Z248" i="13"/>
  <c r="U248" i="13"/>
  <c r="X248" i="13" s="1"/>
  <c r="T248" i="13"/>
  <c r="W248" i="13" s="1"/>
  <c r="Z247" i="13"/>
  <c r="U247" i="13"/>
  <c r="X247" i="13"/>
  <c r="T247" i="13"/>
  <c r="W247" i="13" s="1"/>
  <c r="Z246" i="13"/>
  <c r="U246" i="13"/>
  <c r="X246" i="13" s="1"/>
  <c r="T246" i="13"/>
  <c r="W246" i="13" s="1"/>
  <c r="Z245" i="13"/>
  <c r="G245" i="13"/>
  <c r="T245" i="13" s="1"/>
  <c r="W245" i="13" s="1"/>
  <c r="Z244" i="13"/>
  <c r="U244" i="13"/>
  <c r="X244" i="13" s="1"/>
  <c r="T244" i="13"/>
  <c r="W244" i="13" s="1"/>
  <c r="Z243" i="13"/>
  <c r="U243" i="13"/>
  <c r="X243" i="13" s="1"/>
  <c r="T243" i="13"/>
  <c r="W243" i="13" s="1"/>
  <c r="Z242" i="13"/>
  <c r="U242" i="13"/>
  <c r="X242" i="13" s="1"/>
  <c r="T242" i="13"/>
  <c r="W242" i="13"/>
  <c r="Z241" i="13"/>
  <c r="U241" i="13"/>
  <c r="X241" i="13" s="1"/>
  <c r="T241" i="13"/>
  <c r="W241" i="13" s="1"/>
  <c r="Z240" i="13"/>
  <c r="U240" i="13"/>
  <c r="X240" i="13" s="1"/>
  <c r="T240" i="13"/>
  <c r="W240" i="13" s="1"/>
  <c r="Z239" i="13"/>
  <c r="U239" i="13"/>
  <c r="X239" i="13" s="1"/>
  <c r="T239" i="13"/>
  <c r="W239" i="13" s="1"/>
  <c r="Z238" i="13"/>
  <c r="U238" i="13"/>
  <c r="X238" i="13" s="1"/>
  <c r="T238" i="13"/>
  <c r="W238" i="13" s="1"/>
  <c r="Z237" i="13"/>
  <c r="U237" i="13"/>
  <c r="X237" i="13" s="1"/>
  <c r="T237" i="13"/>
  <c r="W237" i="13" s="1"/>
  <c r="Z236" i="13"/>
  <c r="U236" i="13"/>
  <c r="X236" i="13" s="1"/>
  <c r="T236" i="13"/>
  <c r="W236" i="13" s="1"/>
  <c r="Z235" i="13"/>
  <c r="U235" i="13"/>
  <c r="X235" i="13" s="1"/>
  <c r="T235" i="13"/>
  <c r="W235" i="13" s="1"/>
  <c r="Z234" i="13"/>
  <c r="U234" i="13"/>
  <c r="X234" i="13" s="1"/>
  <c r="T234" i="13"/>
  <c r="W234" i="13" s="1"/>
  <c r="Z233" i="13"/>
  <c r="U233" i="13"/>
  <c r="X233" i="13" s="1"/>
  <c r="T233" i="13"/>
  <c r="W233" i="13" s="1"/>
  <c r="Z232" i="13"/>
  <c r="U232" i="13"/>
  <c r="X232" i="13" s="1"/>
  <c r="T232" i="13"/>
  <c r="W232" i="13"/>
  <c r="Z231" i="13"/>
  <c r="U231" i="13"/>
  <c r="X231" i="13" s="1"/>
  <c r="T231" i="13"/>
  <c r="W231" i="13" s="1"/>
  <c r="Z230" i="13"/>
  <c r="U230" i="13"/>
  <c r="X230" i="13" s="1"/>
  <c r="T230" i="13"/>
  <c r="W230" i="13" s="1"/>
  <c r="Z229" i="13"/>
  <c r="U229" i="13"/>
  <c r="X229" i="13" s="1"/>
  <c r="T229" i="13"/>
  <c r="W229" i="13" s="1"/>
  <c r="Z228" i="13"/>
  <c r="U228" i="13"/>
  <c r="X228" i="13" s="1"/>
  <c r="T228" i="13"/>
  <c r="W228" i="13" s="1"/>
  <c r="Z227" i="13"/>
  <c r="U227" i="13"/>
  <c r="X227" i="13" s="1"/>
  <c r="T227" i="13"/>
  <c r="W227" i="13" s="1"/>
  <c r="Z226" i="13"/>
  <c r="U226" i="13"/>
  <c r="X226" i="13" s="1"/>
  <c r="T226" i="13"/>
  <c r="W226" i="13" s="1"/>
  <c r="Z225" i="13"/>
  <c r="U225" i="13"/>
  <c r="X225" i="13" s="1"/>
  <c r="T225" i="13"/>
  <c r="W225" i="13" s="1"/>
  <c r="Z224" i="13"/>
  <c r="U224" i="13"/>
  <c r="X224" i="13" s="1"/>
  <c r="T224" i="13"/>
  <c r="W224" i="13" s="1"/>
  <c r="Z223" i="13"/>
  <c r="U223" i="13"/>
  <c r="X223" i="13" s="1"/>
  <c r="T223" i="13"/>
  <c r="W223" i="13" s="1"/>
  <c r="Z222" i="13"/>
  <c r="U222" i="13"/>
  <c r="X222" i="13" s="1"/>
  <c r="T222" i="13"/>
  <c r="W222" i="13" s="1"/>
  <c r="Z221" i="13"/>
  <c r="U221" i="13"/>
  <c r="X221" i="13" s="1"/>
  <c r="T221" i="13"/>
  <c r="W221" i="13" s="1"/>
  <c r="Z220" i="13"/>
  <c r="U220" i="13"/>
  <c r="X220" i="13" s="1"/>
  <c r="T220" i="13"/>
  <c r="W220" i="13" s="1"/>
  <c r="Z219" i="13"/>
  <c r="U219" i="13"/>
  <c r="X219" i="13" s="1"/>
  <c r="T219" i="13"/>
  <c r="W219" i="13" s="1"/>
  <c r="Z218" i="13"/>
  <c r="U218" i="13"/>
  <c r="X218" i="13" s="1"/>
  <c r="T218" i="13"/>
  <c r="W218" i="13" s="1"/>
  <c r="Z217" i="13"/>
  <c r="U217" i="13"/>
  <c r="X217" i="13" s="1"/>
  <c r="T217" i="13"/>
  <c r="W217" i="13" s="1"/>
  <c r="Z216" i="13"/>
  <c r="U216" i="13"/>
  <c r="X216" i="13" s="1"/>
  <c r="T216" i="13"/>
  <c r="W216" i="13" s="1"/>
  <c r="Z215" i="13"/>
  <c r="U215" i="13"/>
  <c r="X215" i="13" s="1"/>
  <c r="L215" i="13"/>
  <c r="T215" i="13" s="1"/>
  <c r="W215" i="13" s="1"/>
  <c r="Z214" i="13"/>
  <c r="U214" i="13"/>
  <c r="X214" i="13" s="1"/>
  <c r="T214" i="13"/>
  <c r="W214" i="13" s="1"/>
  <c r="Z213" i="13"/>
  <c r="U213" i="13"/>
  <c r="X213" i="13" s="1"/>
  <c r="T213" i="13"/>
  <c r="W213" i="13" s="1"/>
  <c r="Z212" i="13"/>
  <c r="U212" i="13"/>
  <c r="X212" i="13" s="1"/>
  <c r="T212" i="13"/>
  <c r="W212" i="13" s="1"/>
  <c r="Z211" i="13"/>
  <c r="U211" i="13"/>
  <c r="X211" i="13" s="1"/>
  <c r="T211" i="13"/>
  <c r="W211" i="13" s="1"/>
  <c r="Z210" i="13"/>
  <c r="U210" i="13"/>
  <c r="X210" i="13" s="1"/>
  <c r="T210" i="13"/>
  <c r="W210" i="13" s="1"/>
  <c r="Z209" i="13"/>
  <c r="U209" i="13"/>
  <c r="X209" i="13" s="1"/>
  <c r="T209" i="13"/>
  <c r="W209" i="13" s="1"/>
  <c r="Z208" i="13"/>
  <c r="U208" i="13"/>
  <c r="X208" i="13" s="1"/>
  <c r="T208" i="13"/>
  <c r="W208" i="13" s="1"/>
  <c r="Z207" i="13"/>
  <c r="U207" i="13"/>
  <c r="X207" i="13" s="1"/>
  <c r="T207" i="13"/>
  <c r="W207" i="13" s="1"/>
  <c r="Z206" i="13"/>
  <c r="U206" i="13"/>
  <c r="X206" i="13" s="1"/>
  <c r="T206" i="13"/>
  <c r="W206" i="13" s="1"/>
  <c r="Z205" i="13"/>
  <c r="U205" i="13"/>
  <c r="X205" i="13" s="1"/>
  <c r="T205" i="13"/>
  <c r="W205" i="13" s="1"/>
  <c r="Z204" i="13"/>
  <c r="U204" i="13"/>
  <c r="X204" i="13" s="1"/>
  <c r="T204" i="13"/>
  <c r="W204" i="13" s="1"/>
  <c r="Z203" i="13"/>
  <c r="U203" i="13"/>
  <c r="X203" i="13" s="1"/>
  <c r="T203" i="13"/>
  <c r="W203" i="13" s="1"/>
  <c r="Z202" i="13"/>
  <c r="U202" i="13"/>
  <c r="X202" i="13" s="1"/>
  <c r="T202" i="13"/>
  <c r="W202" i="13" s="1"/>
  <c r="Z201" i="13"/>
  <c r="U201" i="13"/>
  <c r="X201" i="13" s="1"/>
  <c r="T201" i="13"/>
  <c r="W201" i="13" s="1"/>
  <c r="Z200" i="13"/>
  <c r="U200" i="13"/>
  <c r="X200" i="13" s="1"/>
  <c r="T200" i="13"/>
  <c r="W200" i="13" s="1"/>
  <c r="Z199" i="13"/>
  <c r="U199" i="13"/>
  <c r="X199" i="13" s="1"/>
  <c r="T199" i="13"/>
  <c r="W199" i="13" s="1"/>
  <c r="Z198" i="13"/>
  <c r="U198" i="13"/>
  <c r="X198" i="13" s="1"/>
  <c r="T198" i="13"/>
  <c r="W198" i="13" s="1"/>
  <c r="Z197" i="13"/>
  <c r="U197" i="13"/>
  <c r="X197" i="13" s="1"/>
  <c r="T197" i="13"/>
  <c r="W197" i="13" s="1"/>
  <c r="Z196" i="13"/>
  <c r="U196" i="13"/>
  <c r="X196" i="13" s="1"/>
  <c r="T196" i="13"/>
  <c r="W196" i="13" s="1"/>
  <c r="Z195" i="13"/>
  <c r="U195" i="13"/>
  <c r="X195" i="13" s="1"/>
  <c r="T195" i="13"/>
  <c r="W195" i="13" s="1"/>
  <c r="Z194" i="13"/>
  <c r="U194" i="13"/>
  <c r="X194" i="13" s="1"/>
  <c r="T194" i="13"/>
  <c r="W194" i="13" s="1"/>
  <c r="T999" i="13"/>
  <c r="W999" i="13" s="1"/>
  <c r="W1206" i="13"/>
  <c r="V784" i="13"/>
  <c r="W784" i="13"/>
  <c r="T709" i="13"/>
  <c r="W709" i="13" s="1"/>
  <c r="V1024" i="13"/>
  <c r="T704" i="13"/>
  <c r="W704" i="13" s="1"/>
  <c r="T1182" i="13"/>
  <c r="W1182" i="13" s="1"/>
  <c r="X805" i="13"/>
  <c r="V1146" i="13"/>
  <c r="Z1146" i="13" s="1"/>
  <c r="Y1210" i="13"/>
  <c r="X1146" i="13"/>
  <c r="X822" i="13"/>
  <c r="Y921" i="13"/>
  <c r="V1198" i="13"/>
  <c r="Z1198" i="13" s="1"/>
  <c r="Y784" i="13"/>
  <c r="X994" i="13"/>
  <c r="V918" i="13"/>
  <c r="Z918" i="13" s="1"/>
  <c r="X884" i="13"/>
  <c r="Y884" i="13"/>
  <c r="Y1187" i="13"/>
  <c r="X1187" i="13"/>
  <c r="V1187" i="13"/>
  <c r="X1126" i="13"/>
  <c r="Y662" i="13"/>
  <c r="W826" i="13"/>
  <c r="V1177" i="13"/>
  <c r="V630" i="13"/>
  <c r="Z630" i="13" s="1"/>
  <c r="X802" i="13"/>
  <c r="V1010" i="13"/>
  <c r="V822" i="13"/>
  <c r="Y1061" i="13"/>
  <c r="X842" i="13"/>
  <c r="X1069" i="13"/>
  <c r="Y1203" i="13"/>
  <c r="U731" i="13"/>
  <c r="X731" i="13" s="1"/>
  <c r="T731" i="13"/>
  <c r="W731" i="13" s="1"/>
  <c r="Y1091" i="13"/>
  <c r="X1091" i="13"/>
  <c r="X895" i="13"/>
  <c r="W960" i="13"/>
  <c r="Y1053" i="13"/>
  <c r="W805" i="13"/>
  <c r="V805" i="13"/>
  <c r="V711" i="13"/>
  <c r="U833" i="13"/>
  <c r="X833" i="13" s="1"/>
  <c r="U1059" i="13"/>
  <c r="X1059" i="13" s="1"/>
  <c r="V970" i="13"/>
  <c r="Z970" i="13" s="1"/>
  <c r="X970" i="13"/>
  <c r="X960" i="13"/>
  <c r="X794" i="13"/>
  <c r="X789" i="13"/>
  <c r="W958" i="13"/>
  <c r="V958" i="13"/>
  <c r="Y1198" i="13"/>
  <c r="X1198" i="13"/>
  <c r="Y1204" i="13"/>
  <c r="X1204" i="13"/>
  <c r="Y1138" i="13"/>
  <c r="X1138" i="13"/>
  <c r="V1210" i="13"/>
  <c r="V662" i="13"/>
  <c r="Z662" i="13" s="1"/>
  <c r="X826" i="13"/>
  <c r="X918" i="13"/>
  <c r="T1006" i="13"/>
  <c r="W1006" i="13" s="1"/>
  <c r="V1172" i="13"/>
  <c r="V884" i="13"/>
  <c r="V1126" i="13"/>
  <c r="Z1126" i="13" s="1"/>
  <c r="Z192" i="13"/>
  <c r="Z191" i="13"/>
  <c r="Z190" i="13"/>
  <c r="Z189" i="13"/>
  <c r="Z188" i="13"/>
  <c r="Z187" i="13"/>
  <c r="Z186" i="13"/>
  <c r="Z185" i="13"/>
  <c r="Z184" i="13"/>
  <c r="Z183" i="13"/>
  <c r="Z182" i="13"/>
  <c r="Z181" i="13"/>
  <c r="Z180" i="13"/>
  <c r="Z179" i="13"/>
  <c r="Z178" i="13"/>
  <c r="Z177" i="13"/>
  <c r="Z176" i="13"/>
  <c r="Z175" i="13"/>
  <c r="Z174" i="13"/>
  <c r="Z173" i="13"/>
  <c r="G173" i="13"/>
  <c r="AB173" i="13" s="1"/>
  <c r="AA173" i="13" s="1"/>
  <c r="U173" i="13" s="1"/>
  <c r="X173" i="13" s="1"/>
  <c r="Z172" i="13"/>
  <c r="G172" i="13"/>
  <c r="AB172" i="13" s="1"/>
  <c r="Z171" i="13"/>
  <c r="Z170" i="13"/>
  <c r="Z169" i="13"/>
  <c r="Z168" i="13"/>
  <c r="Z167" i="13"/>
  <c r="Z166" i="13"/>
  <c r="Z165" i="13"/>
  <c r="L165" i="13"/>
  <c r="Z164" i="13"/>
  <c r="X164" i="13"/>
  <c r="W164" i="13"/>
  <c r="Z163" i="13"/>
  <c r="Z162" i="13"/>
  <c r="Z161" i="13"/>
  <c r="Z160" i="13"/>
  <c r="Z159" i="13"/>
  <c r="Z158" i="13"/>
  <c r="Z157" i="13"/>
  <c r="Z156" i="13"/>
  <c r="Z155" i="13"/>
  <c r="Z154" i="13"/>
  <c r="Z153" i="13"/>
  <c r="G153" i="13"/>
  <c r="AB153" i="13"/>
  <c r="AA153" i="13" s="1"/>
  <c r="Z152" i="13"/>
  <c r="Z151" i="13"/>
  <c r="Z150" i="13"/>
  <c r="Z149" i="13"/>
  <c r="Z148" i="13"/>
  <c r="Z147" i="13"/>
  <c r="Z146" i="13"/>
  <c r="Z145" i="13"/>
  <c r="Z144" i="13"/>
  <c r="G144" i="13"/>
  <c r="Z143" i="13"/>
  <c r="Z142" i="13"/>
  <c r="G142" i="13"/>
  <c r="AB142" i="13" s="1"/>
  <c r="AA142" i="13" s="1"/>
  <c r="Z141" i="13"/>
  <c r="Z140" i="13"/>
  <c r="Z139" i="13"/>
  <c r="Z138" i="13"/>
  <c r="N138" i="13"/>
  <c r="Z137" i="13"/>
  <c r="Z136" i="13"/>
  <c r="Z135" i="13"/>
  <c r="Z134" i="13"/>
  <c r="Z133" i="13"/>
  <c r="Z132" i="13"/>
  <c r="Z131" i="13"/>
  <c r="Z130" i="13"/>
  <c r="Z129" i="13"/>
  <c r="Z128" i="13"/>
  <c r="Z127" i="13"/>
  <c r="Z126" i="13"/>
  <c r="Z125" i="13"/>
  <c r="Z124" i="13"/>
  <c r="Z123" i="13"/>
  <c r="Z122" i="13"/>
  <c r="Z121" i="13"/>
  <c r="Z120" i="13"/>
  <c r="Z119" i="13"/>
  <c r="Z118" i="13"/>
  <c r="Z117" i="13"/>
  <c r="G117" i="13"/>
  <c r="AB117" i="13" s="1"/>
  <c r="Z116" i="13"/>
  <c r="Z115" i="13"/>
  <c r="Z114" i="13"/>
  <c r="Z113" i="13"/>
  <c r="Z112" i="13"/>
  <c r="Z111" i="13"/>
  <c r="Z110" i="13"/>
  <c r="Z109" i="13"/>
  <c r="Z108" i="13"/>
  <c r="Z107" i="13"/>
  <c r="Z106" i="13"/>
  <c r="N106" i="13"/>
  <c r="Z105" i="13"/>
  <c r="Z104" i="13"/>
  <c r="Z103" i="13"/>
  <c r="Z102" i="13"/>
  <c r="Z101" i="13"/>
  <c r="X101" i="13"/>
  <c r="W101" i="13"/>
  <c r="Z100" i="13"/>
  <c r="Z99" i="13"/>
  <c r="Z98" i="13"/>
  <c r="Z97" i="13"/>
  <c r="Z96" i="13"/>
  <c r="Z95" i="13"/>
  <c r="Z94" i="13"/>
  <c r="Z93" i="13"/>
  <c r="Z92" i="13"/>
  <c r="Z91" i="13"/>
  <c r="Z90" i="13"/>
  <c r="Z89" i="13"/>
  <c r="Z88" i="13"/>
  <c r="Z87" i="13"/>
  <c r="Z86" i="13"/>
  <c r="Z85" i="13"/>
  <c r="G85" i="13"/>
  <c r="AB85" i="13" s="1"/>
  <c r="Z84" i="13"/>
  <c r="Z83" i="13"/>
  <c r="U83" i="13"/>
  <c r="X83" i="13" s="1"/>
  <c r="T83" i="13"/>
  <c r="W83" i="13" s="1"/>
  <c r="Z82" i="13"/>
  <c r="Z81" i="13"/>
  <c r="Z80" i="13"/>
  <c r="Z79" i="13"/>
  <c r="Z78" i="13"/>
  <c r="G78" i="13"/>
  <c r="AB78" i="13" s="1"/>
  <c r="AA78" i="13" s="1"/>
  <c r="Z77" i="13"/>
  <c r="Z76" i="13"/>
  <c r="Z75" i="13"/>
  <c r="Z74" i="13"/>
  <c r="Z73" i="13"/>
  <c r="Z72" i="13"/>
  <c r="Z71" i="13"/>
  <c r="Z70" i="13"/>
  <c r="U70" i="13"/>
  <c r="X70" i="13" s="1"/>
  <c r="T70" i="13"/>
  <c r="W70" i="13" s="1"/>
  <c r="Z69" i="13"/>
  <c r="Z68" i="13"/>
  <c r="Z67" i="13"/>
  <c r="Z66" i="13"/>
  <c r="Z65" i="13"/>
  <c r="Z64" i="13"/>
  <c r="U64" i="13"/>
  <c r="X64" i="13" s="1"/>
  <c r="T64" i="13"/>
  <c r="W64" i="13"/>
  <c r="Z63" i="13"/>
  <c r="Z62" i="13"/>
  <c r="Z61" i="13"/>
  <c r="Z60" i="13"/>
  <c r="Z59" i="13"/>
  <c r="G59" i="13"/>
  <c r="AB59" i="13" s="1"/>
  <c r="Z58" i="13"/>
  <c r="Z57" i="13"/>
  <c r="Z56" i="13"/>
  <c r="Z55" i="13"/>
  <c r="Z54" i="13"/>
  <c r="Z53" i="13"/>
  <c r="Z52" i="13"/>
  <c r="Z51" i="13"/>
  <c r="Z50" i="13"/>
  <c r="Z49" i="13"/>
  <c r="Z48" i="13"/>
  <c r="Z47" i="13"/>
  <c r="Z46" i="13"/>
  <c r="Z45" i="13"/>
  <c r="Z44" i="13"/>
  <c r="G44" i="13"/>
  <c r="AB44" i="13" s="1"/>
  <c r="Z43" i="13"/>
  <c r="Z42" i="13"/>
  <c r="N42" i="13"/>
  <c r="Z41" i="13"/>
  <c r="Z40" i="13"/>
  <c r="U40" i="13"/>
  <c r="X40" i="13" s="1"/>
  <c r="T40" i="13"/>
  <c r="W40" i="13" s="1"/>
  <c r="Z39" i="13"/>
  <c r="Z38" i="13"/>
  <c r="Z37" i="13"/>
  <c r="Z36" i="13"/>
  <c r="Z35" i="13"/>
  <c r="Z34" i="13"/>
  <c r="Z33" i="13"/>
  <c r="Z32" i="13"/>
  <c r="Z31" i="13"/>
  <c r="Z30" i="13"/>
  <c r="Z29" i="13"/>
  <c r="Z28" i="13"/>
  <c r="Z27" i="13"/>
  <c r="Z26" i="13"/>
  <c r="Z25" i="13"/>
  <c r="Z24" i="13"/>
  <c r="G24" i="13"/>
  <c r="AB24" i="13" s="1"/>
  <c r="Z23" i="13"/>
  <c r="Z22" i="13"/>
  <c r="Z21" i="13"/>
  <c r="Z20" i="13"/>
  <c r="Z19" i="13"/>
  <c r="Z18" i="13"/>
  <c r="Z17" i="13"/>
  <c r="Z16" i="13"/>
  <c r="Z15" i="13"/>
  <c r="Z14" i="13"/>
  <c r="Z13" i="13"/>
  <c r="Z12" i="13"/>
  <c r="AB191" i="13"/>
  <c r="AA191" i="13" s="1"/>
  <c r="T191" i="13" s="1"/>
  <c r="W191" i="13" s="1"/>
  <c r="AB190" i="13"/>
  <c r="AA190" i="13" s="1"/>
  <c r="AB189" i="13"/>
  <c r="AA189" i="13" s="1"/>
  <c r="AB188" i="13"/>
  <c r="AA188" i="13" s="1"/>
  <c r="AB187" i="13"/>
  <c r="AB186" i="13"/>
  <c r="AA186" i="13"/>
  <c r="T186" i="13" s="1"/>
  <c r="W186" i="13" s="1"/>
  <c r="AB185" i="13"/>
  <c r="AA185" i="13" s="1"/>
  <c r="AB184" i="13"/>
  <c r="AA184" i="13" s="1"/>
  <c r="U184" i="13" s="1"/>
  <c r="X184" i="13" s="1"/>
  <c r="AB183" i="13"/>
  <c r="AA183" i="13" s="1"/>
  <c r="AB182" i="13"/>
  <c r="AA182" i="13"/>
  <c r="U182" i="13" s="1"/>
  <c r="X182" i="13" s="1"/>
  <c r="AB181" i="13"/>
  <c r="AA181" i="13" s="1"/>
  <c r="AB180" i="13"/>
  <c r="AA180" i="13" s="1"/>
  <c r="AB179" i="13"/>
  <c r="AA179" i="13" s="1"/>
  <c r="AB178" i="13"/>
  <c r="AA178" i="13"/>
  <c r="U178" i="13" s="1"/>
  <c r="X178" i="13" s="1"/>
  <c r="AB177" i="13"/>
  <c r="AA177" i="13" s="1"/>
  <c r="AB176" i="13"/>
  <c r="AA176" i="13" s="1"/>
  <c r="AB175" i="13"/>
  <c r="AA175" i="13" s="1"/>
  <c r="AB174" i="13"/>
  <c r="AA174" i="13" s="1"/>
  <c r="U174" i="13" s="1"/>
  <c r="X174" i="13" s="1"/>
  <c r="AB171" i="13"/>
  <c r="AA171" i="13" s="1"/>
  <c r="AB170" i="13"/>
  <c r="AA170" i="13" s="1"/>
  <c r="AB169" i="13"/>
  <c r="AA169" i="13" s="1"/>
  <c r="AB168" i="13"/>
  <c r="AA168" i="13" s="1"/>
  <c r="AB167" i="13"/>
  <c r="AA167" i="13" s="1"/>
  <c r="U167" i="13" s="1"/>
  <c r="X167" i="13" s="1"/>
  <c r="AB166" i="13"/>
  <c r="AA166" i="13" s="1"/>
  <c r="AB165" i="13"/>
  <c r="AA165" i="13" s="1"/>
  <c r="AB164" i="13"/>
  <c r="AA164" i="13" s="1"/>
  <c r="AB163" i="13"/>
  <c r="AA163" i="13" s="1"/>
  <c r="AB162" i="13"/>
  <c r="AA162" i="13" s="1"/>
  <c r="AB161" i="13"/>
  <c r="AA161" i="13" s="1"/>
  <c r="AB160" i="13"/>
  <c r="AA160" i="13" s="1"/>
  <c r="AB159" i="13"/>
  <c r="AA159" i="13" s="1"/>
  <c r="U159" i="13" s="1"/>
  <c r="X159" i="13" s="1"/>
  <c r="AB158" i="13"/>
  <c r="AA158" i="13" s="1"/>
  <c r="AB157" i="13"/>
  <c r="AA157" i="13" s="1"/>
  <c r="AB156" i="13"/>
  <c r="AA156" i="13" s="1"/>
  <c r="T156" i="13" s="1"/>
  <c r="W156" i="13" s="1"/>
  <c r="AB155" i="13"/>
  <c r="AA155" i="13"/>
  <c r="T155" i="13" s="1"/>
  <c r="W155" i="13" s="1"/>
  <c r="AB154" i="13"/>
  <c r="AA154" i="13" s="1"/>
  <c r="AB152" i="13"/>
  <c r="AA152" i="13" s="1"/>
  <c r="AB151" i="13"/>
  <c r="AA151" i="13" s="1"/>
  <c r="AB150" i="13"/>
  <c r="AA150" i="13" s="1"/>
  <c r="AB149" i="13"/>
  <c r="AA149" i="13" s="1"/>
  <c r="AB148" i="13"/>
  <c r="AA148" i="13" s="1"/>
  <c r="AB147" i="13"/>
  <c r="AA147" i="13" s="1"/>
  <c r="AB146" i="13"/>
  <c r="AA146" i="13" s="1"/>
  <c r="AB145" i="13"/>
  <c r="AA145" i="13" s="1"/>
  <c r="AB143" i="13"/>
  <c r="AA143" i="13" s="1"/>
  <c r="T143" i="13" s="1"/>
  <c r="W143" i="13" s="1"/>
  <c r="AB141" i="13"/>
  <c r="AA141" i="13" s="1"/>
  <c r="AB140" i="13"/>
  <c r="AA140" i="13" s="1"/>
  <c r="AB139" i="13"/>
  <c r="AA139" i="13" s="1"/>
  <c r="AB138" i="13"/>
  <c r="AA138" i="13" s="1"/>
  <c r="AB137" i="13"/>
  <c r="AA137" i="13" s="1"/>
  <c r="AB136" i="13"/>
  <c r="AA136" i="13" s="1"/>
  <c r="AB135" i="13"/>
  <c r="AA135" i="13" s="1"/>
  <c r="AB134" i="13"/>
  <c r="AA134" i="13" s="1"/>
  <c r="AB133" i="13"/>
  <c r="AA133" i="13" s="1"/>
  <c r="AB132" i="13"/>
  <c r="AA132" i="13"/>
  <c r="T132" i="13" s="1"/>
  <c r="AB131" i="13"/>
  <c r="AA131" i="13" s="1"/>
  <c r="AB130" i="13"/>
  <c r="AA130" i="13" s="1"/>
  <c r="AB129" i="13"/>
  <c r="AA129" i="13" s="1"/>
  <c r="T129" i="13" s="1"/>
  <c r="W129" i="13" s="1"/>
  <c r="AB128" i="13"/>
  <c r="AA128" i="13" s="1"/>
  <c r="AB127" i="13"/>
  <c r="AA127" i="13" s="1"/>
  <c r="AB126" i="13"/>
  <c r="AA126" i="13" s="1"/>
  <c r="U126" i="13" s="1"/>
  <c r="X126" i="13" s="1"/>
  <c r="AB125" i="13"/>
  <c r="AA125" i="13" s="1"/>
  <c r="AB124" i="13"/>
  <c r="AA124" i="13" s="1"/>
  <c r="AB123" i="13"/>
  <c r="AA123" i="13" s="1"/>
  <c r="AB122" i="13"/>
  <c r="AA122" i="13" s="1"/>
  <c r="U122" i="13" s="1"/>
  <c r="X122" i="13" s="1"/>
  <c r="AB121" i="13"/>
  <c r="AA121" i="13" s="1"/>
  <c r="AB120" i="13"/>
  <c r="AA120" i="13" s="1"/>
  <c r="AB119" i="13"/>
  <c r="AA119" i="13" s="1"/>
  <c r="U119" i="13" s="1"/>
  <c r="X119" i="13" s="1"/>
  <c r="AB118" i="13"/>
  <c r="AA118" i="13" s="1"/>
  <c r="AB116" i="13"/>
  <c r="AA116" i="13" s="1"/>
  <c r="AB115" i="13"/>
  <c r="AA115" i="13" s="1"/>
  <c r="AB114" i="13"/>
  <c r="AA114" i="13"/>
  <c r="U114" i="13" s="1"/>
  <c r="X114" i="13" s="1"/>
  <c r="AB113" i="13"/>
  <c r="AA113" i="13" s="1"/>
  <c r="T113" i="13" s="1"/>
  <c r="W113" i="13" s="1"/>
  <c r="AB112" i="13"/>
  <c r="AA112" i="13" s="1"/>
  <c r="AB111" i="13"/>
  <c r="AA111" i="13" s="1"/>
  <c r="AB110" i="13"/>
  <c r="AA110" i="13" s="1"/>
  <c r="AB109" i="13"/>
  <c r="AA109" i="13" s="1"/>
  <c r="U109" i="13" s="1"/>
  <c r="X109" i="13" s="1"/>
  <c r="AB108" i="13"/>
  <c r="AA108" i="13" s="1"/>
  <c r="AB107" i="13"/>
  <c r="AA107" i="13"/>
  <c r="U107" i="13" s="1"/>
  <c r="X107" i="13" s="1"/>
  <c r="AB106" i="13"/>
  <c r="AA106" i="13" s="1"/>
  <c r="AB105" i="13"/>
  <c r="AA105" i="13" s="1"/>
  <c r="AB104" i="13"/>
  <c r="AA104" i="13" s="1"/>
  <c r="U104" i="13" s="1"/>
  <c r="X104" i="13" s="1"/>
  <c r="AB103" i="13"/>
  <c r="AA103" i="13"/>
  <c r="AB102" i="13"/>
  <c r="AA102" i="13" s="1"/>
  <c r="U102" i="13" s="1"/>
  <c r="X102" i="13" s="1"/>
  <c r="AB101" i="13"/>
  <c r="AA101" i="13" s="1"/>
  <c r="AB100" i="13"/>
  <c r="AA100" i="13" s="1"/>
  <c r="AB99" i="13"/>
  <c r="AA99" i="13" s="1"/>
  <c r="T99" i="13" s="1"/>
  <c r="W99" i="13" s="1"/>
  <c r="AB98" i="13"/>
  <c r="AA98" i="13" s="1"/>
  <c r="AB97" i="13"/>
  <c r="AA97" i="13"/>
  <c r="U97" i="13" s="1"/>
  <c r="AB96" i="13"/>
  <c r="AA96" i="13" s="1"/>
  <c r="AB95" i="13"/>
  <c r="AA95" i="13" s="1"/>
  <c r="AB94" i="13"/>
  <c r="AA94" i="13"/>
  <c r="T94" i="13" s="1"/>
  <c r="W94" i="13" s="1"/>
  <c r="AB93" i="13"/>
  <c r="AA93" i="13"/>
  <c r="U93" i="13" s="1"/>
  <c r="X93" i="13" s="1"/>
  <c r="AB92" i="13"/>
  <c r="AA92" i="13" s="1"/>
  <c r="AB91" i="13"/>
  <c r="AA91" i="13" s="1"/>
  <c r="AB90" i="13"/>
  <c r="AA90" i="13" s="1"/>
  <c r="AB89" i="13"/>
  <c r="AA89" i="13" s="1"/>
  <c r="AB87" i="13"/>
  <c r="AA87" i="13" s="1"/>
  <c r="AB86" i="13"/>
  <c r="AA86" i="13"/>
  <c r="AB84" i="13"/>
  <c r="AA84" i="13" s="1"/>
  <c r="AB82" i="13"/>
  <c r="AA82" i="13" s="1"/>
  <c r="AB81" i="13"/>
  <c r="AA81" i="13" s="1"/>
  <c r="AB80" i="13"/>
  <c r="AA80" i="13" s="1"/>
  <c r="AB79" i="13"/>
  <c r="AA79" i="13" s="1"/>
  <c r="AB77" i="13"/>
  <c r="AA77" i="13" s="1"/>
  <c r="AB76" i="13"/>
  <c r="AA76" i="13" s="1"/>
  <c r="AB75" i="13"/>
  <c r="AA75" i="13" s="1"/>
  <c r="T75" i="13" s="1"/>
  <c r="W75" i="13" s="1"/>
  <c r="AB74" i="13"/>
  <c r="AA74" i="13" s="1"/>
  <c r="AB73" i="13"/>
  <c r="AA73" i="13"/>
  <c r="T73" i="13" s="1"/>
  <c r="W73" i="13" s="1"/>
  <c r="AB72" i="13"/>
  <c r="AA72" i="13" s="1"/>
  <c r="AB69" i="13"/>
  <c r="AA69" i="13" s="1"/>
  <c r="AB68" i="13"/>
  <c r="AA68" i="13" s="1"/>
  <c r="AB67" i="13"/>
  <c r="AA67" i="13" s="1"/>
  <c r="U67" i="13" s="1"/>
  <c r="X67" i="13" s="1"/>
  <c r="AB66" i="13"/>
  <c r="AA66" i="13" s="1"/>
  <c r="U66" i="13" s="1"/>
  <c r="X66" i="13" s="1"/>
  <c r="AB65" i="13"/>
  <c r="AA65" i="13"/>
  <c r="U65" i="13" s="1"/>
  <c r="X65" i="13" s="1"/>
  <c r="AB63" i="13"/>
  <c r="AA63" i="13"/>
  <c r="T63" i="13"/>
  <c r="W63" i="13" s="1"/>
  <c r="AB62" i="13"/>
  <c r="AA62" i="13" s="1"/>
  <c r="AB61" i="13"/>
  <c r="AA61" i="13" s="1"/>
  <c r="AB60" i="13"/>
  <c r="AA60" i="13"/>
  <c r="U60" i="13" s="1"/>
  <c r="X60" i="13" s="1"/>
  <c r="AB58" i="13"/>
  <c r="AA58" i="13" s="1"/>
  <c r="AB57" i="13"/>
  <c r="AA57" i="13" s="1"/>
  <c r="AB56" i="13"/>
  <c r="AA56" i="13" s="1"/>
  <c r="AB55" i="13"/>
  <c r="AA55" i="13" s="1"/>
  <c r="AB54" i="13"/>
  <c r="AA54" i="13" s="1"/>
  <c r="AB53" i="13"/>
  <c r="AA53" i="13" s="1"/>
  <c r="AB51" i="13"/>
  <c r="AA51" i="13" s="1"/>
  <c r="AB50" i="13"/>
  <c r="AA50" i="13" s="1"/>
  <c r="AB49" i="13"/>
  <c r="AA49" i="13" s="1"/>
  <c r="U49" i="13" s="1"/>
  <c r="X49" i="13" s="1"/>
  <c r="AB48" i="13"/>
  <c r="AA48" i="13" s="1"/>
  <c r="AB47" i="13"/>
  <c r="AA47" i="13"/>
  <c r="T47" i="13" s="1"/>
  <c r="W47" i="13" s="1"/>
  <c r="AB46" i="13"/>
  <c r="AA46" i="13" s="1"/>
  <c r="AB45" i="13"/>
  <c r="AA45" i="13"/>
  <c r="U45" i="13" s="1"/>
  <c r="X45" i="13" s="1"/>
  <c r="AB43" i="13"/>
  <c r="AA43" i="13" s="1"/>
  <c r="AB42" i="13"/>
  <c r="AA42" i="13" s="1"/>
  <c r="AB41" i="13"/>
  <c r="AA41" i="13" s="1"/>
  <c r="AB39" i="13"/>
  <c r="AA39" i="13" s="1"/>
  <c r="AB38" i="13"/>
  <c r="AA38" i="13"/>
  <c r="T38" i="13" s="1"/>
  <c r="W38" i="13" s="1"/>
  <c r="AB37" i="13"/>
  <c r="AA37" i="13" s="1"/>
  <c r="AB36" i="13"/>
  <c r="AA36" i="13" s="1"/>
  <c r="AB35" i="13"/>
  <c r="AA35" i="13" s="1"/>
  <c r="AB34" i="13"/>
  <c r="AA34" i="13" s="1"/>
  <c r="AB33" i="13"/>
  <c r="AA33" i="13"/>
  <c r="T33" i="13" s="1"/>
  <c r="W33" i="13" s="1"/>
  <c r="AB32" i="13"/>
  <c r="AA32" i="13" s="1"/>
  <c r="AB31" i="13"/>
  <c r="AA31" i="13"/>
  <c r="T31" i="13" s="1"/>
  <c r="W31" i="13" s="1"/>
  <c r="AB30" i="13"/>
  <c r="AA30" i="13" s="1"/>
  <c r="AB29" i="13"/>
  <c r="AA29" i="13" s="1"/>
  <c r="U29" i="13" s="1"/>
  <c r="X29" i="13" s="1"/>
  <c r="AB28" i="13"/>
  <c r="AA28" i="13" s="1"/>
  <c r="AB27" i="13"/>
  <c r="AA27" i="13" s="1"/>
  <c r="AB26" i="13"/>
  <c r="AA26" i="13" s="1"/>
  <c r="AB25" i="13"/>
  <c r="AA25" i="13" s="1"/>
  <c r="AB23" i="13"/>
  <c r="AA23" i="13" s="1"/>
  <c r="AB22" i="13"/>
  <c r="AA22" i="13" s="1"/>
  <c r="AB21" i="13"/>
  <c r="AA21" i="13"/>
  <c r="U21" i="13" s="1"/>
  <c r="X21" i="13" s="1"/>
  <c r="AB20" i="13"/>
  <c r="AA20" i="13"/>
  <c r="T20" i="13" s="1"/>
  <c r="W20" i="13" s="1"/>
  <c r="AB19" i="13"/>
  <c r="AA19" i="13"/>
  <c r="T19" i="13" s="1"/>
  <c r="W19" i="13" s="1"/>
  <c r="AB18" i="13"/>
  <c r="AA18" i="13" s="1"/>
  <c r="AB17" i="13"/>
  <c r="AA17" i="13" s="1"/>
  <c r="AB16" i="13"/>
  <c r="AA16" i="13" s="1"/>
  <c r="AB15" i="13"/>
  <c r="AA15" i="13" s="1"/>
  <c r="U15" i="13" s="1"/>
  <c r="X15" i="13" s="1"/>
  <c r="AB14" i="13"/>
  <c r="AA14" i="13"/>
  <c r="U14" i="13" s="1"/>
  <c r="X14" i="13" s="1"/>
  <c r="AB13" i="13"/>
  <c r="AA13" i="13"/>
  <c r="AB12" i="13"/>
  <c r="AA12" i="13" s="1"/>
  <c r="AB71" i="13"/>
  <c r="AA71" i="13" s="1"/>
  <c r="AB52" i="13"/>
  <c r="AA52" i="13" s="1"/>
  <c r="AA187" i="13"/>
  <c r="U187" i="13" s="1"/>
  <c r="X187" i="13" s="1"/>
  <c r="AB88" i="13"/>
  <c r="AA88" i="13"/>
  <c r="U88" i="13" s="1"/>
  <c r="X88" i="13" s="1"/>
  <c r="AB192" i="13"/>
  <c r="AA192" i="13" s="1"/>
  <c r="T192" i="13" s="1"/>
  <c r="W192" i="13" s="1"/>
  <c r="AA44" i="13"/>
  <c r="T44" i="13" s="1"/>
  <c r="W44" i="13" s="1"/>
  <c r="AA24" i="13"/>
  <c r="T24" i="13" s="1"/>
  <c r="W24" i="13" s="1"/>
  <c r="Y740" i="13"/>
  <c r="Y1177" i="13"/>
  <c r="Z1177" i="13"/>
  <c r="W994" i="13"/>
  <c r="U410" i="13"/>
  <c r="X410" i="13" s="1"/>
  <c r="Y371" i="13"/>
  <c r="Z371" i="13" s="1"/>
  <c r="U63" i="13"/>
  <c r="X63" i="13" s="1"/>
  <c r="U347" i="13"/>
  <c r="X347" i="13" s="1"/>
  <c r="Y765" i="13"/>
  <c r="V802" i="13"/>
  <c r="W1095" i="13"/>
  <c r="X752" i="13"/>
  <c r="W761" i="13"/>
  <c r="V740" i="13"/>
  <c r="Z740" i="13" s="1"/>
  <c r="V789" i="13"/>
  <c r="Z789" i="13" s="1"/>
  <c r="X958" i="13"/>
  <c r="Z958" i="13"/>
  <c r="X1123" i="13"/>
  <c r="X1212" i="13"/>
  <c r="W1203" i="13"/>
  <c r="Z805" i="13"/>
  <c r="T821" i="13"/>
  <c r="W821" i="13" s="1"/>
  <c r="X1104" i="13"/>
  <c r="X882" i="13"/>
  <c r="W1137" i="13"/>
  <c r="T107" i="13"/>
  <c r="W107" i="13" s="1"/>
  <c r="T21" i="13"/>
  <c r="W21" i="13" s="1"/>
  <c r="V1053" i="13"/>
  <c r="Z1053" i="13" s="1"/>
  <c r="Z772" i="13"/>
  <c r="Z784" i="13"/>
  <c r="X791" i="13"/>
  <c r="Z794" i="13"/>
  <c r="Z1024" i="13"/>
  <c r="T572" i="13"/>
  <c r="W572" i="13" s="1"/>
  <c r="Y1118" i="13"/>
  <c r="V1204" i="13"/>
  <c r="Z1204" i="13" s="1"/>
  <c r="Z738" i="13"/>
  <c r="Z911" i="13"/>
  <c r="Z960" i="13"/>
  <c r="U73" i="13"/>
  <c r="X73" i="13" s="1"/>
  <c r="T369" i="13"/>
  <c r="W369" i="13" s="1"/>
  <c r="V752" i="13"/>
  <c r="V1123" i="13"/>
  <c r="Z1123" i="13" s="1"/>
  <c r="T178" i="13"/>
  <c r="W178" i="13" s="1"/>
  <c r="X711" i="13"/>
  <c r="X1197" i="13"/>
  <c r="Z711" i="13"/>
  <c r="X1128" i="13"/>
  <c r="U506" i="13"/>
  <c r="X506" i="13" s="1"/>
  <c r="Y761" i="13"/>
  <c r="Z761" i="13" s="1"/>
  <c r="Z842" i="13"/>
  <c r="W132" i="13"/>
  <c r="T88" i="13"/>
  <c r="W88" i="13" s="1"/>
  <c r="U245" i="13"/>
  <c r="X245" i="13" s="1"/>
  <c r="U339" i="13"/>
  <c r="X339" i="13" s="1"/>
  <c r="X1010" i="13"/>
  <c r="Z1187" i="13"/>
  <c r="W980" i="13"/>
  <c r="X1024" i="13"/>
  <c r="W842" i="13"/>
  <c r="U44" i="13"/>
  <c r="X44" i="13" s="1"/>
  <c r="W1069" i="13"/>
  <c r="Z1010" i="13"/>
  <c r="V1104" i="13"/>
  <c r="T14" i="13"/>
  <c r="W14" i="13" s="1"/>
  <c r="X97" i="13"/>
  <c r="W794" i="13"/>
  <c r="Z884" i="13"/>
  <c r="AA172" i="13"/>
  <c r="T172" i="13" s="1"/>
  <c r="W172" i="13" s="1"/>
  <c r="U19" i="13"/>
  <c r="X19" i="13" s="1"/>
  <c r="V1118" i="13"/>
  <c r="Z1118" i="13" s="1"/>
  <c r="T390" i="13"/>
  <c r="W390" i="13" s="1"/>
  <c r="U390" i="13"/>
  <c r="X390" i="13" s="1"/>
  <c r="W678" i="13"/>
  <c r="V678" i="13"/>
  <c r="Z678" i="13" s="1"/>
  <c r="V921" i="13"/>
  <c r="Z921" i="13"/>
  <c r="W921" i="13"/>
  <c r="U481" i="13"/>
  <c r="X481" i="13" s="1"/>
  <c r="T481" i="13"/>
  <c r="W481" i="13" s="1"/>
  <c r="U190" i="13" l="1"/>
  <c r="X190" i="13" s="1"/>
  <c r="T190" i="13"/>
  <c r="W190" i="13" s="1"/>
  <c r="T189" i="13"/>
  <c r="W189" i="13" s="1"/>
  <c r="U189" i="13"/>
  <c r="X189" i="13" s="1"/>
  <c r="M249" i="13"/>
  <c r="U249" i="13" s="1"/>
  <c r="X249" i="13" s="1"/>
  <c r="T249" i="13"/>
  <c r="W249" i="13" s="1"/>
  <c r="U161" i="13"/>
  <c r="X161" i="13" s="1"/>
  <c r="T161" i="13"/>
  <c r="W161" i="13" s="1"/>
  <c r="T118" i="13"/>
  <c r="W118" i="13" s="1"/>
  <c r="U118" i="13"/>
  <c r="X118" i="13" s="1"/>
  <c r="U74" i="13"/>
  <c r="X74" i="13" s="1"/>
  <c r="T74" i="13"/>
  <c r="W74" i="13" s="1"/>
  <c r="T359" i="13"/>
  <c r="W359" i="13" s="1"/>
  <c r="V860" i="13"/>
  <c r="W791" i="13"/>
  <c r="AA117" i="13"/>
  <c r="U24" i="13"/>
  <c r="X24" i="13" s="1"/>
  <c r="T550" i="13"/>
  <c r="W550" i="13" s="1"/>
  <c r="T269" i="13"/>
  <c r="W269" i="13" s="1"/>
  <c r="V520" i="13"/>
  <c r="Z520" i="13" s="1"/>
  <c r="W765" i="13"/>
  <c r="V1212" i="13"/>
  <c r="Z822" i="13"/>
  <c r="X338" i="13"/>
  <c r="U69" i="13"/>
  <c r="X69" i="13" s="1"/>
  <c r="T69" i="13"/>
  <c r="W69" i="13" s="1"/>
  <c r="U135" i="13"/>
  <c r="X135" i="13" s="1"/>
  <c r="T135" i="13"/>
  <c r="W135" i="13" s="1"/>
  <c r="T123" i="13"/>
  <c r="W123" i="13" s="1"/>
  <c r="U123" i="13"/>
  <c r="X123" i="13" s="1"/>
  <c r="T117" i="13"/>
  <c r="W117" i="13" s="1"/>
  <c r="U117" i="13"/>
  <c r="X117" i="13" s="1"/>
  <c r="T17" i="13"/>
  <c r="W17" i="13" s="1"/>
  <c r="U17" i="13"/>
  <c r="X17" i="13" s="1"/>
  <c r="T52" i="13"/>
  <c r="W52" i="13" s="1"/>
  <c r="U52" i="13"/>
  <c r="X52" i="13" s="1"/>
  <c r="U113" i="13"/>
  <c r="X113" i="13" s="1"/>
  <c r="U155" i="13"/>
  <c r="X155" i="13" s="1"/>
  <c r="T184" i="13"/>
  <c r="W184" i="13" s="1"/>
  <c r="U143" i="13"/>
  <c r="X143" i="13" s="1"/>
  <c r="V882" i="13"/>
  <c r="Z882" i="13" s="1"/>
  <c r="W477" i="13"/>
  <c r="Z1203" i="13"/>
  <c r="W371" i="13"/>
  <c r="V1128" i="13"/>
  <c r="Z1128" i="13" s="1"/>
  <c r="Z826" i="13"/>
  <c r="Z1104" i="13"/>
  <c r="Z765" i="13"/>
  <c r="T167" i="13"/>
  <c r="W167" i="13" s="1"/>
  <c r="T67" i="13"/>
  <c r="W67" i="13" s="1"/>
  <c r="U94" i="13"/>
  <c r="X94" i="13" s="1"/>
  <c r="T122" i="13"/>
  <c r="W122" i="13" s="1"/>
  <c r="T66" i="13"/>
  <c r="W66" i="13" s="1"/>
  <c r="U31" i="13"/>
  <c r="X31" i="13" s="1"/>
  <c r="U186" i="13"/>
  <c r="X186" i="13" s="1"/>
  <c r="T849" i="13"/>
  <c r="W849" i="13" s="1"/>
  <c r="Z802" i="13"/>
  <c r="U156" i="13"/>
  <c r="X156" i="13" s="1"/>
  <c r="T60" i="13"/>
  <c r="W60" i="13" s="1"/>
  <c r="T173" i="13"/>
  <c r="W173" i="13" s="1"/>
  <c r="U99" i="13"/>
  <c r="X99" i="13" s="1"/>
  <c r="T182" i="13"/>
  <c r="W182" i="13" s="1"/>
  <c r="T104" i="13"/>
  <c r="W104" i="13" s="1"/>
  <c r="Z1212" i="13"/>
  <c r="T102" i="13"/>
  <c r="W102" i="13" s="1"/>
  <c r="T174" i="13"/>
  <c r="W174" i="13" s="1"/>
  <c r="Z1210" i="13"/>
  <c r="Y1172" i="13"/>
  <c r="Z1172" i="13" s="1"/>
  <c r="T49" i="13"/>
  <c r="W49" i="13" s="1"/>
  <c r="T137" i="13"/>
  <c r="W137" i="13" s="1"/>
  <c r="U137" i="13"/>
  <c r="X137" i="13" s="1"/>
  <c r="U166" i="13"/>
  <c r="X166" i="13" s="1"/>
  <c r="T166" i="13"/>
  <c r="W166" i="13" s="1"/>
  <c r="T78" i="13"/>
  <c r="W78" i="13" s="1"/>
  <c r="U78" i="13"/>
  <c r="X78" i="13" s="1"/>
  <c r="U127" i="13"/>
  <c r="X127" i="13" s="1"/>
  <c r="T127" i="13"/>
  <c r="W127" i="13" s="1"/>
  <c r="U153" i="13"/>
  <c r="X153" i="13" s="1"/>
  <c r="T153" i="13"/>
  <c r="W153" i="13" s="1"/>
  <c r="U91" i="13"/>
  <c r="X91" i="13" s="1"/>
  <c r="T91" i="13"/>
  <c r="W91" i="13" s="1"/>
  <c r="W1124" i="13"/>
  <c r="V1124" i="13"/>
  <c r="Z1124" i="13" s="1"/>
  <c r="T29" i="13"/>
  <c r="W29" i="13" s="1"/>
  <c r="U26" i="13"/>
  <c r="X26" i="13" s="1"/>
  <c r="T26" i="13"/>
  <c r="W26" i="13" s="1"/>
  <c r="V895" i="13"/>
  <c r="Z895" i="13" s="1"/>
  <c r="W895" i="13"/>
  <c r="V935" i="13"/>
  <c r="W935" i="13"/>
  <c r="V1061" i="13"/>
  <c r="Z1061" i="13" s="1"/>
  <c r="W1061" i="13"/>
  <c r="U39" i="13"/>
  <c r="X39" i="13" s="1"/>
  <c r="T39" i="13"/>
  <c r="W39" i="13" s="1"/>
  <c r="U54" i="13"/>
  <c r="X54" i="13" s="1"/>
  <c r="T54" i="13"/>
  <c r="W54" i="13" s="1"/>
  <c r="T96" i="13"/>
  <c r="W96" i="13" s="1"/>
  <c r="U96" i="13"/>
  <c r="X96" i="13" s="1"/>
  <c r="T115" i="13"/>
  <c r="W115" i="13" s="1"/>
  <c r="U115" i="13"/>
  <c r="X115" i="13" s="1"/>
  <c r="T181" i="13"/>
  <c r="W181" i="13" s="1"/>
  <c r="U181" i="13"/>
  <c r="X181" i="13" s="1"/>
  <c r="Y935" i="13"/>
  <c r="X935" i="13"/>
  <c r="T16" i="13"/>
  <c r="W16" i="13" s="1"/>
  <c r="U16" i="13"/>
  <c r="X16" i="13" s="1"/>
  <c r="T28" i="13"/>
  <c r="W28" i="13" s="1"/>
  <c r="U28" i="13"/>
  <c r="X28" i="13" s="1"/>
  <c r="T41" i="13"/>
  <c r="W41" i="13" s="1"/>
  <c r="U41" i="13"/>
  <c r="X41" i="13" s="1"/>
  <c r="U116" i="13"/>
  <c r="X116" i="13" s="1"/>
  <c r="T116" i="13"/>
  <c r="W116" i="13" s="1"/>
  <c r="U140" i="13"/>
  <c r="X140" i="13" s="1"/>
  <c r="T140" i="13"/>
  <c r="W140" i="13" s="1"/>
  <c r="T145" i="13"/>
  <c r="W145" i="13" s="1"/>
  <c r="U145" i="13"/>
  <c r="X145" i="13" s="1"/>
  <c r="T108" i="13"/>
  <c r="W108" i="13" s="1"/>
  <c r="U108" i="13"/>
  <c r="X108" i="13" s="1"/>
  <c r="U121" i="13"/>
  <c r="X121" i="13" s="1"/>
  <c r="T121" i="13"/>
  <c r="W121" i="13" s="1"/>
  <c r="T160" i="13"/>
  <c r="W160" i="13" s="1"/>
  <c r="U160" i="13"/>
  <c r="X160" i="13" s="1"/>
  <c r="T185" i="13"/>
  <c r="W185" i="13" s="1"/>
  <c r="U185" i="13"/>
  <c r="X185" i="13" s="1"/>
  <c r="T169" i="13"/>
  <c r="W169" i="13" s="1"/>
  <c r="U169" i="13"/>
  <c r="X169" i="13" s="1"/>
  <c r="T159" i="13"/>
  <c r="W159" i="13" s="1"/>
  <c r="U46" i="13"/>
  <c r="X46" i="13" s="1"/>
  <c r="T46" i="13"/>
  <c r="W46" i="13" s="1"/>
  <c r="T147" i="13"/>
  <c r="W147" i="13" s="1"/>
  <c r="U147" i="13"/>
  <c r="X147" i="13" s="1"/>
  <c r="T175" i="13"/>
  <c r="W175" i="13" s="1"/>
  <c r="U175" i="13"/>
  <c r="X175" i="13" s="1"/>
  <c r="T148" i="13"/>
  <c r="W148" i="13" s="1"/>
  <c r="U148" i="13"/>
  <c r="X148" i="13" s="1"/>
  <c r="Y1206" i="13"/>
  <c r="Z1206" i="13" s="1"/>
  <c r="X1206" i="13"/>
  <c r="U100" i="13"/>
  <c r="X100" i="13" s="1"/>
  <c r="T100" i="13"/>
  <c r="W100" i="13" s="1"/>
  <c r="T110" i="13"/>
  <c r="W110" i="13" s="1"/>
  <c r="U110" i="13"/>
  <c r="X110" i="13" s="1"/>
  <c r="T149" i="13"/>
  <c r="W149" i="13" s="1"/>
  <c r="U149" i="13"/>
  <c r="X149" i="13" s="1"/>
  <c r="T162" i="13"/>
  <c r="W162" i="13" s="1"/>
  <c r="U162" i="13"/>
  <c r="X162" i="13" s="1"/>
  <c r="U944" i="13"/>
  <c r="X944" i="13" s="1"/>
  <c r="T944" i="13"/>
  <c r="W944" i="13" s="1"/>
  <c r="U48" i="13"/>
  <c r="X48" i="13" s="1"/>
  <c r="T48" i="13"/>
  <c r="W48" i="13" s="1"/>
  <c r="U92" i="13"/>
  <c r="X92" i="13" s="1"/>
  <c r="T92" i="13"/>
  <c r="W92" i="13" s="1"/>
  <c r="T163" i="13"/>
  <c r="W163" i="13" s="1"/>
  <c r="U163" i="13"/>
  <c r="X163" i="13" s="1"/>
  <c r="T177" i="13"/>
  <c r="W177" i="13" s="1"/>
  <c r="U177" i="13"/>
  <c r="X177" i="13" s="1"/>
  <c r="Y1171" i="13"/>
  <c r="Z1171" i="13" s="1"/>
  <c r="X1171" i="13"/>
  <c r="U158" i="13"/>
  <c r="X158" i="13" s="1"/>
  <c r="T158" i="13"/>
  <c r="W158" i="13" s="1"/>
  <c r="U171" i="13"/>
  <c r="X171" i="13" s="1"/>
  <c r="T171" i="13"/>
  <c r="W171" i="13" s="1"/>
  <c r="U13" i="13"/>
  <c r="X13" i="13" s="1"/>
  <c r="T13" i="13"/>
  <c r="W13" i="13" s="1"/>
  <c r="T188" i="13"/>
  <c r="W188" i="13" s="1"/>
  <c r="U188" i="13"/>
  <c r="X188" i="13" s="1"/>
  <c r="T119" i="13"/>
  <c r="W119" i="13" s="1"/>
  <c r="U22" i="13"/>
  <c r="X22" i="13" s="1"/>
  <c r="T22" i="13"/>
  <c r="W22" i="13" s="1"/>
  <c r="U76" i="13"/>
  <c r="X76" i="13" s="1"/>
  <c r="T76" i="13"/>
  <c r="W76" i="13" s="1"/>
  <c r="U125" i="13"/>
  <c r="X125" i="13" s="1"/>
  <c r="T125" i="13"/>
  <c r="W125" i="13" s="1"/>
  <c r="Y980" i="13"/>
  <c r="Z980" i="13" s="1"/>
  <c r="Y1137" i="13"/>
  <c r="Z1137" i="13" s="1"/>
  <c r="X1137" i="13"/>
  <c r="U106" i="13"/>
  <c r="X106" i="13" s="1"/>
  <c r="T106" i="13"/>
  <c r="W106" i="13" s="1"/>
  <c r="U18" i="13"/>
  <c r="X18" i="13" s="1"/>
  <c r="T18" i="13"/>
  <c r="W18" i="13" s="1"/>
  <c r="T98" i="13"/>
  <c r="W98" i="13" s="1"/>
  <c r="U98" i="13"/>
  <c r="X98" i="13" s="1"/>
  <c r="U50" i="13"/>
  <c r="X50" i="13" s="1"/>
  <c r="T50" i="13"/>
  <c r="W50" i="13" s="1"/>
  <c r="T103" i="13"/>
  <c r="W103" i="13" s="1"/>
  <c r="U103" i="13"/>
  <c r="X103" i="13" s="1"/>
  <c r="U152" i="13"/>
  <c r="X152" i="13" s="1"/>
  <c r="T152" i="13"/>
  <c r="W152" i="13" s="1"/>
  <c r="AA85" i="13"/>
  <c r="U85" i="13" s="1"/>
  <c r="X85" i="13" s="1"/>
  <c r="V1197" i="13"/>
  <c r="Z1197" i="13" s="1"/>
  <c r="W1197" i="13"/>
  <c r="U42" i="13"/>
  <c r="X42" i="13" s="1"/>
  <c r="T42" i="13"/>
  <c r="W42" i="13" s="1"/>
  <c r="U886" i="13"/>
  <c r="X886" i="13" s="1"/>
  <c r="T886" i="13"/>
  <c r="W886" i="13" s="1"/>
  <c r="T86" i="13"/>
  <c r="W86" i="13" s="1"/>
  <c r="U86" i="13"/>
  <c r="X86" i="13" s="1"/>
  <c r="W338" i="13"/>
  <c r="V338" i="13"/>
  <c r="Z338" i="13" s="1"/>
  <c r="V1091" i="13"/>
  <c r="Z1091" i="13" s="1"/>
  <c r="W1091" i="13"/>
  <c r="U25" i="13"/>
  <c r="X25" i="13" s="1"/>
  <c r="T25" i="13"/>
  <c r="W25" i="13" s="1"/>
  <c r="U179" i="13"/>
  <c r="X179" i="13" s="1"/>
  <c r="T179" i="13"/>
  <c r="W179" i="13" s="1"/>
  <c r="T142" i="13"/>
  <c r="W142" i="13" s="1"/>
  <c r="U142" i="13"/>
  <c r="X142" i="13" s="1"/>
  <c r="X860" i="13"/>
  <c r="Y860" i="13"/>
  <c r="U192" i="13"/>
  <c r="X192" i="13" s="1"/>
  <c r="X1124" i="13"/>
  <c r="U132" i="13"/>
  <c r="X132" i="13" s="1"/>
  <c r="V1138" i="13"/>
  <c r="Z1138" i="13" s="1"/>
  <c r="AA59" i="13"/>
  <c r="Z752" i="13"/>
  <c r="T97" i="13"/>
  <c r="W97" i="13" s="1"/>
  <c r="U51" i="13"/>
  <c r="X51" i="13" s="1"/>
  <c r="T51" i="13"/>
  <c r="W51" i="13" s="1"/>
  <c r="T105" i="13"/>
  <c r="W105" i="13" s="1"/>
  <c r="U105" i="13"/>
  <c r="X105" i="13" s="1"/>
  <c r="T53" i="13"/>
  <c r="W53" i="13" s="1"/>
  <c r="U53" i="13"/>
  <c r="X53" i="13" s="1"/>
  <c r="T128" i="13"/>
  <c r="W128" i="13" s="1"/>
  <c r="U128" i="13"/>
  <c r="X128" i="13" s="1"/>
  <c r="U138" i="13"/>
  <c r="X138" i="13" s="1"/>
  <c r="T138" i="13"/>
  <c r="W138" i="13" s="1"/>
  <c r="U43" i="13"/>
  <c r="X43" i="13" s="1"/>
  <c r="T43" i="13"/>
  <c r="W43" i="13" s="1"/>
  <c r="T139" i="13"/>
  <c r="W139" i="13" s="1"/>
  <c r="U139" i="13"/>
  <c r="X139" i="13" s="1"/>
  <c r="T150" i="13"/>
  <c r="W150" i="13" s="1"/>
  <c r="U150" i="13"/>
  <c r="X150" i="13" s="1"/>
  <c r="T168" i="13"/>
  <c r="W168" i="13" s="1"/>
  <c r="U168" i="13"/>
  <c r="X168" i="13" s="1"/>
  <c r="U32" i="13"/>
  <c r="X32" i="13" s="1"/>
  <c r="T32" i="13"/>
  <c r="W32" i="13" s="1"/>
  <c r="U151" i="13"/>
  <c r="X151" i="13" s="1"/>
  <c r="T151" i="13"/>
  <c r="W151" i="13" s="1"/>
  <c r="T55" i="13"/>
  <c r="W55" i="13" s="1"/>
  <c r="U55" i="13"/>
  <c r="X55" i="13" s="1"/>
  <c r="T77" i="13"/>
  <c r="W77" i="13" s="1"/>
  <c r="U77" i="13"/>
  <c r="X77" i="13" s="1"/>
  <c r="U130" i="13"/>
  <c r="X130" i="13" s="1"/>
  <c r="T130" i="13"/>
  <c r="W130" i="13" s="1"/>
  <c r="T23" i="13"/>
  <c r="W23" i="13" s="1"/>
  <c r="U23" i="13"/>
  <c r="X23" i="13" s="1"/>
  <c r="T56" i="13"/>
  <c r="W56" i="13" s="1"/>
  <c r="U56" i="13"/>
  <c r="X56" i="13" s="1"/>
  <c r="T79" i="13"/>
  <c r="W79" i="13" s="1"/>
  <c r="U79" i="13"/>
  <c r="X79" i="13" s="1"/>
  <c r="T131" i="13"/>
  <c r="W131" i="13" s="1"/>
  <c r="U131" i="13"/>
  <c r="X131" i="13" s="1"/>
  <c r="T141" i="13"/>
  <c r="W141" i="13" s="1"/>
  <c r="U141" i="13"/>
  <c r="X141" i="13" s="1"/>
  <c r="T170" i="13"/>
  <c r="W170" i="13" s="1"/>
  <c r="U170" i="13"/>
  <c r="X170" i="13" s="1"/>
  <c r="U180" i="13"/>
  <c r="X180" i="13" s="1"/>
  <c r="T180" i="13"/>
  <c r="W180" i="13" s="1"/>
  <c r="U34" i="13"/>
  <c r="X34" i="13" s="1"/>
  <c r="T34" i="13"/>
  <c r="W34" i="13" s="1"/>
  <c r="T57" i="13"/>
  <c r="W57" i="13" s="1"/>
  <c r="U57" i="13"/>
  <c r="X57" i="13" s="1"/>
  <c r="U68" i="13"/>
  <c r="X68" i="13" s="1"/>
  <c r="T68" i="13"/>
  <c r="W68" i="13" s="1"/>
  <c r="T80" i="13"/>
  <c r="W80" i="13" s="1"/>
  <c r="U80" i="13"/>
  <c r="X80" i="13" s="1"/>
  <c r="T124" i="13"/>
  <c r="W124" i="13" s="1"/>
  <c r="U124" i="13"/>
  <c r="X124" i="13" s="1"/>
  <c r="T30" i="13"/>
  <c r="W30" i="13" s="1"/>
  <c r="U30" i="13"/>
  <c r="X30" i="13" s="1"/>
  <c r="U35" i="13"/>
  <c r="X35" i="13" s="1"/>
  <c r="T35" i="13"/>
  <c r="W35" i="13" s="1"/>
  <c r="T58" i="13"/>
  <c r="W58" i="13" s="1"/>
  <c r="U58" i="13"/>
  <c r="X58" i="13" s="1"/>
  <c r="U81" i="13"/>
  <c r="X81" i="13" s="1"/>
  <c r="T81" i="13"/>
  <c r="W81" i="13" s="1"/>
  <c r="T154" i="13"/>
  <c r="W154" i="13" s="1"/>
  <c r="U154" i="13"/>
  <c r="X154" i="13" s="1"/>
  <c r="U36" i="13"/>
  <c r="X36" i="13" s="1"/>
  <c r="T36" i="13"/>
  <c r="W36" i="13" s="1"/>
  <c r="U82" i="13"/>
  <c r="X82" i="13" s="1"/>
  <c r="T82" i="13"/>
  <c r="W82" i="13" s="1"/>
  <c r="T37" i="13"/>
  <c r="W37" i="13" s="1"/>
  <c r="U37" i="13"/>
  <c r="X37" i="13" s="1"/>
  <c r="U72" i="13"/>
  <c r="X72" i="13" s="1"/>
  <c r="T72" i="13"/>
  <c r="W72" i="13" s="1"/>
  <c r="U84" i="13"/>
  <c r="X84" i="13" s="1"/>
  <c r="T84" i="13"/>
  <c r="W84" i="13" s="1"/>
  <c r="U95" i="13"/>
  <c r="X95" i="13" s="1"/>
  <c r="T95" i="13"/>
  <c r="W95" i="13" s="1"/>
  <c r="T133" i="13"/>
  <c r="W133" i="13" s="1"/>
  <c r="U133" i="13"/>
  <c r="X133" i="13" s="1"/>
  <c r="T27" i="13"/>
  <c r="W27" i="13" s="1"/>
  <c r="U27" i="13"/>
  <c r="X27" i="13" s="1"/>
  <c r="U61" i="13"/>
  <c r="X61" i="13" s="1"/>
  <c r="T61" i="13"/>
  <c r="W61" i="13" s="1"/>
  <c r="T134" i="13"/>
  <c r="W134" i="13" s="1"/>
  <c r="U134" i="13"/>
  <c r="X134" i="13" s="1"/>
  <c r="U183" i="13"/>
  <c r="X183" i="13" s="1"/>
  <c r="T183" i="13"/>
  <c r="W183" i="13" s="1"/>
  <c r="T120" i="13"/>
  <c r="W120" i="13" s="1"/>
  <c r="U120" i="13"/>
  <c r="X120" i="13" s="1"/>
  <c r="U146" i="13"/>
  <c r="X146" i="13" s="1"/>
  <c r="T146" i="13"/>
  <c r="W146" i="13" s="1"/>
  <c r="U157" i="13"/>
  <c r="X157" i="13" s="1"/>
  <c r="T157" i="13"/>
  <c r="W157" i="13" s="1"/>
  <c r="U71" i="13"/>
  <c r="X71" i="13" s="1"/>
  <c r="T71" i="13"/>
  <c r="W71" i="13" s="1"/>
  <c r="U87" i="13"/>
  <c r="X87" i="13" s="1"/>
  <c r="T87" i="13"/>
  <c r="W87" i="13" s="1"/>
  <c r="U111" i="13"/>
  <c r="X111" i="13" s="1"/>
  <c r="T111" i="13"/>
  <c r="W111" i="13" s="1"/>
  <c r="U176" i="13"/>
  <c r="X176" i="13" s="1"/>
  <c r="T176" i="13"/>
  <c r="W176" i="13" s="1"/>
  <c r="U12" i="13"/>
  <c r="X12" i="13" s="1"/>
  <c r="T12" i="13"/>
  <c r="W12" i="13" s="1"/>
  <c r="T89" i="13"/>
  <c r="W89" i="13" s="1"/>
  <c r="U89" i="13"/>
  <c r="X89" i="13" s="1"/>
  <c r="T112" i="13"/>
  <c r="W112" i="13" s="1"/>
  <c r="U112" i="13"/>
  <c r="X112" i="13" s="1"/>
  <c r="U136" i="13"/>
  <c r="X136" i="13" s="1"/>
  <c r="T136" i="13"/>
  <c r="W136" i="13" s="1"/>
  <c r="U165" i="13"/>
  <c r="X165" i="13" s="1"/>
  <c r="T165" i="13"/>
  <c r="W165" i="13" s="1"/>
  <c r="U90" i="13"/>
  <c r="X90" i="13" s="1"/>
  <c r="T90" i="13"/>
  <c r="W90" i="13" s="1"/>
  <c r="U33" i="13"/>
  <c r="X33" i="13" s="1"/>
  <c r="T114" i="13"/>
  <c r="W114" i="13" s="1"/>
  <c r="U38" i="13"/>
  <c r="X38" i="13" s="1"/>
  <c r="T109" i="13"/>
  <c r="W109" i="13" s="1"/>
  <c r="T65" i="13"/>
  <c r="W65" i="13" s="1"/>
  <c r="U47" i="13"/>
  <c r="X47" i="13" s="1"/>
  <c r="T126" i="13"/>
  <c r="W126" i="13" s="1"/>
  <c r="AB144" i="13"/>
  <c r="AA144" i="13" s="1"/>
  <c r="T15" i="13"/>
  <c r="W15" i="13" s="1"/>
  <c r="U75" i="13"/>
  <c r="X75" i="13" s="1"/>
  <c r="U129" i="13"/>
  <c r="X129" i="13" s="1"/>
  <c r="U172" i="13"/>
  <c r="X172" i="13" s="1"/>
  <c r="U20" i="13"/>
  <c r="X20" i="13" s="1"/>
  <c r="T93" i="13"/>
  <c r="W93" i="13" s="1"/>
  <c r="T62" i="13"/>
  <c r="W62" i="13" s="1"/>
  <c r="U62" i="13"/>
  <c r="X62" i="13" s="1"/>
  <c r="T187" i="13"/>
  <c r="W187" i="13" s="1"/>
  <c r="T45" i="13"/>
  <c r="W45" i="13" s="1"/>
  <c r="U191" i="13"/>
  <c r="X191" i="13" s="1"/>
  <c r="Z994" i="13"/>
  <c r="Z860" i="13" l="1"/>
  <c r="T85" i="13"/>
  <c r="W85" i="13" s="1"/>
  <c r="U59" i="13"/>
  <c r="X59" i="13" s="1"/>
  <c r="T59" i="13"/>
  <c r="W59" i="13" s="1"/>
  <c r="Z935" i="13"/>
  <c r="U144" i="13"/>
  <c r="X144" i="13" s="1"/>
  <c r="T144" i="13"/>
  <c r="W144" i="13" s="1"/>
</calcChain>
</file>

<file path=xl/sharedStrings.xml><?xml version="1.0" encoding="utf-8"?>
<sst xmlns="http://schemas.openxmlformats.org/spreadsheetml/2006/main" count="13695" uniqueCount="5377">
  <si>
    <t>ALBA</t>
  </si>
  <si>
    <t>ALBA IULIA</t>
  </si>
  <si>
    <t>SEBES</t>
  </si>
  <si>
    <t>CUGIR</t>
  </si>
  <si>
    <t>AIUD</t>
  </si>
  <si>
    <t>BLAJ</t>
  </si>
  <si>
    <t>OCNA MURES</t>
  </si>
  <si>
    <t>TEIUS</t>
  </si>
  <si>
    <t>IZVOARELE</t>
  </si>
  <si>
    <t>CAMPENI</t>
  </si>
  <si>
    <t>PETRESTI</t>
  </si>
  <si>
    <t>DAIA ROMANA</t>
  </si>
  <si>
    <t>VINEREA</t>
  </si>
  <si>
    <t>BUCERDEA GRANOASA</t>
  </si>
  <si>
    <t>ZLATNA</t>
  </si>
  <si>
    <t>VINTU DE JOS</t>
  </si>
  <si>
    <t>ABRUD</t>
  </si>
  <si>
    <t>UNIREA</t>
  </si>
  <si>
    <t>Euro</t>
  </si>
  <si>
    <t>Aiud, Aiudul de Sus</t>
  </si>
  <si>
    <t>Bucerdea Gaunoasa, Craciunelu de Jos</t>
  </si>
  <si>
    <t>Cugir</t>
  </si>
  <si>
    <t>Daia Romana</t>
  </si>
  <si>
    <t>Ocna Mures, Uioara de Jos</t>
  </si>
  <si>
    <t>Petresti</t>
  </si>
  <si>
    <t>Teius</t>
  </si>
  <si>
    <t>Unirea, Razboieni-Cetate</t>
  </si>
  <si>
    <t>Vintu De Jos</t>
  </si>
  <si>
    <t>Zlatna</t>
  </si>
  <si>
    <t>Vinerea</t>
  </si>
  <si>
    <t>ARAD</t>
  </si>
  <si>
    <t>PECICA</t>
  </si>
  <si>
    <t>SANTANA</t>
  </si>
  <si>
    <t>INEU</t>
  </si>
  <si>
    <t>NADLAC</t>
  </si>
  <si>
    <t>SIRIA</t>
  </si>
  <si>
    <t>CURTICI</t>
  </si>
  <si>
    <t>LIPOVA</t>
  </si>
  <si>
    <t>VLADIMIRESCU</t>
  </si>
  <si>
    <t>CHISINEU-CRIS</t>
  </si>
  <si>
    <t>PANCOTA</t>
  </si>
  <si>
    <t>SEBIS</t>
  </si>
  <si>
    <t>NADAB</t>
  </si>
  <si>
    <t>ZADARENI</t>
  </si>
  <si>
    <t>FANTANELE</t>
  </si>
  <si>
    <t>MANDRULOC</t>
  </si>
  <si>
    <t>MACEA</t>
  </si>
  <si>
    <t>GHIOROC</t>
  </si>
  <si>
    <t>SOCODOR</t>
  </si>
  <si>
    <t>BUTENI</t>
  </si>
  <si>
    <t>ZIMANDU NOU</t>
  </si>
  <si>
    <t>FELNAC</t>
  </si>
  <si>
    <t>BOCSIG</t>
  </si>
  <si>
    <t>SICULA</t>
  </si>
  <si>
    <t>VINGA</t>
  </si>
  <si>
    <t>SIMAND</t>
  </si>
  <si>
    <t>SEMLAC</t>
  </si>
  <si>
    <t>SEITIN</t>
  </si>
  <si>
    <t>LIVADA</t>
  </si>
  <si>
    <t>COVASINT</t>
  </si>
  <si>
    <t>SEPREUS</t>
  </si>
  <si>
    <t>ZABRANI</t>
  </si>
  <si>
    <t>BELIU</t>
  </si>
  <si>
    <t>SECUSIGIU</t>
  </si>
  <si>
    <t>Beliu, Tagadau</t>
  </si>
  <si>
    <t>Cuvin, Ghioroc, Minis</t>
  </si>
  <si>
    <t>Livada, Sanleani</t>
  </si>
  <si>
    <t>Siria, Galsa</t>
  </si>
  <si>
    <t>Zadareni, Bodrogu Nou</t>
  </si>
  <si>
    <t>Zimandu Nou, Andrei Saguna</t>
  </si>
  <si>
    <t>Mandruloc, Cicir</t>
  </si>
  <si>
    <t>ARGES</t>
  </si>
  <si>
    <t>PITESTI</t>
  </si>
  <si>
    <t>CAMPULUNG</t>
  </si>
  <si>
    <t>MIOVENI</t>
  </si>
  <si>
    <t>CURTEA DE ARGES</t>
  </si>
  <si>
    <t>TOPOLOVENI</t>
  </si>
  <si>
    <t>COSTESTI</t>
  </si>
  <si>
    <t>RUCAR</t>
  </si>
  <si>
    <t>TITESTI</t>
  </si>
  <si>
    <t>COSESTI</t>
  </si>
  <si>
    <t>DOMNESTI</t>
  </si>
  <si>
    <t>IZVORU</t>
  </si>
  <si>
    <t>BARLA</t>
  </si>
  <si>
    <t>SLOBOZIA</t>
  </si>
  <si>
    <t>PIETROSANI</t>
  </si>
  <si>
    <t>LEORDENI</t>
  </si>
  <si>
    <t>Barla, Podisoru, Mozacenii-Vale, Selareasca</t>
  </si>
  <si>
    <t>Leresti, Valea Mare Pravat, Pietroasa, Voinesti, Campulung, Bughea De Sus, Schitu Golesti, Lazaresti, Costita</t>
  </si>
  <si>
    <t>Leicesti, Petresti, Valea Rizii, Cosesti, Darmanesti, Pacioiu</t>
  </si>
  <si>
    <t>Albestii Pamanteni, Albestii Ungureni, Mustatesti, Curtea De Arges, Zigoneni</t>
  </si>
  <si>
    <t>Recea, Izvoru</t>
  </si>
  <si>
    <t>Glambocata-Deal, Glambocata, Ciulnita, Leordeni</t>
  </si>
  <si>
    <t>Contesti, Colibasi, Racovita, Mioveni</t>
  </si>
  <si>
    <t>Retevoiesti, Pietrosani, Varzaroaia, Ganesti</t>
  </si>
  <si>
    <t>Stalpeni, Bucsenesti-Lotasi, Livezeni, Titesti, Dealu Frumos, Valea Stanii</t>
  </si>
  <si>
    <t>BACAU</t>
  </si>
  <si>
    <t>BUHUSI</t>
  </si>
  <si>
    <t>MOINESTI</t>
  </si>
  <si>
    <t>COMANESTI</t>
  </si>
  <si>
    <t>TARGU OCNA</t>
  </si>
  <si>
    <t>DARMANESTI</t>
  </si>
  <si>
    <t>DOFTEANA</t>
  </si>
  <si>
    <t>OITUZ</t>
  </si>
  <si>
    <t>CLEJA</t>
  </si>
  <si>
    <t>FARAOANI</t>
  </si>
  <si>
    <t>NICOLAE BALCESCU</t>
  </si>
  <si>
    <t>APA ASAU</t>
  </si>
  <si>
    <t>BLAGESTI</t>
  </si>
  <si>
    <t>VALEA SEACA</t>
  </si>
  <si>
    <t>GIOSENI</t>
  </si>
  <si>
    <t>MANASTIREA CASIN</t>
  </si>
  <si>
    <t>RACACIUNI</t>
  </si>
  <si>
    <t>SL. MOLDOVA</t>
  </si>
  <si>
    <t>PODU TURCULUI</t>
  </si>
  <si>
    <t>PODURI</t>
  </si>
  <si>
    <t>CASIN</t>
  </si>
  <si>
    <t>SATU NOU</t>
  </si>
  <si>
    <t>SAUCESTI</t>
  </si>
  <si>
    <t>ONESTI</t>
  </si>
  <si>
    <t>Asau, Lunca Asau, Straja</t>
  </si>
  <si>
    <t>Moinesti, Gazarie</t>
  </si>
  <si>
    <t>BIHOR</t>
  </si>
  <si>
    <t>ORADEA</t>
  </si>
  <si>
    <t>SALONTA</t>
  </si>
  <si>
    <t>MARGHITA</t>
  </si>
  <si>
    <t>BEIUS</t>
  </si>
  <si>
    <t>VALEA LUI MIHAI</t>
  </si>
  <si>
    <t>ALESD</t>
  </si>
  <si>
    <t>STEI</t>
  </si>
  <si>
    <t>SACUENI</t>
  </si>
  <si>
    <t>DIOSIG</t>
  </si>
  <si>
    <t>TILEAGD</t>
  </si>
  <si>
    <t>SANTANDREI</t>
  </si>
  <si>
    <t>TINCA</t>
  </si>
  <si>
    <t>BIHARIA</t>
  </si>
  <si>
    <t>GIRISU DE CRIS</t>
  </si>
  <si>
    <t>BORS</t>
  </si>
  <si>
    <t>POPESTI</t>
  </si>
  <si>
    <t>SALARD</t>
  </si>
  <si>
    <t>VADU CRISULUI</t>
  </si>
  <si>
    <t>CURTUISENI</t>
  </si>
  <si>
    <t>BRUSTURI</t>
  </si>
  <si>
    <t>VASCAU</t>
  </si>
  <si>
    <t>SUPLACU DE BARCAU</t>
  </si>
  <si>
    <t>TAUTEU</t>
  </si>
  <si>
    <t>TULCA</t>
  </si>
  <si>
    <t>VOIVOZI</t>
  </si>
  <si>
    <t>SALACEA</t>
  </si>
  <si>
    <t>SIMIAN</t>
  </si>
  <si>
    <t>NOJORID</t>
  </si>
  <si>
    <t>Bors, Santion</t>
  </si>
  <si>
    <t>Girisu De Cris, Tarian</t>
  </si>
  <si>
    <t>Alparea, Baile Felix, Cihei, Cordau, Fughiu, Haieu, Oradea, Osorhei, Rontau, Sanmartin</t>
  </si>
  <si>
    <t>Bistra, Popesti</t>
  </si>
  <si>
    <t>Santandrei, Palota</t>
  </si>
  <si>
    <t>Lunca, Petrileni, Stei</t>
  </si>
  <si>
    <t>Tauteu, Bogei</t>
  </si>
  <si>
    <t>Tileagd, Tilecus</t>
  </si>
  <si>
    <t>Carpinet, Leheceni, Vascau</t>
  </si>
  <si>
    <t>Voivozi, Budoi</t>
  </si>
  <si>
    <t>Brusturi, Cuiesd, Paulesti, Picleu, Tiganestii de Cris</t>
  </si>
  <si>
    <t>BISTRITA-NASAUD</t>
  </si>
  <si>
    <t>BISTRITA</t>
  </si>
  <si>
    <t>BECLEAN</t>
  </si>
  <si>
    <t>PRUNDU BARGAULUI</t>
  </si>
  <si>
    <t>SANGEORZ-BAI</t>
  </si>
  <si>
    <t>NASAUD</t>
  </si>
  <si>
    <t>RODNA</t>
  </si>
  <si>
    <t>MAIERU</t>
  </si>
  <si>
    <t>FELDRU</t>
  </si>
  <si>
    <t>RETEAG</t>
  </si>
  <si>
    <t>LECHINTA</t>
  </si>
  <si>
    <t>TELCIU</t>
  </si>
  <si>
    <t>SANT</t>
  </si>
  <si>
    <t>REBRISOARA</t>
  </si>
  <si>
    <t>SALVA</t>
  </si>
  <si>
    <t>TEACA</t>
  </si>
  <si>
    <t>REBRA</t>
  </si>
  <si>
    <t>LIVEZILE</t>
  </si>
  <si>
    <t>ILVA MICA</t>
  </si>
  <si>
    <t>Beclean</t>
  </si>
  <si>
    <t>Rodna</t>
  </si>
  <si>
    <t>Maieru</t>
  </si>
  <si>
    <t>Feldru</t>
  </si>
  <si>
    <t>Telciu</t>
  </si>
  <si>
    <t>Sant</t>
  </si>
  <si>
    <t>Rebrisoara</t>
  </si>
  <si>
    <t>Salva</t>
  </si>
  <si>
    <t>Teaca</t>
  </si>
  <si>
    <t>Rebra</t>
  </si>
  <si>
    <t>Livezile</t>
  </si>
  <si>
    <t>Ilva Mica</t>
  </si>
  <si>
    <t>BOTOSANI</t>
  </si>
  <si>
    <t>DOROHOI</t>
  </si>
  <si>
    <t>FLAMANZI</t>
  </si>
  <si>
    <t>DARABANI</t>
  </si>
  <si>
    <t>SAVENI</t>
  </si>
  <si>
    <t>STEFANESTI</t>
  </si>
  <si>
    <t>TUDORA</t>
  </si>
  <si>
    <t>CORNI</t>
  </si>
  <si>
    <t>VORNICENI</t>
  </si>
  <si>
    <t>TODIRENI</t>
  </si>
  <si>
    <t>DERSCA</t>
  </si>
  <si>
    <t>HAVARNA</t>
  </si>
  <si>
    <t>Bistrita Bargaului, Josenii Bargaului, Mijlocenii Bargaului, Prundu Bargaului, Susenii Bargaului, Tiha Bargaului</t>
  </si>
  <si>
    <t>Sangeorz-Bai, Valea Borcutului</t>
  </si>
  <si>
    <t>Lusca, Nasaud</t>
  </si>
  <si>
    <t>Bata, Ciceu-Mihaiesti, Reteag</t>
  </si>
  <si>
    <t>Lechinta, Vermes</t>
  </si>
  <si>
    <t>Rachiti, Catamaresti-Deal, Cismea, Botosani, Curtesti</t>
  </si>
  <si>
    <t>Broscauti, Dorohoi</t>
  </si>
  <si>
    <t>Stefanesti-Sat, Stefanesti, Badiuti</t>
  </si>
  <si>
    <t>Todireni, Cernesti</t>
  </si>
  <si>
    <t>BRAILA</t>
  </si>
  <si>
    <t>IANCA</t>
  </si>
  <si>
    <t>INSURATEI</t>
  </si>
  <si>
    <t>TUFESTI</t>
  </si>
  <si>
    <t>VIZIRU</t>
  </si>
  <si>
    <t>SUTESTI</t>
  </si>
  <si>
    <t>CHISCANI</t>
  </si>
  <si>
    <t>FAUREI</t>
  </si>
  <si>
    <t>TICHILESTI</t>
  </si>
  <si>
    <t>GROPENI</t>
  </si>
  <si>
    <t>JIRLAU</t>
  </si>
  <si>
    <t>MOVILA MIRESII</t>
  </si>
  <si>
    <t>ULMU</t>
  </si>
  <si>
    <t>BARAGANUL</t>
  </si>
  <si>
    <t>ZAVOAIA</t>
  </si>
  <si>
    <t>VADENI</t>
  </si>
  <si>
    <t>Baldovinesti, Braila, Cazasu,Lacu Sarat, Varsatura</t>
  </si>
  <si>
    <t>Ianca, Perisoru, Plopu</t>
  </si>
  <si>
    <t>BRASOV</t>
  </si>
  <si>
    <t>ZARNESTI</t>
  </si>
  <si>
    <t>CODLEA</t>
  </si>
  <si>
    <t>RASNOV</t>
  </si>
  <si>
    <t>PREJMER</t>
  </si>
  <si>
    <t>TARLUNGENI</t>
  </si>
  <si>
    <t>VICTORIA</t>
  </si>
  <si>
    <t>BRAN</t>
  </si>
  <si>
    <t>POIANA BRASOV</t>
  </si>
  <si>
    <t>RUPEA</t>
  </si>
  <si>
    <t>FELDIOARA</t>
  </si>
  <si>
    <t>BUDILA</t>
  </si>
  <si>
    <t>CRISTIAN</t>
  </si>
  <si>
    <t>TELIU</t>
  </si>
  <si>
    <t>HARMAN</t>
  </si>
  <si>
    <t>DUMBRAVITA</t>
  </si>
  <si>
    <t>VULCAN</t>
  </si>
  <si>
    <t>BOD</t>
  </si>
  <si>
    <t>HALCHIU</t>
  </si>
  <si>
    <t>APATA</t>
  </si>
  <si>
    <t>RACOS</t>
  </si>
  <si>
    <t>CRIZBAV</t>
  </si>
  <si>
    <t>FAGARAS</t>
  </si>
  <si>
    <t>PREDEAL</t>
  </si>
  <si>
    <t>Bod, Colonia Bod</t>
  </si>
  <si>
    <t>Bran, Cheia, Moieciu De Jos, Predelut, Tohanu Nou, Simon</t>
  </si>
  <si>
    <t>Predeal, Paraul Rece</t>
  </si>
  <si>
    <t>Carpinis, Purcareni, Tarlungeni, Zizin</t>
  </si>
  <si>
    <t>BUCURESTI</t>
  </si>
  <si>
    <t>BUZAU</t>
  </si>
  <si>
    <t>RAMNICU SARAT</t>
  </si>
  <si>
    <t>MARACINENI</t>
  </si>
  <si>
    <t>POGOANELE</t>
  </si>
  <si>
    <t>NEHOIU</t>
  </si>
  <si>
    <t>SCURTEŞTI</t>
  </si>
  <si>
    <t>PADINA</t>
  </si>
  <si>
    <t>VADU PASII</t>
  </si>
  <si>
    <t>CISLAU</t>
  </si>
  <si>
    <t>FUNDENI</t>
  </si>
  <si>
    <t>RAMNICELU</t>
  </si>
  <si>
    <t>RUSETU</t>
  </si>
  <si>
    <t>BERCA</t>
  </si>
  <si>
    <t>GLODEANU SARAT</t>
  </si>
  <si>
    <t>SMEENI</t>
  </si>
  <si>
    <t>STALPU</t>
  </si>
  <si>
    <t>UNGURIU</t>
  </si>
  <si>
    <t>TABARASTI</t>
  </si>
  <si>
    <t>CANDESTI</t>
  </si>
  <si>
    <t>GHERASENI</t>
  </si>
  <si>
    <t>POSTA CALNAU</t>
  </si>
  <si>
    <t>COCHIRLEANCA</t>
  </si>
  <si>
    <t>SAPOCA</t>
  </si>
  <si>
    <t>BOLDU</t>
  </si>
  <si>
    <t>PATARLAGELE</t>
  </si>
  <si>
    <t>Costesti, Pietrosu</t>
  </si>
  <si>
    <t>Fundeni, Suditi</t>
  </si>
  <si>
    <t>Glodeanu Sarat, Pitulicea</t>
  </si>
  <si>
    <t>Posta Calnau, Coconari</t>
  </si>
  <si>
    <t>Magura, Ojasca, Unguriu</t>
  </si>
  <si>
    <t>Bajani, Vadu Pasii</t>
  </si>
  <si>
    <t>CALARASI</t>
  </si>
  <si>
    <t>OLTENITA</t>
  </si>
  <si>
    <t>URZICENI</t>
  </si>
  <si>
    <t>MODELU</t>
  </si>
  <si>
    <t>CHIRNOGI</t>
  </si>
  <si>
    <t>FUNDULEA</t>
  </si>
  <si>
    <t>DRAGALINA</t>
  </si>
  <si>
    <t>ROSETI</t>
  </si>
  <si>
    <t>CURCANI</t>
  </si>
  <si>
    <t>BUDESTI</t>
  </si>
  <si>
    <t>ULMENI</t>
  </si>
  <si>
    <t>CIOCANESTI</t>
  </si>
  <si>
    <t>PERISORU</t>
  </si>
  <si>
    <t>GRADISTEA</t>
  </si>
  <si>
    <t>FRUMUSANI</t>
  </si>
  <si>
    <t>LEHLIU-GARA</t>
  </si>
  <si>
    <t>CUZA VODA</t>
  </si>
  <si>
    <t>GALBINASI</t>
  </si>
  <si>
    <t>MANASTIREA</t>
  </si>
  <si>
    <t>VASILATI</t>
  </si>
  <si>
    <t>DOR MARUNT</t>
  </si>
  <si>
    <t>RADOVANU</t>
  </si>
  <si>
    <t>CHISELET</t>
  </si>
  <si>
    <t>STEFAN CEL MARE</t>
  </si>
  <si>
    <t>NANA</t>
  </si>
  <si>
    <t>RAZVANI</t>
  </si>
  <si>
    <t>SOLDANU</t>
  </si>
  <si>
    <t>IALOMITA</t>
  </si>
  <si>
    <t>BORCEA</t>
  </si>
  <si>
    <t>JEGALIA</t>
  </si>
  <si>
    <t>Bogata, Ciocanesti</t>
  </si>
  <si>
    <t>Calarasii Vechi, Ceacu, Cuza Voda</t>
  </si>
  <si>
    <t>Frumusani, Pasarea</t>
  </si>
  <si>
    <t>Cunesti, Gradistea, Rasa</t>
  </si>
  <si>
    <t>Modelu, Tonea</t>
  </si>
  <si>
    <t>CARAS-SEVERIN</t>
  </si>
  <si>
    <t>RESITA</t>
  </si>
  <si>
    <t>CARANSEBES</t>
  </si>
  <si>
    <t>BOCSA</t>
  </si>
  <si>
    <t>OTELU ROSU</t>
  </si>
  <si>
    <t>BAILE HERCULANE</t>
  </si>
  <si>
    <t>ORAVITA</t>
  </si>
  <si>
    <t>MOLDOVA VECHE</t>
  </si>
  <si>
    <t>ANINA</t>
  </si>
  <si>
    <t>MOLDOVA NOUA</t>
  </si>
  <si>
    <t>TEREGOVA</t>
  </si>
  <si>
    <t>MEHADIA</t>
  </si>
  <si>
    <t>CARASOVA</t>
  </si>
  <si>
    <t>BOZOVICI</t>
  </si>
  <si>
    <t>Anina, Steierdorf</t>
  </si>
  <si>
    <t>B.Herculane, Pecinisca</t>
  </si>
  <si>
    <t>ZALAU</t>
  </si>
  <si>
    <t>DEJ</t>
  </si>
  <si>
    <t>GHERLA</t>
  </si>
  <si>
    <t>HUEDIN</t>
  </si>
  <si>
    <t>GILAU</t>
  </si>
  <si>
    <t>JIBOU</t>
  </si>
  <si>
    <t>CRASNA</t>
  </si>
  <si>
    <t>SARMASAG</t>
  </si>
  <si>
    <t>AGHIRESU-FABRICI</t>
  </si>
  <si>
    <t>BONTIDA</t>
  </si>
  <si>
    <t>NUSFALAU</t>
  </si>
  <si>
    <t>COJOCNA</t>
  </si>
  <si>
    <t>IARA</t>
  </si>
  <si>
    <t>PERICEI</t>
  </si>
  <si>
    <t>TRITENII DE JOS</t>
  </si>
  <si>
    <t>TURDA</t>
  </si>
  <si>
    <t>CAMPIA TURZII</t>
  </si>
  <si>
    <t>CLUJ</t>
  </si>
  <si>
    <t>Iara, Fagetu Ierii</t>
  </si>
  <si>
    <t>Triteni De Jos, Triteni De Sus</t>
  </si>
  <si>
    <t>SALAJ</t>
  </si>
  <si>
    <t>CONSTANTA</t>
  </si>
  <si>
    <t>MANGALIA</t>
  </si>
  <si>
    <t>EFORIE</t>
  </si>
  <si>
    <t>MEDGIDIA</t>
  </si>
  <si>
    <t>CERNAVODA</t>
  </si>
  <si>
    <t>FETESTI</t>
  </si>
  <si>
    <t>TANDAREI</t>
  </si>
  <si>
    <t>CUMPANA</t>
  </si>
  <si>
    <t>COSTINESTI</t>
  </si>
  <si>
    <t>TECHIRGHIOL</t>
  </si>
  <si>
    <t>OVIDIU</t>
  </si>
  <si>
    <t>VALUL LUI TRAIAN</t>
  </si>
  <si>
    <t>HARSOVA</t>
  </si>
  <si>
    <t>MURFATLAR</t>
  </si>
  <si>
    <t>LUMINA</t>
  </si>
  <si>
    <t>MIHAIL KOGALNICEANU</t>
  </si>
  <si>
    <t>COBADIN</t>
  </si>
  <si>
    <t>AGIGEA</t>
  </si>
  <si>
    <t>CORBU</t>
  </si>
  <si>
    <t>POARTA ALBA</t>
  </si>
  <si>
    <t>NEGRU VODA</t>
  </si>
  <si>
    <t>2 MAI</t>
  </si>
  <si>
    <t>LIMANU</t>
  </si>
  <si>
    <t>TOPRAISAR</t>
  </si>
  <si>
    <t>CAZANESTI</t>
  </si>
  <si>
    <t>COGEALAC</t>
  </si>
  <si>
    <t>BANEASA</t>
  </si>
  <si>
    <t>CASTELU</t>
  </si>
  <si>
    <t>CIOBANU</t>
  </si>
  <si>
    <t>23 AUGUST</t>
  </si>
  <si>
    <t>PECINEAGA</t>
  </si>
  <si>
    <t>OSTROV</t>
  </si>
  <si>
    <t>COCORASTI GRIND</t>
  </si>
  <si>
    <t>RASOVA</t>
  </si>
  <si>
    <t>Constanta, Mamaia, Mamaia-Sat, Navodari, Palazu Mare</t>
  </si>
  <si>
    <t>Costinesti, Schitu</t>
  </si>
  <si>
    <t>Eforie-Nord, Eforie-Sud, Tuzla</t>
  </si>
  <si>
    <t>Jupiter, Mangalia, Neptun, Olimp, Saturn, Venus</t>
  </si>
  <si>
    <t>COVASNA</t>
  </si>
  <si>
    <t>SFÂNTU GHEORGHE</t>
  </si>
  <si>
    <t>TARGU SECUIESC</t>
  </si>
  <si>
    <t>INTORSURA BUZAULUI</t>
  </si>
  <si>
    <t>BARAOLT</t>
  </si>
  <si>
    <t>GHELNITA</t>
  </si>
  <si>
    <t>TURIA</t>
  </si>
  <si>
    <t>ZAGON</t>
  </si>
  <si>
    <t>CERNAT</t>
  </si>
  <si>
    <t>OJDULA</t>
  </si>
  <si>
    <t>BELIN</t>
  </si>
  <si>
    <t>ZABALA</t>
  </si>
  <si>
    <t>SANZIENI</t>
  </si>
  <si>
    <t>OZUN</t>
  </si>
  <si>
    <t>BRETCU</t>
  </si>
  <si>
    <t>ARACI</t>
  </si>
  <si>
    <t>Belin, Belin-Vale</t>
  </si>
  <si>
    <t>Intorsura Buzaului, Bradet, Floroaia, Sita Buzaului</t>
  </si>
  <si>
    <t>DAMBOVITA</t>
  </si>
  <si>
    <t>TARGOVISTE</t>
  </si>
  <si>
    <t>MORENI</t>
  </si>
  <si>
    <t>TITU</t>
  </si>
  <si>
    <t>PUCIOASA</t>
  </si>
  <si>
    <t>GAESTI</t>
  </si>
  <si>
    <t>RAZVAD</t>
  </si>
  <si>
    <t>SOTANGA</t>
  </si>
  <si>
    <t>BALENI</t>
  </si>
  <si>
    <t>RACARI</t>
  </si>
  <si>
    <t>COJASCA</t>
  </si>
  <si>
    <t>I.L. CARAGIALE</t>
  </si>
  <si>
    <t>FIENI</t>
  </si>
  <si>
    <t>COMISANI</t>
  </si>
  <si>
    <t>PIETROSITA-MOROENI</t>
  </si>
  <si>
    <t>DOICESTI</t>
  </si>
  <si>
    <t>ROMANESTI</t>
  </si>
  <si>
    <t>LUNGULETU</t>
  </si>
  <si>
    <t>BUCSANI</t>
  </si>
  <si>
    <t>IONESTI</t>
  </si>
  <si>
    <t>OCNITA</t>
  </si>
  <si>
    <t>POIANA</t>
  </si>
  <si>
    <t>GURA SUTII</t>
  </si>
  <si>
    <t>VACARESTI</t>
  </si>
  <si>
    <t>GLODENI</t>
  </si>
  <si>
    <t>POTLOGI</t>
  </si>
  <si>
    <t>VLADENI</t>
  </si>
  <si>
    <t>PERSINARI</t>
  </si>
  <si>
    <t>VISINA</t>
  </si>
  <si>
    <t>BEZDEAD</t>
  </si>
  <si>
    <t>NICULESTI</t>
  </si>
  <si>
    <t>TATARANI</t>
  </si>
  <si>
    <t>PIETRARI</t>
  </si>
  <si>
    <t>LUCIENI</t>
  </si>
  <si>
    <t>TEIS</t>
  </si>
  <si>
    <t>NUCET</t>
  </si>
  <si>
    <t>MANESTI</t>
  </si>
  <si>
    <t>LUDESTI</t>
  </si>
  <si>
    <t>GHEBOAIA</t>
  </si>
  <si>
    <t>SLOBOZIA MOARA</t>
  </si>
  <si>
    <t>Baleni-Romani, Baleni-Sarbi</t>
  </si>
  <si>
    <t>Brezoaele, Brezoaia</t>
  </si>
  <si>
    <t>Bilciuresti, Buhoreanca, Cojasca, Iazu, Suseni Socetu</t>
  </si>
  <si>
    <t>Comisani, Lazuri</t>
  </si>
  <si>
    <t>Ghirdoveni, I.L. Caragiale</t>
  </si>
  <si>
    <t>Gherghesti, Greci, Ionesti</t>
  </si>
  <si>
    <t>Lunca, Moroeni, Pietrosita, Pucheni</t>
  </si>
  <si>
    <t>Pucioasa, Glodeni, Bela</t>
  </si>
  <si>
    <t>Branesti, Gura Vulcanei, Sotanga, Toculesti, Vulcana-Pandele</t>
  </si>
  <si>
    <t>Razvad, Aninoasa, Gura Ocnitei, Valea Voivozilor, Viforata</t>
  </si>
  <si>
    <t>Dragaesti Pamanteni</t>
  </si>
  <si>
    <t>DOLJ</t>
  </si>
  <si>
    <t>CRAIOVA</t>
  </si>
  <si>
    <t>BAILESTI</t>
  </si>
  <si>
    <t>DABULENI</t>
  </si>
  <si>
    <t>FILIASI</t>
  </si>
  <si>
    <t>CALAFAT</t>
  </si>
  <si>
    <t>POIANA MARE</t>
  </si>
  <si>
    <t>PODARI</t>
  </si>
  <si>
    <t>SEGARCEA</t>
  </si>
  <si>
    <t>BARCA</t>
  </si>
  <si>
    <t>SADOVA</t>
  </si>
  <si>
    <t>VALEA STANCIULUI</t>
  </si>
  <si>
    <t>MOTATEI</t>
  </si>
  <si>
    <t>GOIESTI</t>
  </si>
  <si>
    <t>CETATE</t>
  </si>
  <si>
    <t>GHIDICI</t>
  </si>
  <si>
    <t>DESA</t>
  </si>
  <si>
    <t>MARSANI</t>
  </si>
  <si>
    <t>AMARASTII DE JOS</t>
  </si>
  <si>
    <t>GALICEA MARE</t>
  </si>
  <si>
    <t>CERAT</t>
  </si>
  <si>
    <t>DANETI</t>
  </si>
  <si>
    <t>PIELESTI</t>
  </si>
  <si>
    <t>CIUPERCENII NOI</t>
  </si>
  <si>
    <t>PLENITA</t>
  </si>
  <si>
    <t>ISALNITA</t>
  </si>
  <si>
    <t>BECHET</t>
  </si>
  <si>
    <t>OSTROVENI</t>
  </si>
  <si>
    <t>LEU</t>
  </si>
  <si>
    <t>MAGLAVIT</t>
  </si>
  <si>
    <t>LIPOVU</t>
  </si>
  <si>
    <t>COSOVENI</t>
  </si>
  <si>
    <t>CARCEA</t>
  </si>
  <si>
    <t>CELARU</t>
  </si>
  <si>
    <t>BISTRET</t>
  </si>
  <si>
    <t>URZICUTA</t>
  </si>
  <si>
    <t>CARAULA</t>
  </si>
  <si>
    <t>GANGIOVA</t>
  </si>
  <si>
    <t>BREASTA</t>
  </si>
  <si>
    <t>GIURGITA</t>
  </si>
  <si>
    <t>NEGOI</t>
  </si>
  <si>
    <t>CIUPERCENII VECHI</t>
  </si>
  <si>
    <t>Barca, Goicea</t>
  </si>
  <si>
    <t>Celaru, Soreni, Ghizdavesti</t>
  </si>
  <si>
    <t>Cernelele De Sus, Izvorul Rece, Simnicu De Jos, Facai, Craiova, Cernele, Popoveni</t>
  </si>
  <si>
    <t>Calarasi, Dabuleni</t>
  </si>
  <si>
    <t>Braniste, Daneti</t>
  </si>
  <si>
    <t>Comosteni, Gangiova</t>
  </si>
  <si>
    <t>Piscu Vechi, Ghidici</t>
  </si>
  <si>
    <t>Livezi, Podari, Tuglui, Gura Vaii</t>
  </si>
  <si>
    <t>Tunarii Vechi, Poiana Mare</t>
  </si>
  <si>
    <t>Horezu Poenari, Valea Stanciucui</t>
  </si>
  <si>
    <t>GALATI</t>
  </si>
  <si>
    <t>TECUCI</t>
  </si>
  <si>
    <t>LIESTI</t>
  </si>
  <si>
    <t>PECHEA</t>
  </si>
  <si>
    <t>MATCA</t>
  </si>
  <si>
    <t>TOFLEA</t>
  </si>
  <si>
    <t>CUDALBI</t>
  </si>
  <si>
    <t>COROD</t>
  </si>
  <si>
    <t>FARTANESTI</t>
  </si>
  <si>
    <t>TG. BUJOR</t>
  </si>
  <si>
    <t>T. VLADIMIRESCU</t>
  </si>
  <si>
    <t>MUNTENI</t>
  </si>
  <si>
    <t>INDEPENDENTA</t>
  </si>
  <si>
    <t>PISCU</t>
  </si>
  <si>
    <t>FRUMUSITA</t>
  </si>
  <si>
    <t>MOVILENI</t>
  </si>
  <si>
    <t>BERESTI</t>
  </si>
  <si>
    <t>SCHELA</t>
  </si>
  <si>
    <t>GHIDIGENI</t>
  </si>
  <si>
    <t>VL. MARULUI</t>
  </si>
  <si>
    <t>GRIVITA</t>
  </si>
  <si>
    <t>SMARDAN</t>
  </si>
  <si>
    <t>SENDRENI</t>
  </si>
  <si>
    <t>COSTACHE NEGRI</t>
  </si>
  <si>
    <t>BRANISTEA</t>
  </si>
  <si>
    <t>HANU CONACHI</t>
  </si>
  <si>
    <t>NEGRILESTI</t>
  </si>
  <si>
    <t>Fartanesti, Chiraftei</t>
  </si>
  <si>
    <t>Ghidigeni, Gura Garbovatului, Gefu, Taplau</t>
  </si>
  <si>
    <t>Beresti, Beresti-Meria</t>
  </si>
  <si>
    <t>Frumusita, Tamaoani</t>
  </si>
  <si>
    <t>Barcea, Bucesti, Draganesti, Ivesti, Liesti, Malu Alb, Podoleni, Umbraresti, Umbraresti-Deal, Torcesti</t>
  </si>
  <si>
    <t>Munteni, Frunzeasca</t>
  </si>
  <si>
    <t>Negrilesti, Slobozia Blaneasa</t>
  </si>
  <si>
    <t>Cuza Voda, Izvoarele, Pechea, Slobozia Conachi</t>
  </si>
  <si>
    <t>Targu Bujor, Umbraresti</t>
  </si>
  <si>
    <t>Brahasesti, Toflea</t>
  </si>
  <si>
    <t>GIURGIU</t>
  </si>
  <si>
    <t>VALEA DRAGULUI</t>
  </si>
  <si>
    <t>BOLINTIN-VALE</t>
  </si>
  <si>
    <t>BOLINTIN DEAL</t>
  </si>
  <si>
    <t>GOSTINARI</t>
  </si>
  <si>
    <t>HOTARELE</t>
  </si>
  <si>
    <t>MIHAILESTI</t>
  </si>
  <si>
    <t>COSOBA</t>
  </si>
  <si>
    <t>ROATA DE JOS</t>
  </si>
  <si>
    <t>FLORESTI</t>
  </si>
  <si>
    <t>OGREZENI</t>
  </si>
  <si>
    <t>MALU SPART</t>
  </si>
  <si>
    <t>PRUNDU</t>
  </si>
  <si>
    <t>ADUNATII-COPACENI</t>
  </si>
  <si>
    <t>VEDEA</t>
  </si>
  <si>
    <t>SABARENI</t>
  </si>
  <si>
    <t>MARSA</t>
  </si>
  <si>
    <t>PALANCA</t>
  </si>
  <si>
    <t>CREVEDIA MARE</t>
  </si>
  <si>
    <t>MIHAI BRAVU</t>
  </si>
  <si>
    <t>GHIMPATI</t>
  </si>
  <si>
    <t>FRATESTI</t>
  </si>
  <si>
    <t>MALU</t>
  </si>
  <si>
    <t>NOVACI</t>
  </si>
  <si>
    <t>CALUGARENI</t>
  </si>
  <si>
    <t>Bolintin-Deal, Mihai Voda</t>
  </si>
  <si>
    <t>Branistari, Calugareni</t>
  </si>
  <si>
    <t>Giurgiu, Remus</t>
  </si>
  <si>
    <t>Campurelu, Colibasi, Gostinari</t>
  </si>
  <si>
    <t>Hotarele, Isvoarele</t>
  </si>
  <si>
    <t>Malu Spart, Suseni</t>
  </si>
  <si>
    <t>Novaci, Popesti</t>
  </si>
  <si>
    <t>Roata De Jos, Sadina</t>
  </si>
  <si>
    <t>Valea Dragului, Dobreni, Varasti</t>
  </si>
  <si>
    <t>Izvoarele, Chiriacu</t>
  </si>
  <si>
    <t>GORJ</t>
  </si>
  <si>
    <t>TARGU JIU</t>
  </si>
  <si>
    <t>MOTRU</t>
  </si>
  <si>
    <t>ROVINARI</t>
  </si>
  <si>
    <t>BUMBESTI JIU</t>
  </si>
  <si>
    <t>BALTENI</t>
  </si>
  <si>
    <t>MATASARI</t>
  </si>
  <si>
    <t>URDARI</t>
  </si>
  <si>
    <t>TARGU- CARBUNESTI</t>
  </si>
  <si>
    <t>TICLENI</t>
  </si>
  <si>
    <t>TURCENI</t>
  </si>
  <si>
    <t>BAIA DE FIER</t>
  </si>
  <si>
    <t>RUNCU</t>
  </si>
  <si>
    <t>BALTA</t>
  </si>
  <si>
    <t>Valea Mare, Balta, Baltisoara</t>
  </si>
  <si>
    <t>Plopsoru, Pesteana Jiu, Olari, Cocoreni, Moi, Balteni, Vladuleni, Sardanesti</t>
  </si>
  <si>
    <t>Bumbesti-Jiu, Curtisoara, Lazaresti, Tetila</t>
  </si>
  <si>
    <t>Trestioara, Corobai, Dragotesti, Matasari</t>
  </si>
  <si>
    <t>Steic, Plostina, Lupoaia, Valea Perilor, Rosiuta, Insuratei, Valea Manastirii, Motru, Dealu Pomilor</t>
  </si>
  <si>
    <t>Novaci, Hirisesti, Pociovalistea</t>
  </si>
  <si>
    <t>Rosia Jiu, Rovinari</t>
  </si>
  <si>
    <t>Arcani, Campofeni, Sanatesti, Runcu</t>
  </si>
  <si>
    <t>Romanesti, Targu Jiu, Ceauru, Iasi-Gorj, Polata, Preajba Mare, Iezureni, Ursati, Dragutesti, Dragoeni, Slobozia, Barsesti, Balesti</t>
  </si>
  <si>
    <t>Jiltu, Turceni</t>
  </si>
  <si>
    <t>HARGHITA</t>
  </si>
  <si>
    <t>MIERCUREA CIUC</t>
  </si>
  <si>
    <t>ODORHEIU SECUIESC</t>
  </si>
  <si>
    <t>GHEORGHENI</t>
  </si>
  <si>
    <t>SANDOMINIC</t>
  </si>
  <si>
    <t>TOPLITA</t>
  </si>
  <si>
    <t>REMETEA</t>
  </si>
  <si>
    <t>VLAHITA</t>
  </si>
  <si>
    <t>BALAN</t>
  </si>
  <si>
    <t>CICEU</t>
  </si>
  <si>
    <t>CORUND</t>
  </si>
  <si>
    <t>SUSENI</t>
  </si>
  <si>
    <t>JOSENI</t>
  </si>
  <si>
    <t>ZETEA</t>
  </si>
  <si>
    <t>PRAID</t>
  </si>
  <si>
    <t>CIUMANI</t>
  </si>
  <si>
    <t>BAILE TUSNAD</t>
  </si>
  <si>
    <t>CIUCSANGEORGIU</t>
  </si>
  <si>
    <t>LAZAREA</t>
  </si>
  <si>
    <t>LUETA</t>
  </si>
  <si>
    <t>FRUMOASA</t>
  </si>
  <si>
    <t>BORSEC</t>
  </si>
  <si>
    <t>SANMARTIN</t>
  </si>
  <si>
    <t>SANSIMION</t>
  </si>
  <si>
    <t>MADARAS</t>
  </si>
  <si>
    <t>CAPALNITA</t>
  </si>
  <si>
    <t>CRISTURU SECUIESC</t>
  </si>
  <si>
    <t>Ciceu, Siculeni</t>
  </si>
  <si>
    <t>Cristuru Secuiesc, Filias</t>
  </si>
  <si>
    <t>Remetea, Ditrau</t>
  </si>
  <si>
    <t>Carta, Danesti, Ineu, Sandominic, Tomesti</t>
  </si>
  <si>
    <t>Chileni, Suseni, Valea Stramba</t>
  </si>
  <si>
    <t>Toplita, Vale, Magherus</t>
  </si>
  <si>
    <t>HUNEDOARA</t>
  </si>
  <si>
    <t>DEVA</t>
  </si>
  <si>
    <t>ORASTIE</t>
  </si>
  <si>
    <t>BRAD</t>
  </si>
  <si>
    <t>SIMERIA</t>
  </si>
  <si>
    <t>HATEG</t>
  </si>
  <si>
    <t>CALAN</t>
  </si>
  <si>
    <t>GEOAGIU</t>
  </si>
  <si>
    <t>GEOAGIU-BAI</t>
  </si>
  <si>
    <t>LUPENI</t>
  </si>
  <si>
    <t>Calan, Streisangeorgiu</t>
  </si>
  <si>
    <t>Archia, Deva, Santuhalm</t>
  </si>
  <si>
    <t>Hateg, Santamaria-Orlea</t>
  </si>
  <si>
    <t>Petrosani, Petrila, Cimpa</t>
  </si>
  <si>
    <t>PETROSANI-PETRILA</t>
  </si>
  <si>
    <t>Vulcan, Iscroni, Dealu Babii, Aninoasa, Jiu-Paroseni</t>
  </si>
  <si>
    <t>Simeria, Tampa</t>
  </si>
  <si>
    <t>FETESTI-GARA</t>
  </si>
  <si>
    <t>AMARA</t>
  </si>
  <si>
    <t>BARBULESTI</t>
  </si>
  <si>
    <t>FACAENI</t>
  </si>
  <si>
    <t>BORDUSANI</t>
  </si>
  <si>
    <t>COSERENI</t>
  </si>
  <si>
    <t>GARBOVI</t>
  </si>
  <si>
    <t>MUNTENI-BUZAU</t>
  </si>
  <si>
    <t>TRAIAN</t>
  </si>
  <si>
    <t>JILAVELE</t>
  </si>
  <si>
    <t>SCANTEIA</t>
  </si>
  <si>
    <t>GHEORGHE DOJA</t>
  </si>
  <si>
    <t>ALEXENI</t>
  </si>
  <si>
    <t>SLOBOZIA NOUA</t>
  </si>
  <si>
    <t>GHEORGHE LAZAR</t>
  </si>
  <si>
    <t>BORANESTI</t>
  </si>
  <si>
    <t>GRINDU</t>
  </si>
  <si>
    <t>OGRADA</t>
  </si>
  <si>
    <t>ROSIORI</t>
  </si>
  <si>
    <t>Bordusani, Cegani</t>
  </si>
  <si>
    <t>Fetesti, Vlasca</t>
  </si>
  <si>
    <t>Bora, Slobozia</t>
  </si>
  <si>
    <t>Manasia, Urziceni</t>
  </si>
  <si>
    <t>Boranesti, Sintesti</t>
  </si>
  <si>
    <t>IASI</t>
  </si>
  <si>
    <t>PASCANI</t>
  </si>
  <si>
    <t>TARGU FRUMOS</t>
  </si>
  <si>
    <t>HARLAU</t>
  </si>
  <si>
    <t>PODU ILOAIEI</t>
  </si>
  <si>
    <t>BELCESTI</t>
  </si>
  <si>
    <t>RUGINOASA</t>
  </si>
  <si>
    <t>HALAUCESTI</t>
  </si>
  <si>
    <t>RADUCANENI</t>
  </si>
  <si>
    <t>TODIRESTI</t>
  </si>
  <si>
    <t>LETCANI</t>
  </si>
  <si>
    <t>FOCURI</t>
  </si>
  <si>
    <t>MIRONEASA</t>
  </si>
  <si>
    <t>CRISTESTI</t>
  </si>
  <si>
    <t>DUMESTI</t>
  </si>
  <si>
    <t>RACHITENI</t>
  </si>
  <si>
    <t>VOINESTI</t>
  </si>
  <si>
    <t>PRISACANI</t>
  </si>
  <si>
    <t>ERBICENI</t>
  </si>
  <si>
    <t>BIVOLARI</t>
  </si>
  <si>
    <t>POPRICANI</t>
  </si>
  <si>
    <t>OTELENI</t>
  </si>
  <si>
    <t>Belcesti, Satu Nou, Tansa</t>
  </si>
  <si>
    <t>Dumesti, Pausesti</t>
  </si>
  <si>
    <t>Erbiceni, Barlesti</t>
  </si>
  <si>
    <t>Prisacani, Moreni</t>
  </si>
  <si>
    <t>Ruginoasa, Rediu, Dumbravita</t>
  </si>
  <si>
    <t>ILFOV</t>
  </si>
  <si>
    <t>1 DECEMBRIE</t>
  </si>
  <si>
    <t>BRANESTI</t>
  </si>
  <si>
    <t>CORNETU</t>
  </si>
  <si>
    <t>STEFANESTII DE JOS</t>
  </si>
  <si>
    <t>GLINA</t>
  </si>
  <si>
    <t>BERCENI</t>
  </si>
  <si>
    <t>PERIS</t>
  </si>
  <si>
    <t>MOARA VLASIEI</t>
  </si>
  <si>
    <t>CERNICA</t>
  </si>
  <si>
    <t>DARASTI-ILFOV</t>
  </si>
  <si>
    <t>TANGANU</t>
  </si>
  <si>
    <t>BALACEANCA</t>
  </si>
  <si>
    <t>GRUIU</t>
  </si>
  <si>
    <t>DRAGOMIRESTI -DEAL</t>
  </si>
  <si>
    <t>DRAGOMIRESTI VALE</t>
  </si>
  <si>
    <t>SILISTEA SNAGOVULUI</t>
  </si>
  <si>
    <t>DASCALU</t>
  </si>
  <si>
    <t>PETRACHIOAIA</t>
  </si>
  <si>
    <t>1 Decembrie, Copaceni</t>
  </si>
  <si>
    <t>Buda, Cornetu</t>
  </si>
  <si>
    <t>Dragomiresti-Vale, Zurbaua</t>
  </si>
  <si>
    <t>Cretuleasca, Stefanestii de Jos, Stefanestii de Sus</t>
  </si>
  <si>
    <t>MARAMURES</t>
  </si>
  <si>
    <t>BAIA MARE</t>
  </si>
  <si>
    <t>SIGHETU MARMATIEI</t>
  </si>
  <si>
    <t>BORSA</t>
  </si>
  <si>
    <t>VISEU DE SUS</t>
  </si>
  <si>
    <t>POIENILE DE SUB MUNTE</t>
  </si>
  <si>
    <t>SEINI</t>
  </si>
  <si>
    <t>IEUD</t>
  </si>
  <si>
    <t>TARGU LAPUS</t>
  </si>
  <si>
    <t>TAUTII-MAGHERAUS</t>
  </si>
  <si>
    <t>RUSCOVA</t>
  </si>
  <si>
    <t>CAVNIC</t>
  </si>
  <si>
    <t>VISEU DE JOS</t>
  </si>
  <si>
    <t>SALISTEA DE SUS</t>
  </si>
  <si>
    <t>ROZALVEA</t>
  </si>
  <si>
    <t>SOMCUTA MARE</t>
  </si>
  <si>
    <t>LAPUS</t>
  </si>
  <si>
    <t>DRAGOMIRESTI</t>
  </si>
  <si>
    <t>BARSANA</t>
  </si>
  <si>
    <t>SACEL</t>
  </si>
  <si>
    <t>VADU IZEI</t>
  </si>
  <si>
    <t>SAPANTA</t>
  </si>
  <si>
    <t>CAMPULUNG LA TISA</t>
  </si>
  <si>
    <t>REMETI</t>
  </si>
  <si>
    <t>BOTIZA</t>
  </si>
  <si>
    <t>RONA DE SUS</t>
  </si>
  <si>
    <t>COLTAU</t>
  </si>
  <si>
    <t>SARASAU</t>
  </si>
  <si>
    <t>ROGOZ</t>
  </si>
  <si>
    <t>Baia Sprie, Mocira, Sasar, Baia Mare, Tautii De Sus</t>
  </si>
  <si>
    <t>Moisei, Baile Borsa, Borsa</t>
  </si>
  <si>
    <t>Ieud, Bogdan Voda</t>
  </si>
  <si>
    <t>Rogoz, Damacuseni</t>
  </si>
  <si>
    <t>Sieu, Rozavlea</t>
  </si>
  <si>
    <t>Sabisa, Seini</t>
  </si>
  <si>
    <t>Sighetu Marmatiei, Tisa</t>
  </si>
  <si>
    <t>Vadu Izei, Sugau</t>
  </si>
  <si>
    <t>Busag, Bargau, Cicarlau, Merisor, Tautii-Magheraus</t>
  </si>
  <si>
    <t>MEHEDINTI</t>
  </si>
  <si>
    <t>DROBETA TURNU SEVERIN</t>
  </si>
  <si>
    <t>ORSOVA</t>
  </si>
  <si>
    <t>STREHAIA</t>
  </si>
  <si>
    <t>GARLA MARE</t>
  </si>
  <si>
    <t>CERNETI</t>
  </si>
  <si>
    <t>PATULELE</t>
  </si>
  <si>
    <t>VANJU MARE</t>
  </si>
  <si>
    <t>SALCIA</t>
  </si>
  <si>
    <t>ESELNITA</t>
  </si>
  <si>
    <t>Drobeta-Turnu Severin, Dudasu, Schela Cladovei</t>
  </si>
  <si>
    <t>Dedovita Noua, Simian</t>
  </si>
  <si>
    <t>MURES</t>
  </si>
  <si>
    <t>TARGU MURES</t>
  </si>
  <si>
    <t>REGHIN</t>
  </si>
  <si>
    <t>SIGHISOARA</t>
  </si>
  <si>
    <t>TARNAVENI</t>
  </si>
  <si>
    <t>LUDUS</t>
  </si>
  <si>
    <t>SOVATA</t>
  </si>
  <si>
    <t>IERNUT</t>
  </si>
  <si>
    <t>SANGEORGIU DE PADURE</t>
  </si>
  <si>
    <t>IBANESTI</t>
  </si>
  <si>
    <t>BAND</t>
  </si>
  <si>
    <t>UNGHENI</t>
  </si>
  <si>
    <t>MIERCUREA NIRAJULUI</t>
  </si>
  <si>
    <t>OGRA-SANPAUL</t>
  </si>
  <si>
    <t>SARMASU</t>
  </si>
  <si>
    <t>ERNEI</t>
  </si>
  <si>
    <t>PETELEA</t>
  </si>
  <si>
    <t>PANET</t>
  </si>
  <si>
    <t>ZAU DE CAMPIE</t>
  </si>
  <si>
    <t>GURGHIU</t>
  </si>
  <si>
    <t>LIVEZENI</t>
  </si>
  <si>
    <t>GANESTI</t>
  </si>
  <si>
    <t>DANES</t>
  </si>
  <si>
    <t>Hodac, Ibanesti</t>
  </si>
  <si>
    <t>Apalina, Iernuteni, Reghin, Solovastru, Suseni</t>
  </si>
  <si>
    <t>Sangeorgiu De Padure, Viforoasa</t>
  </si>
  <si>
    <t>Albesti, Sighisoara</t>
  </si>
  <si>
    <t>Sovata, Sacadat</t>
  </si>
  <si>
    <t>NEAMT</t>
  </si>
  <si>
    <t>PIATRA NEAMT</t>
  </si>
  <si>
    <t>ROMAN</t>
  </si>
  <si>
    <t>TARGU NEAMT</t>
  </si>
  <si>
    <t>PIATRA SOIMULUI</t>
  </si>
  <si>
    <t>SABAOANI</t>
  </si>
  <si>
    <t>ADJUDENI</t>
  </si>
  <si>
    <t>BICAZ</t>
  </si>
  <si>
    <t>BICAZ CHEI</t>
  </si>
  <si>
    <t>BALTATESTI</t>
  </si>
  <si>
    <t>PILDESTI</t>
  </si>
  <si>
    <t>URECHENI</t>
  </si>
  <si>
    <t>OGLINZI</t>
  </si>
  <si>
    <t>SAGNA</t>
  </si>
  <si>
    <t>NISIPORESTI</t>
  </si>
  <si>
    <t>BARTICESTI</t>
  </si>
  <si>
    <t>TIBUCANI</t>
  </si>
  <si>
    <t>ION CREANGA</t>
  </si>
  <si>
    <t>Adjudeni, Tamaseni</t>
  </si>
  <si>
    <t>Barticesti, Gheraestii Noi</t>
  </si>
  <si>
    <t>Bicaz, Capsa, Dodeni</t>
  </si>
  <si>
    <t>Bicaz-Chei, Damuc, Ivanes</t>
  </si>
  <si>
    <t>Bistrita, Ciritei, Cut, Dumbrava Rosie, Garcina, Piatra Neamt, Podoleni, Roznov, Slobozia, Savinesti, Viisoara, Valeni, Zanesti</t>
  </si>
  <si>
    <t>Roman, Cordun</t>
  </si>
  <si>
    <t>Borlesti, Chintinici, Luminis, Mastacan, Piatra Soimului, Poieni, Ruseni</t>
  </si>
  <si>
    <t>Targu Neamt, Humulesti, Topolita, Vanatori-Neamt</t>
  </si>
  <si>
    <t>Urecheni, Ingaresti</t>
  </si>
  <si>
    <t>Baltatesti, Valea Seaca</t>
  </si>
  <si>
    <t>OLT</t>
  </si>
  <si>
    <t>SLATINA</t>
  </si>
  <si>
    <t>CARACAL</t>
  </si>
  <si>
    <t>BALS</t>
  </si>
  <si>
    <t>CORABIA</t>
  </si>
  <si>
    <t>DRAGANESTI- OLT</t>
  </si>
  <si>
    <t>POTCOAVA</t>
  </si>
  <si>
    <t>VALENI</t>
  </si>
  <si>
    <t>PIATRA-OLT</t>
  </si>
  <si>
    <t>IZBICENI</t>
  </si>
  <si>
    <t>SCORNICESTI</t>
  </si>
  <si>
    <t>TIA MARE</t>
  </si>
  <si>
    <t>OSICA DE SUS</t>
  </si>
  <si>
    <t>BRASTAVATU</t>
  </si>
  <si>
    <t>VADASTRITA</t>
  </si>
  <si>
    <t>SARBII MAGURA (VITANESTI)</t>
  </si>
  <si>
    <t>RUSANESTI</t>
  </si>
  <si>
    <t>CURTISOARA</t>
  </si>
  <si>
    <t>CILIENI</t>
  </si>
  <si>
    <t>IANCU JIANU</t>
  </si>
  <si>
    <t>PARSCOVENI</t>
  </si>
  <si>
    <t>GROJDIBODU</t>
  </si>
  <si>
    <t>ROTUNDA</t>
  </si>
  <si>
    <t>BREBENI</t>
  </si>
  <si>
    <t>TUFENI</t>
  </si>
  <si>
    <t>FALCOIU</t>
  </si>
  <si>
    <t>STOICANESTI</t>
  </si>
  <si>
    <t>MARUNTEI</t>
  </si>
  <si>
    <t>COTEANA</t>
  </si>
  <si>
    <t>GIUVARASTI</t>
  </si>
  <si>
    <t>STOENESTI</t>
  </si>
  <si>
    <t>ORLEA</t>
  </si>
  <si>
    <t>Teslui, Dobrotinet, Pietrisu, Curtisoara</t>
  </si>
  <si>
    <t>Hotaru, Grojdibodu</t>
  </si>
  <si>
    <t>Orlea, Orlea Noua</t>
  </si>
  <si>
    <t>Osica De Sus, Vladuleni</t>
  </si>
  <si>
    <t>Olari, Butoi, Parscoveni</t>
  </si>
  <si>
    <t>Optasi, Corbu, Vitanesti</t>
  </si>
  <si>
    <t>Cireasov, Slatina</t>
  </si>
  <si>
    <t>Tia Mare, Doanca, Potlogeni</t>
  </si>
  <si>
    <t>Barza, Stoborasti, Tufeni</t>
  </si>
  <si>
    <t>PRAHOVA</t>
  </si>
  <si>
    <t>PLOIESTI</t>
  </si>
  <si>
    <t>CAMPINA</t>
  </si>
  <si>
    <t>VALENII DE MUNTE</t>
  </si>
  <si>
    <t>BAICOI</t>
  </si>
  <si>
    <t>MIZIL</t>
  </si>
  <si>
    <t>BOLDESTI-SCAENI</t>
  </si>
  <si>
    <t>BREAZA DE SUS</t>
  </si>
  <si>
    <t>BARCANESTI</t>
  </si>
  <si>
    <t>COMARNIC</t>
  </si>
  <si>
    <t>MANECIU</t>
  </si>
  <si>
    <t>FILIPESTII DE PADURE</t>
  </si>
  <si>
    <t>PLOPENI</t>
  </si>
  <si>
    <t>URLATI</t>
  </si>
  <si>
    <t>VALEA CALUGAREASCA</t>
  </si>
  <si>
    <t>STREJNICU</t>
  </si>
  <si>
    <t>PUCHENII MARI</t>
  </si>
  <si>
    <t>CIORANII DE JOS</t>
  </si>
  <si>
    <t>BREBU</t>
  </si>
  <si>
    <t>AZUGA</t>
  </si>
  <si>
    <t>ARICESTII RAHTIVANI</t>
  </si>
  <si>
    <t>MAGURENI</t>
  </si>
  <si>
    <t>BUCOV</t>
  </si>
  <si>
    <t>MAGURELE</t>
  </si>
  <si>
    <t>CORNU</t>
  </si>
  <si>
    <t>PLEASA</t>
  </si>
  <si>
    <t>BRAZII DE SUS</t>
  </si>
  <si>
    <t>SIRNA</t>
  </si>
  <si>
    <t>MARGINENII DE JOS</t>
  </si>
  <si>
    <t>BANESTI</t>
  </si>
  <si>
    <t>VALEA DOFTANEI</t>
  </si>
  <si>
    <t>STARCHIOJD</t>
  </si>
  <si>
    <t>VADU PARULUI</t>
  </si>
  <si>
    <t>POIANA CAMPINA</t>
  </si>
  <si>
    <t>TOMSANI</t>
  </si>
  <si>
    <t>GORGOTA</t>
  </si>
  <si>
    <t>FILIPESTII DE TARG</t>
  </si>
  <si>
    <t>CATINA</t>
  </si>
  <si>
    <t>DUMBRAVA</t>
  </si>
  <si>
    <t>CEPTURA DE JOS</t>
  </si>
  <si>
    <t>GAGENI</t>
  </si>
  <si>
    <t>GORNET</t>
  </si>
  <si>
    <t>VALCANESTI</t>
  </si>
  <si>
    <t>HOMORACIU</t>
  </si>
  <si>
    <t>COLCEAG</t>
  </si>
  <si>
    <t>Aricestii Rahtivani, Nedelea</t>
  </si>
  <si>
    <t>Baicoi, Tufeni, Schela, Liliesti, Dambu, Tintea</t>
  </si>
  <si>
    <t>Barcanesti, Pietrosani, Puscasi, Romanesti, Tatarani</t>
  </si>
  <si>
    <t>Boldesti-Scaeni, Lipanesti, Sipotu, Zamfira</t>
  </si>
  <si>
    <t>Batesti, Brazii De Jos, Brazii De Sus</t>
  </si>
  <si>
    <t>Brebu Manastirei, Brebu Megiesesc</t>
  </si>
  <si>
    <t>Calinesti, Catina, Novacesti</t>
  </si>
  <si>
    <t>Cioranii De Jos, Cioranii De Sus</t>
  </si>
  <si>
    <t>Chesnoiu, Cocorastii Colt, Cocorastii Grind, Coltu De Jos, Ghioldum, Persunari</t>
  </si>
  <si>
    <t>Colceag, Valcelele</t>
  </si>
  <si>
    <t>Cornu De Jos, Cornu De Sus</t>
  </si>
  <si>
    <t>Dumbrava, Zanoaga</t>
  </si>
  <si>
    <t>Ditesti, Filipestii De Padure</t>
  </si>
  <si>
    <t>Fanari, Gorgota, Potigrafu</t>
  </si>
  <si>
    <t>Homoraciu, Malu Vanat</t>
  </si>
  <si>
    <t>Coada Malului, Iazu, Magurele</t>
  </si>
  <si>
    <t>Lunca Prahovei, Magureni</t>
  </si>
  <si>
    <t>(Facaieni, Gheaba, Maneciu-Pamanteni, Maneciu-Ungureni</t>
  </si>
  <si>
    <t>Fefelei, Mizil</t>
  </si>
  <si>
    <t>Buda, Palanca</t>
  </si>
  <si>
    <t>Blejoi, Cocosesti, Paulesti, Paulestii Noi, Ploiesti, Ploiestiori, Tantareni</t>
  </si>
  <si>
    <t>Miroslavesti, Moara, Odaile, Puchenii Mari, Puchenii Mici, Puchenii Mosneni</t>
  </si>
  <si>
    <t>Sirna, Varnita, Tariceni</t>
  </si>
  <si>
    <t>Bradet, Starchiojd</t>
  </si>
  <si>
    <t>Tesila</t>
  </si>
  <si>
    <t>Magula, Tamsani</t>
  </si>
  <si>
    <t>Albesti-Muru, Vadu Parului</t>
  </si>
  <si>
    <t>Arva, Chitorani, Valea Calugareasca, Valea Larga, Valea Nicovani, Valea Orlei, Valea Poienii, Valea Popii, Valea Ursoii</t>
  </si>
  <si>
    <t>SATU MARE</t>
  </si>
  <si>
    <t>CAREI</t>
  </si>
  <si>
    <t>NEGRESTI-OAS</t>
  </si>
  <si>
    <t>TASNAD</t>
  </si>
  <si>
    <t>TURT</t>
  </si>
  <si>
    <t>HALMEU</t>
  </si>
  <si>
    <t>LUCACENI</t>
  </si>
  <si>
    <t>ODOREU</t>
  </si>
  <si>
    <t>BATARCI</t>
  </si>
  <si>
    <t>ARDUD</t>
  </si>
  <si>
    <t>CERTEZE</t>
  </si>
  <si>
    <t>TRIP</t>
  </si>
  <si>
    <t>BOTIZ</t>
  </si>
  <si>
    <t>MEDIESU AURIT</t>
  </si>
  <si>
    <t>VETIS</t>
  </si>
  <si>
    <t>CAPLENI</t>
  </si>
  <si>
    <t>SANISLAU</t>
  </si>
  <si>
    <t>MICULA</t>
  </si>
  <si>
    <t>GHERTA MICA</t>
  </si>
  <si>
    <t>TARSOLT</t>
  </si>
  <si>
    <t>TURULUNG</t>
  </si>
  <si>
    <t>LAZURI</t>
  </si>
  <si>
    <t>CAMARZANA</t>
  </si>
  <si>
    <t>PISCOLT</t>
  </si>
  <si>
    <t>APA</t>
  </si>
  <si>
    <t>Lucaceni, Camin, Berveni</t>
  </si>
  <si>
    <t>Mediesu Aurit, Romanesti</t>
  </si>
  <si>
    <t>Negresti-Oas, Vama, Tur, Luna</t>
  </si>
  <si>
    <t>Trip, Bixad</t>
  </si>
  <si>
    <t>Turt, Gherta Mare</t>
  </si>
  <si>
    <t>SIBIU</t>
  </si>
  <si>
    <t>CISNADIE</t>
  </si>
  <si>
    <t>AVRIG</t>
  </si>
  <si>
    <t>COPSA MICA</t>
  </si>
  <si>
    <t>GURA RAULUI</t>
  </si>
  <si>
    <t>TALMACIU</t>
  </si>
  <si>
    <t>RASINARI</t>
  </si>
  <si>
    <t>OCNA SIBIULUI</t>
  </si>
  <si>
    <t>JINA</t>
  </si>
  <si>
    <t>SURA MARE</t>
  </si>
  <si>
    <t>SALISTE</t>
  </si>
  <si>
    <t>VURPAR</t>
  </si>
  <si>
    <t>SADU</t>
  </si>
  <si>
    <t>SLIMNIC</t>
  </si>
  <si>
    <t>MOSNA</t>
  </si>
  <si>
    <t>BRATEIU</t>
  </si>
  <si>
    <t>TARNAVA</t>
  </si>
  <si>
    <t>RACOVITA</t>
  </si>
  <si>
    <t>MEDIAS</t>
  </si>
  <si>
    <t>AGNITA</t>
  </si>
  <si>
    <t>DUMBRAVENI</t>
  </si>
  <si>
    <t>SEICA MARE</t>
  </si>
  <si>
    <t>BAZNA</t>
  </si>
  <si>
    <t>Axente Sever, Copsa Mica</t>
  </si>
  <si>
    <t>Gura Raului, Orlat</t>
  </si>
  <si>
    <t>Sibiu, Selimbar</t>
  </si>
  <si>
    <t>SUCEAVA</t>
  </si>
  <si>
    <t>RADAUTI</t>
  </si>
  <si>
    <t>FALTICENI</t>
  </si>
  <si>
    <t>VATRA DORNEI</t>
  </si>
  <si>
    <t>CAMPULUNG MOLDOVENESC</t>
  </si>
  <si>
    <t>GURA HUMORULUI</t>
  </si>
  <si>
    <t>MARGINEA</t>
  </si>
  <si>
    <t>VICOVU DE SUS</t>
  </si>
  <si>
    <t>SIRET</t>
  </si>
  <si>
    <t>BOSANCI</t>
  </si>
  <si>
    <t>CAJVANA</t>
  </si>
  <si>
    <t>IPOTESTI</t>
  </si>
  <si>
    <t>BAIA</t>
  </si>
  <si>
    <t>MALINI</t>
  </si>
  <si>
    <t>ARBORE</t>
  </si>
  <si>
    <t>VOLOVAT</t>
  </si>
  <si>
    <t>PATRAUTI</t>
  </si>
  <si>
    <t>MILISAUTI</t>
  </si>
  <si>
    <t>LITENI</t>
  </si>
  <si>
    <t>FRATAUTII VECHI</t>
  </si>
  <si>
    <t>Putna</t>
  </si>
  <si>
    <t>BOGDANESTI</t>
  </si>
  <si>
    <t>COROCAIESTI</t>
  </si>
  <si>
    <t>MIRONU</t>
  </si>
  <si>
    <t>SUCEVITA</t>
  </si>
  <si>
    <t>DOLHASCA</t>
  </si>
  <si>
    <t>MITOCU DRAGOMIRNEI</t>
  </si>
  <si>
    <t>IASLOVAT</t>
  </si>
  <si>
    <t>BIVOLARIA</t>
  </si>
  <si>
    <t>BERCHISESTI</t>
  </si>
  <si>
    <t>SIMINICEA</t>
  </si>
  <si>
    <t>PALTINOASA</t>
  </si>
  <si>
    <t>STROIESTI</t>
  </si>
  <si>
    <t>ADANCATA</t>
  </si>
  <si>
    <t>Bursuceni, Corocaiesti</t>
  </si>
  <si>
    <t>Falticeni, Soldanesti</t>
  </si>
  <si>
    <t>Stamate, Fantanele, Banesti</t>
  </si>
  <si>
    <t>Maneuti, Fratautii Vechi</t>
  </si>
  <si>
    <t>Ipotesti, Lisaura, Tisauti</t>
  </si>
  <si>
    <t>Valea Moldovei, Mironu</t>
  </si>
  <si>
    <t>Siret, Manastirea</t>
  </si>
  <si>
    <t>Sfantu Ilie, Scheia, Suceava</t>
  </si>
  <si>
    <t>Putna, Gura Putnei</t>
  </si>
  <si>
    <t>Sucevita, Voivodeasa</t>
  </si>
  <si>
    <t>TELEORMAN</t>
  </si>
  <si>
    <t>ALEXANDRIA</t>
  </si>
  <si>
    <t>TURNU MAGURELE</t>
  </si>
  <si>
    <t>ROSIORI DE VEDE</t>
  </si>
  <si>
    <t>ZIMNICEA</t>
  </si>
  <si>
    <t>VIDELE</t>
  </si>
  <si>
    <t>BRAGADIRU</t>
  </si>
  <si>
    <t>PERETU</t>
  </si>
  <si>
    <t>PLOSCA</t>
  </si>
  <si>
    <t>ISLAZ</t>
  </si>
  <si>
    <t>BUZESCU</t>
  </si>
  <si>
    <t>DRAGANESTI VLASCA</t>
  </si>
  <si>
    <t>MALDAENI</t>
  </si>
  <si>
    <t>PIATRA</t>
  </si>
  <si>
    <t>BABAITA</t>
  </si>
  <si>
    <t>DOBROTESTI</t>
  </si>
  <si>
    <t>TATARASTII DE SUS</t>
  </si>
  <si>
    <t>CERVENIA</t>
  </si>
  <si>
    <t>ORBEASCA DE SUS</t>
  </si>
  <si>
    <t>STOROBANEASA</t>
  </si>
  <si>
    <t>MAVRODIN</t>
  </si>
  <si>
    <t>SLOBOZIA MANDRA</t>
  </si>
  <si>
    <t>SILISTEA- GUMESTI</t>
  </si>
  <si>
    <t>LACENI</t>
  </si>
  <si>
    <t>SUHAIA</t>
  </si>
  <si>
    <t>Alexandria, Calomfiresti, Nanov, Poroschia, Branceni, Tiganesti</t>
  </si>
  <si>
    <t>Babaita, Frasinet</t>
  </si>
  <si>
    <t>Bragadiru, Contesti</t>
  </si>
  <si>
    <t>Brancoveanca, Slobozia Mandra</t>
  </si>
  <si>
    <t>Beiu, Storobaneasa</t>
  </si>
  <si>
    <t>Dobreni,Tatarastii de Sus, Udupu</t>
  </si>
  <si>
    <t>Lita, Turnu Magurele, Segarcea Vale, Olteanca</t>
  </si>
  <si>
    <t>Zimnicea, Zimnicele</t>
  </si>
  <si>
    <t>Videle, Blejesti</t>
  </si>
  <si>
    <t>TIMIS</t>
  </si>
  <si>
    <t>TIMISOARA</t>
  </si>
  <si>
    <t>LUGOJ</t>
  </si>
  <si>
    <t>SANNICOLAU MARE</t>
  </si>
  <si>
    <t>JIMBOLIA</t>
  </si>
  <si>
    <t>BUZIAS</t>
  </si>
  <si>
    <t>DETA</t>
  </si>
  <si>
    <t>GIARMATA</t>
  </si>
  <si>
    <t>SACALAZ</t>
  </si>
  <si>
    <t>PERIAM</t>
  </si>
  <si>
    <t>RECAS</t>
  </si>
  <si>
    <t>GATAIA</t>
  </si>
  <si>
    <t>CENAD</t>
  </si>
  <si>
    <t>VARIAS</t>
  </si>
  <si>
    <t>COMLOSU MARE</t>
  </si>
  <si>
    <t>CARPINIS</t>
  </si>
  <si>
    <t>DUDESTII VECHI</t>
  </si>
  <si>
    <t>JEBEL</t>
  </si>
  <si>
    <t>FAGET</t>
  </si>
  <si>
    <t>LOVRIN</t>
  </si>
  <si>
    <t>BILED</t>
  </si>
  <si>
    <t>TOMNATIC</t>
  </si>
  <si>
    <t>LIEBLING</t>
  </si>
  <si>
    <t>SANMIHAIU ROMAN</t>
  </si>
  <si>
    <t>PECIU NOU</t>
  </si>
  <si>
    <t>SATCHINEZ</t>
  </si>
  <si>
    <t>SANANDREI</t>
  </si>
  <si>
    <t>SARAVALE</t>
  </si>
  <si>
    <t>NADRAG</t>
  </si>
  <si>
    <t>CIACOVA</t>
  </si>
  <si>
    <t>ORTISOARA</t>
  </si>
  <si>
    <t>TEREMIA MARE</t>
  </si>
  <si>
    <t>SAG</t>
  </si>
  <si>
    <t>SANDRA</t>
  </si>
  <si>
    <t>COSTEIU</t>
  </si>
  <si>
    <t>IECEA MARE</t>
  </si>
  <si>
    <t>DENTA</t>
  </si>
  <si>
    <t>VOITEG</t>
  </si>
  <si>
    <t>PESAC</t>
  </si>
  <si>
    <t>Comlosu Mare, Lunga</t>
  </si>
  <si>
    <t>Gataia, Sculia</t>
  </si>
  <si>
    <t>TULCEA</t>
  </si>
  <si>
    <t>BABADAG</t>
  </si>
  <si>
    <t>MACIN</t>
  </si>
  <si>
    <t>GRECI</t>
  </si>
  <si>
    <t>ISACCEA</t>
  </si>
  <si>
    <t>NICULITEL</t>
  </si>
  <si>
    <t>JIJILA</t>
  </si>
  <si>
    <t>SULINA</t>
  </si>
  <si>
    <t>LUNCAVITA</t>
  </si>
  <si>
    <t>TURCOAIA</t>
  </si>
  <si>
    <t>SARICHIOI</t>
  </si>
  <si>
    <t>TOPOLOG</t>
  </si>
  <si>
    <t>MAHMUDIA</t>
  </si>
  <si>
    <t>CARCALIU</t>
  </si>
  <si>
    <t>JURILOVCA</t>
  </si>
  <si>
    <t>VACARENI</t>
  </si>
  <si>
    <t>VALCEA</t>
  </si>
  <si>
    <t>RAMNICU VALCEA</t>
  </si>
  <si>
    <t>DRAGASANI</t>
  </si>
  <si>
    <t>CALIMANESTI</t>
  </si>
  <si>
    <t>BABENI</t>
  </si>
  <si>
    <t>BERBESTI</t>
  </si>
  <si>
    <t>BARBATESTI</t>
  </si>
  <si>
    <t>BREZOI</t>
  </si>
  <si>
    <t>HOREZU</t>
  </si>
  <si>
    <t>SALATRUCEL</t>
  </si>
  <si>
    <t>BALCESTI</t>
  </si>
  <si>
    <t>BUNESTI</t>
  </si>
  <si>
    <t>VAIDEENI</t>
  </si>
  <si>
    <t>VOINEASA</t>
  </si>
  <si>
    <t>Gorunesti, Balcesti</t>
  </si>
  <si>
    <t>Bodesti, Pietrari, Barzesti, Pietrarii De Sus, Barbatesti</t>
  </si>
  <si>
    <t>Targu Gangulesti, Rosioara, Sinesti, Mijlocu, Dealu Alunis, Berbesti, Dealu Bisericii</t>
  </si>
  <si>
    <t>Bunesti, Firesti, Titireci, Rapanesti, Gatejesti</t>
  </si>
  <si>
    <t>Dobrusa, Condoiesti, Serbanesti, Stefanesti</t>
  </si>
  <si>
    <t>Voineasa, Voinesita</t>
  </si>
  <si>
    <t>Jiblea Veche, Berislavesti, Salatrucel</t>
  </si>
  <si>
    <t>VASLUI</t>
  </si>
  <si>
    <t>BARLAD</t>
  </si>
  <si>
    <t>HUSI</t>
  </si>
  <si>
    <t>NEGRESTI</t>
  </si>
  <si>
    <t>ZORLENI</t>
  </si>
  <si>
    <t>MURGENI</t>
  </si>
  <si>
    <t>PERIENI</t>
  </si>
  <si>
    <t>BEREZENI</t>
  </si>
  <si>
    <t>VETRISOARA</t>
  </si>
  <si>
    <t>POPENI</t>
  </si>
  <si>
    <t>PUSCASI</t>
  </si>
  <si>
    <t>FALCIU</t>
  </si>
  <si>
    <t>Berezeni, Satu Nou</t>
  </si>
  <si>
    <t>Valeni, Moara Domneasca</t>
  </si>
  <si>
    <t>VRANCEA</t>
  </si>
  <si>
    <t>FOCSANI</t>
  </si>
  <si>
    <t>ADJUD</t>
  </si>
  <si>
    <t>ODOBESTI</t>
  </si>
  <si>
    <t>PANCIU</t>
  </si>
  <si>
    <t>MARASESTI</t>
  </si>
  <si>
    <t>SLOBOZIA BRADULUI</t>
  </si>
  <si>
    <t>GUGESTI</t>
  </si>
  <si>
    <t>GAGESTI</t>
  </si>
  <si>
    <t>VULTURU</t>
  </si>
  <si>
    <t>MILCOVUL</t>
  </si>
  <si>
    <t>STRAOANE</t>
  </si>
  <si>
    <t>TIFESTI</t>
  </si>
  <si>
    <t>PLOSCUTENI</t>
  </si>
  <si>
    <t>SIHLEA</t>
  </si>
  <si>
    <t>MAICANESTI</t>
  </si>
  <si>
    <t>VANATORI</t>
  </si>
  <si>
    <t>SOVEJA</t>
  </si>
  <si>
    <t>Campineanca, Ceardac, Focsani, Golesti, Mandresti-Moldova, Mandresti-Munteni, Pietroasa, Valcele</t>
  </si>
  <si>
    <t>Bolotesti, Gagesti, Pietroasa, Putna, Vitanestii De Sub Magura</t>
  </si>
  <si>
    <t>Lamotesti, Milcovil</t>
  </si>
  <si>
    <t>Odobesti, Unirea</t>
  </si>
  <si>
    <t>Dragosloveni, Rucareni</t>
  </si>
  <si>
    <t>Muncelu, Straoane</t>
  </si>
  <si>
    <t>Olesesti, Sarbi, Tifesti</t>
  </si>
  <si>
    <t>Population equivalent that may not be connected to sewer systems</t>
  </si>
  <si>
    <t>2% of p.e</t>
  </si>
  <si>
    <t>COVASNA****</t>
  </si>
  <si>
    <t>Aiud - Lopadea Noua</t>
  </si>
  <si>
    <t>Blaj - Sancel</t>
  </si>
  <si>
    <t>Baia de Aries</t>
  </si>
  <si>
    <t>Ighiu</t>
  </si>
  <si>
    <t>Sancrai, Ciumbrud, Bagau</t>
  </si>
  <si>
    <t>Petrisat, Sancel, Iclod</t>
  </si>
  <si>
    <t>Baia de Aries, Cioara de Sus</t>
  </si>
  <si>
    <t>Ighiu, Telna</t>
  </si>
  <si>
    <t>Mareș</t>
  </si>
  <si>
    <t>Poiana Lacului</t>
  </si>
  <si>
    <t>Mares, Cerbu</t>
  </si>
  <si>
    <t>PUSTIANA</t>
  </si>
  <si>
    <t>Pustiana, Campeni, Parjol, Tarita</t>
  </si>
  <si>
    <t>ORBENI</t>
  </si>
  <si>
    <t>COTOFANESTI</t>
  </si>
  <si>
    <t>Orbeni, Scurta</t>
  </si>
  <si>
    <t>Stefan cel Mare, Bogdana, Negoiesti</t>
  </si>
  <si>
    <t>Cotofanesti, Balca, Borsani</t>
  </si>
  <si>
    <t>ZEMEȘ</t>
  </si>
  <si>
    <t>TARGU TROTUS</t>
  </si>
  <si>
    <t>Zemes</t>
  </si>
  <si>
    <t>MĂGIREȘTI</t>
  </si>
  <si>
    <t>RACOVA</t>
  </si>
  <si>
    <t>Magiresti, Sesuri, Stanesti, Prajesti, Valea Arinilor</t>
  </si>
  <si>
    <t>Racova</t>
  </si>
  <si>
    <t xml:space="preserve">Ilva </t>
  </si>
  <si>
    <t>Caianu</t>
  </si>
  <si>
    <t>Ilva Mare, Ivaneasa, Lunca Ilvei</t>
  </si>
  <si>
    <t>Braila</t>
  </si>
  <si>
    <t>Mircea Voda</t>
  </si>
  <si>
    <t>Mircea Voda (UAT Mircea Voda) si Filipesti (UAT Surdila Gaiseanca)</t>
  </si>
  <si>
    <t xml:space="preserve">Merei
</t>
  </si>
  <si>
    <t>Pietroasele</t>
  </si>
  <si>
    <t>Beceni</t>
  </si>
  <si>
    <t>Siriu</t>
  </si>
  <si>
    <t>Merei, Ograzile, Sarata-Monteoru, Gura Saratii, Dealul Viei, Izvorul Dulce</t>
  </si>
  <si>
    <t>Pietroasele, Clondiru de Sus, Dara, Pietroasa Mica, Saranga</t>
  </si>
  <si>
    <t>Beceni, Margariti, Valea Parului, Izvorul Dulce, Fulga, Dogari, Gura Diminenii</t>
  </si>
  <si>
    <t>Lunca Jaristei, Muscelusa, Casoca, Coltu Petrii</t>
  </si>
  <si>
    <t>Sic</t>
  </si>
  <si>
    <t>Jucu</t>
  </si>
  <si>
    <t>TURENI</t>
  </si>
  <si>
    <t>Mircea Vodă</t>
  </si>
  <si>
    <t>Basarabi - Golenti</t>
  </si>
  <si>
    <t xml:space="preserve">Pestisani </t>
  </si>
  <si>
    <t>Tismana</t>
  </si>
  <si>
    <t>Tismana; Isvarna; Pocruia; Costeni; Celei</t>
  </si>
  <si>
    <t>Pestisani;Borosteni; Francesti ; Hobita; Bradiceni</t>
  </si>
  <si>
    <t xml:space="preserve">TATARUSI </t>
  </si>
  <si>
    <t>Tatarusi, Iorcani, Pietrosu, Uda, Valcica</t>
  </si>
  <si>
    <t>MOGOSESTI</t>
  </si>
  <si>
    <t xml:space="preserve">POPESTI </t>
  </si>
  <si>
    <t>SINESTI</t>
  </si>
  <si>
    <t>COZMESTI</t>
  </si>
  <si>
    <t>COMARNA</t>
  </si>
  <si>
    <t>DOBROVAT</t>
  </si>
  <si>
    <t>GARBESTI</t>
  </si>
  <si>
    <t>VULTURI VANATORI</t>
  </si>
  <si>
    <t xml:space="preserve">COVASNA - HILITA </t>
  </si>
  <si>
    <t xml:space="preserve">HELESTENI </t>
  </si>
  <si>
    <t>Mogoșești, Mânjești, Budesti</t>
  </si>
  <si>
    <t>Popești, Doroșcani, Hărpășești</t>
  </si>
  <si>
    <t>Scanteia, Borosesti, Ciocarlesti</t>
  </si>
  <si>
    <t>Cozmesti, Podolenii de Sus, Podolenii de Jos</t>
  </si>
  <si>
    <t>Comarna</t>
  </si>
  <si>
    <t>Dobrovat</t>
  </si>
  <si>
    <t>Costesti, Giurgesti, Vascani</t>
  </si>
  <si>
    <t>Garbesti</t>
  </si>
  <si>
    <t>Vanatori, Vulturi</t>
  </si>
  <si>
    <t>Covasna, Hilita, Costuleni</t>
  </si>
  <si>
    <t>Cerasu</t>
  </si>
  <si>
    <t>Teisani</t>
  </si>
  <si>
    <t>Poienarii Burchii</t>
  </si>
  <si>
    <t>Adunati-Provita de Sus-Provita de Jos</t>
  </si>
  <si>
    <t>Dorolț (Dorolț si Petea)</t>
  </si>
  <si>
    <t>Culciu (Caraseu, Culciu Mare, Culciu Mic, Corod)</t>
  </si>
  <si>
    <t>Barsau (Barsau de Sus si Barsau de Jos)</t>
  </si>
  <si>
    <t>Nisipeni, Bercu, Noroieni</t>
  </si>
  <si>
    <t>Tiream</t>
  </si>
  <si>
    <t>Orasu Nou</t>
  </si>
  <si>
    <t>Santau</t>
  </si>
  <si>
    <t>Dorolț si Petea</t>
  </si>
  <si>
    <t>Caraseu, Culciu Mare, Culciu Mic, Corod</t>
  </si>
  <si>
    <t>Barsau de Sus si Barsau de Jos</t>
  </si>
  <si>
    <t>Miercurea Sibiului</t>
  </si>
  <si>
    <t>Poplaca</t>
  </si>
  <si>
    <t>Dârlos</t>
  </si>
  <si>
    <t>Darlos</t>
  </si>
  <si>
    <t>Bacova</t>
  </si>
  <si>
    <t>Belinț</t>
  </si>
  <si>
    <t>Cenei</t>
  </si>
  <si>
    <t>Checea</t>
  </si>
  <si>
    <t>Găvojdia</t>
  </si>
  <si>
    <t>Gottlob</t>
  </si>
  <si>
    <t>Remetea Mare</t>
  </si>
  <si>
    <t>Sânpetru Mare</t>
  </si>
  <si>
    <t>Belint, Chizatau</t>
  </si>
  <si>
    <t>Gavojdia</t>
  </si>
  <si>
    <t>Sanpetru Mare</t>
  </si>
  <si>
    <t>Carligele</t>
  </si>
  <si>
    <t>Ruginesti</t>
  </si>
  <si>
    <t>Biliesti</t>
  </si>
  <si>
    <t>Tataranu</t>
  </si>
  <si>
    <t>Nanesti</t>
  </si>
  <si>
    <t>Vartescoiu/ Brosteni</t>
  </si>
  <si>
    <t>Rastoaca</t>
  </si>
  <si>
    <t>Cotesti</t>
  </si>
  <si>
    <t>MIHAESTI - BAILE GOVORA</t>
  </si>
  <si>
    <t>Capu Dealului, Tatarani, Buleta, Arsanca, Barsesti, Govora-sat, Gurisoara, Magura, Mihaesti, Munteni, Negreni, Rugetu, Scarisoara, Vulpuesti, Prajila</t>
  </si>
  <si>
    <t>BAILE OLANESTI</t>
  </si>
  <si>
    <t>GALICEA - OLANU - DRAGOESTI</t>
  </si>
  <si>
    <t>PAUSESTI MAGLASI</t>
  </si>
  <si>
    <t>SUSANI</t>
  </si>
  <si>
    <t>BRANISTEA, sat V. Alecsandri</t>
  </si>
  <si>
    <t>LUNCA BANULUI</t>
  </si>
  <si>
    <t>IANA</t>
  </si>
  <si>
    <t>IVESTI</t>
  </si>
  <si>
    <t>LAZA</t>
  </si>
  <si>
    <t xml:space="preserve">SPANTOV </t>
  </si>
  <si>
    <t>ORBEASCA DE SUS, ORBEASCA DE JOS</t>
  </si>
  <si>
    <t>O.Roşu,  Ciresa</t>
  </si>
  <si>
    <t>SIMLEUSILVANIEI</t>
  </si>
  <si>
    <t>CEHUSILVANIEI</t>
  </si>
  <si>
    <t>SARMASAG,Bobota,Dersida</t>
  </si>
  <si>
    <t>Hunedoara, Hasdat</t>
  </si>
  <si>
    <t>Brad, Valea Bradului, Taratel, Barza, Criscior, Taratel</t>
  </si>
  <si>
    <t>PAUNESTI</t>
  </si>
  <si>
    <t>URECHESTI</t>
  </si>
  <si>
    <t>SURAIA</t>
  </si>
  <si>
    <t>JARISTEA</t>
  </si>
  <si>
    <t>Jaristea, Padureni, Varsatura</t>
  </si>
  <si>
    <t>TULCEA, Tudor Vladimirescu, Mineri</t>
  </si>
  <si>
    <t>ISACCEA si Revarsarea</t>
  </si>
  <si>
    <t xml:space="preserve">SULINA impreuna cu cartierul de pe malul stang al Dunarii </t>
  </si>
  <si>
    <t>BALTENI- PERIENI-SCHITU</t>
  </si>
  <si>
    <t>Farcasele, Farcasu De Jos, Ghimpati,  Hotarani, UAT Dobrosloveni</t>
  </si>
  <si>
    <t>SCORTENI-TELEGA</t>
  </si>
  <si>
    <t>Alba Iulia, Micesti, Barabant, Paclisa)</t>
  </si>
  <si>
    <t>Sebes (Lancram)</t>
  </si>
  <si>
    <t>Rm. Sarat, Oreavul, Plevna, Posta, Valea Ramnicului, Topliceni,  Babeni, Raducesti, Rubla</t>
  </si>
  <si>
    <t>Resita, Calnic Terova</t>
  </si>
  <si>
    <t>Copaceni, Mihai Viteazu, Turda, Cornesti, Cheia, Bogata, Sandulesti</t>
  </si>
  <si>
    <t>Iasi, Balciu, Horpaz, Holboca, Dancu, Lunca Cetatuii, Miroslava, Valea Lupului, Valea Adanca, Tomesti, (Ciurea, Hlincea, Piciorul Lupului, Dumbrava-UAT Ciurea), (Chicerea, Goruni, Vladiceni-UAT Tomesti), (Rediu, Breazu-UAT Rediu), (Osoi-UAT Comarna) , (Bârnova, Cercu, Paun, Todirel, Visan, Pietraria - UAT Barnova)</t>
  </si>
  <si>
    <t>Pascani, Lunca, Blăgești, Bosteni, Sodomeni</t>
  </si>
  <si>
    <t>Razboieni, Targu Frumos, Prigoreni, Dădești, Ion Neculce, Gănești, Buznea</t>
  </si>
  <si>
    <t>Branesti,  Pasarea, Islaz</t>
  </si>
  <si>
    <t>Corbeni, Romana, Teis, Bals</t>
  </si>
  <si>
    <t>Grosani, Slanic, Prajani, Varbilau, Cotofenesti, Livadea, Poiana Varbilau, Alunis, Ostrovu, Bertea, Stefesti, Scurtesti, Tarsoreni</t>
  </si>
  <si>
    <t>Gura Vitioarei, Valenii De Munte,Bughea de Jos,Poiana Copaceni, Fagetu,Fundeni</t>
  </si>
  <si>
    <t>SINAIA, Busteni, Poiana Tapului</t>
  </si>
  <si>
    <t>Orzoaia De Jos, Orzoaia De Sus, Urlati, Arionestii Noi, Arionestii Vechi, Valea Bobului, Jercalai, Valea Crangului, Maruntis, Valea Mieilor, Valea Pietrei</t>
  </si>
  <si>
    <t>CISNADIE, Cisnădioara</t>
  </si>
  <si>
    <t>ADJUD, Adjudul Vechi, Burcioaia</t>
  </si>
  <si>
    <t>Vladuta, Ionesti, Serboeni, Redea, Costesti, Laceni,Brosteni, Podu Brosteni, Bujoreni, Vulpesti, Cornatel</t>
  </si>
  <si>
    <t>DARMANESTI, Sălătruc, Dărmăneasca,  Lapoș, Pagubeni</t>
  </si>
  <si>
    <t>MOARA VLASIEI, Căciulați</t>
  </si>
  <si>
    <t>Draganesti-Olt, Comani</t>
  </si>
  <si>
    <t>Potcoava,  Potcoava Falcoeni, Sinesti, Valea Merilor, Bircii (UAT Scornicesti)</t>
  </si>
  <si>
    <t>Crucea De Jos, Crucea De Sus, Dumbrava, Panciu, Neicu, Satu Nou</t>
  </si>
  <si>
    <t>Cornetu, Liesti, Padureni, Slimnic, Slobozia Bradului, Tamboesti, Valea Beciului, Coroteni, Obrejita</t>
  </si>
  <si>
    <t>Cotesti, Budesti, Valea Cotesti, Golestii de Sus</t>
  </si>
  <si>
    <t xml:space="preserve">Campeni, Gura Sohodol </t>
  </si>
  <si>
    <t>Abrud, Abrud Sat, Gura Cornei</t>
  </si>
  <si>
    <t xml:space="preserve">CLEJA, Somușca </t>
  </si>
  <si>
    <t xml:space="preserve">Blagesti, Buda, Țârdenii Mari, Valea lui Ion </t>
  </si>
  <si>
    <t xml:space="preserve">VALEA SEACA,  Cucova  </t>
  </si>
  <si>
    <t>MANASTIREA CASIN, Lupesti, Pârvulești</t>
  </si>
  <si>
    <t xml:space="preserve">RACACIUNI, Gâșteni     </t>
  </si>
  <si>
    <t xml:space="preserve">Poduri, Prohozesti, Valea Sosii </t>
  </si>
  <si>
    <t xml:space="preserve">CASIN, Curița </t>
  </si>
  <si>
    <t>Lunca Priporului, Nehoiasu, Nehoiu, Paltineni, Mlajet, Chirlesti, alea Lupului</t>
  </si>
  <si>
    <t>Cislau, Barasti, Scarisoara, Gura Bascei, Maruntisu, Poienile</t>
  </si>
  <si>
    <t>Sapoca, Cernatesti, Zarnestii de Slanic</t>
  </si>
  <si>
    <t>Patarlagele, Valea Viei, Muscel, Sibiciu de Sus, Lunca</t>
  </si>
  <si>
    <t xml:space="preserve">STANCEA, SPANTOV , CETATEA VECHE </t>
  </si>
  <si>
    <t>SOLDANU, Negoiesti</t>
  </si>
  <si>
    <t>Garlesti, Pielesti, Ghercesti, Mischii</t>
  </si>
  <si>
    <t>OSTROVENI, Listeava</t>
  </si>
  <si>
    <t>MAGLAVIT, Hunia</t>
  </si>
  <si>
    <t>Breasta, Rosieni, Valea Lungului, Obedin</t>
  </si>
  <si>
    <t>MOVILENI, Cosmesti, Baltareti, Furcenii Vechi, Furcenii Noi, Satul Nou din UAT Cosmesti</t>
  </si>
  <si>
    <t>SMARDAN, Mihail Kogalniceanu, Cismele</t>
  </si>
  <si>
    <t>SENDRENI, Sebestii Vechi, Movileni, Traian (com. Branistea)</t>
  </si>
  <si>
    <t>POPRICANI (Moimesti-UAT Popricani)</t>
  </si>
  <si>
    <t>BALACEANCA, Poșta</t>
  </si>
  <si>
    <t>CIOLPANI, Izvorani, Luparia, Piscu</t>
  </si>
  <si>
    <t>PETRACHIOAIA, Surlari</t>
  </si>
  <si>
    <t>Piatra-Olt, Criva De Jos, Criva De Sus, Piatra, Enosesti, UAT Ganeasa(Ganeasa si Oltisoaru)</t>
  </si>
  <si>
    <t>Scornicesti, Piscani, Rusciori, Teius, Jitaru, Margineni Slobozia</t>
  </si>
  <si>
    <t>Babiciu, Gostavatu, Slaveni, Scarisoara, Plaviceni</t>
  </si>
  <si>
    <t>RUSANESTI, Jieni</t>
  </si>
  <si>
    <t>POIANA CAMPINA, Bobolina, Pietrisu, Ragman)</t>
  </si>
  <si>
    <t>BANESTI,URLETA</t>
  </si>
  <si>
    <t>Poienarii Burchii,Carbunari,Pioresti, Podu Valeni,Poienarii Vechi,Poienarii Rali</t>
  </si>
  <si>
    <t xml:space="preserve">Porumbesti, Halmeu, Cidreag, Mesteacan </t>
  </si>
  <si>
    <t>VETIS, Decebal</t>
  </si>
  <si>
    <t>DUMBRAVENI, Șaroș pe Târnave, Hoghilag</t>
  </si>
  <si>
    <t>Gales, Saliste, Vale, Tilișca</t>
  </si>
  <si>
    <t>Popesti, Urechesti, Terchesti</t>
  </si>
  <si>
    <t>VULTURU, Botarlau</t>
  </si>
  <si>
    <t>Dumbraveni, Dragosloveni, Candesti, Bordesti, Bordestii de Jos</t>
  </si>
  <si>
    <t>Belciugeli, Maicanesti, Tataru, Slobozia Botesti, Ramniceni</t>
  </si>
  <si>
    <t>Carligele, Blidari, Bontesti</t>
  </si>
  <si>
    <t>Ruginesti, Anghelesti, Valeni</t>
  </si>
  <si>
    <t>Vartescoiu/, Brosteni, Olteni, Pitulusa</t>
  </si>
  <si>
    <t>Tataranu, Martinesti, Bordeasca Veche, Vajaitoarea</t>
  </si>
  <si>
    <t>SLANIC-VARBILAU-ALUNIS-BERTEA-STEFESTI</t>
  </si>
  <si>
    <t>SINAIA-Busteni</t>
  </si>
  <si>
    <t>Pacureti-Soimari-Surani-Aricestii Zeletin-Carbunesti</t>
  </si>
  <si>
    <t>CIOLPANI</t>
  </si>
  <si>
    <t>GOSTAVATU-BABICIU-SCARISOARA</t>
  </si>
  <si>
    <t>FARCASELE - DOBROSLOVENI</t>
  </si>
  <si>
    <t>DUMBRAVENI - BORDESTI</t>
  </si>
  <si>
    <t>C</t>
  </si>
  <si>
    <t>URICANI</t>
  </si>
  <si>
    <t>Stolnici</t>
  </si>
  <si>
    <t>BREZOAELE</t>
  </si>
  <si>
    <t>Baltesti- Podenii Noi</t>
  </si>
  <si>
    <t xml:space="preserve">Rastu Nou </t>
  </si>
  <si>
    <t>Veza, Izvoarele, Tiur, Manarade</t>
  </si>
  <si>
    <t>UIOARA DE SUS</t>
  </si>
  <si>
    <t>Uioara De Sus</t>
  </si>
  <si>
    <t>OARDA</t>
  </si>
  <si>
    <t>Oarda</t>
  </si>
  <si>
    <t>SARD</t>
  </si>
  <si>
    <t>Sard</t>
  </si>
  <si>
    <t>HORIA</t>
  </si>
  <si>
    <t>FILIPEȘTI</t>
  </si>
  <si>
    <t>Filipesti, Galbeni, Carligi</t>
  </si>
  <si>
    <t>Nicoresti, Satu Nou</t>
  </si>
  <si>
    <t>VALEA SEACĂ BUCHILA</t>
  </si>
  <si>
    <t>Valea Seaca, Buchila</t>
  </si>
  <si>
    <t>TAMAȘI</t>
  </si>
  <si>
    <t>Tamasi, Chetris</t>
  </si>
  <si>
    <t>BUCECEA</t>
  </si>
  <si>
    <t>GREBANU</t>
  </si>
  <si>
    <t>Grebanu, Homesti</t>
  </si>
  <si>
    <t>Puiesti</t>
  </si>
  <si>
    <t>Puiestii de Jos, Nicolesti, Dascalesti</t>
  </si>
  <si>
    <t>PICIOR DE MUNTE</t>
  </si>
  <si>
    <t>Izvoarele, Manga, Manjina, Pietrari, Suduleni</t>
  </si>
  <si>
    <t>DARZA</t>
  </si>
  <si>
    <t>TRESTIENI</t>
  </si>
  <si>
    <t>Ghionea, Trestieni, Ulmi</t>
  </si>
  <si>
    <t>CARTOJANI</t>
  </si>
  <si>
    <t>DARASTI-VLASCA</t>
  </si>
  <si>
    <t>GASTESTI</t>
  </si>
  <si>
    <t>GASTESTI, Topile</t>
  </si>
  <si>
    <t xml:space="preserve">VALEA SEACA </t>
  </si>
  <si>
    <t>Valea Seaca, Contesti</t>
  </si>
  <si>
    <t>MOTCA</t>
  </si>
  <si>
    <t>HECI</t>
  </si>
  <si>
    <t>Heci, Bursuc Deal</t>
  </si>
  <si>
    <t>A.I.CUZA</t>
  </si>
  <si>
    <t>IUGANI</t>
  </si>
  <si>
    <t>BUTEA</t>
  </si>
  <si>
    <t>Horia, Cotu Vames</t>
  </si>
  <si>
    <t>GHERAIESTI</t>
  </si>
  <si>
    <t>SERBANESTI -CRAMPOAIA</t>
  </si>
  <si>
    <t>Serbanesti, Serbanestii De Sus, Strugurelu, Crampoia, Buta</t>
  </si>
  <si>
    <t>POIANA SIBIULUI</t>
  </si>
  <si>
    <t>Salcea</t>
  </si>
  <si>
    <t>Mereni, Plopeni, Salcea</t>
  </si>
  <si>
    <t>DORNESTI</t>
  </si>
  <si>
    <t>CALAFINDESTI</t>
  </si>
  <si>
    <t>POJORATA</t>
  </si>
  <si>
    <t>HOMOCEA</t>
  </si>
  <si>
    <t>Homocea, Lespezi</t>
  </si>
  <si>
    <t>Lepsa-Gresu</t>
  </si>
  <si>
    <t>GOLOGANU</t>
  </si>
  <si>
    <t>TULNICI</t>
  </si>
  <si>
    <t>Coza, Tulnici</t>
  </si>
  <si>
    <t>Slon</t>
  </si>
  <si>
    <t>CERTEȘTI</t>
  </si>
  <si>
    <t>Certești, Cotoroaia, Carlomanesti</t>
  </si>
  <si>
    <t>Padeș, Cloșani, Motru Sec, Orzești, Călugăreni, Văieni, Apa Neagră</t>
  </si>
  <si>
    <t>Ungheni, Bosia, Coada Stancii, Manzatesti</t>
  </si>
  <si>
    <t xml:space="preserve">TIBANESTI </t>
  </si>
  <si>
    <t>Tibanesti, Jigoreni, Glodenii Gandului, Razboieni, Recea, Tungujei, Valeni, Griesti)</t>
  </si>
  <si>
    <t>COARNELE CAPREI</t>
  </si>
  <si>
    <t>Coarnele Caprei, Arama și Pietroșica</t>
  </si>
  <si>
    <t>MIROSLOVESTI</t>
  </si>
  <si>
    <t>Miroslovești, Soci, Verseni și Mitresti)</t>
  </si>
  <si>
    <t>MURIGHIOL</t>
  </si>
  <si>
    <t>Murighiol, Colina, Dunavatu de Jos, Dunavatu de Sus, Plopu, Sarinasuf, Uzlina</t>
  </si>
  <si>
    <t>MERENI</t>
  </si>
  <si>
    <t>Merenii de Jos, Merenii de Sus, Stefeni</t>
  </si>
  <si>
    <t>GORNESTI</t>
  </si>
  <si>
    <t>Uricani, Brătuleni, Găureni</t>
  </si>
  <si>
    <t>Vorovești</t>
  </si>
  <si>
    <t>ARONEANU</t>
  </si>
  <si>
    <t>Aroneanu, Dorobanți, Rediu Aldei, Șorogari</t>
  </si>
  <si>
    <t>MOGOSESTI-SIRET</t>
  </si>
  <si>
    <t>Mogoșești Siret, Muncelul De Sus,
Tudor Vladimirescu</t>
  </si>
  <si>
    <t>GRADINARI</t>
  </si>
  <si>
    <t xml:space="preserve">Gradinari, Cilibiu, Golaiesti si Podu Jijiei </t>
  </si>
  <si>
    <t>STRUNGA</t>
  </si>
  <si>
    <t>Bratulesti, Crivești, Cucova, Fărcășeni, Fedeleșeni, Gura Văii, Hăbășești, Strunga</t>
  </si>
  <si>
    <t>NICOREȘTI</t>
  </si>
  <si>
    <t>Fântâni, Grozăvești</t>
  </si>
  <si>
    <t>BUDEASA</t>
  </si>
  <si>
    <t>Budeasa Mare, Budeasa Mică, Rogojina, Galasesti, Calotesti, Valea Mărului</t>
  </si>
  <si>
    <t>Cunța, Drașov, Șpring, Vingard</t>
  </si>
  <si>
    <t>TIMISESTI</t>
  </si>
  <si>
    <t>Timișești, Dumbrava, Plaiesu, Preutesti, Zvoranesti</t>
  </si>
  <si>
    <t>Dumbrava, Rachita</t>
  </si>
  <si>
    <t>SLON</t>
  </si>
  <si>
    <t>DUMBRAVESTI</t>
  </si>
  <si>
    <t>DRAJNA</t>
  </si>
  <si>
    <t>BABA ANA</t>
  </si>
  <si>
    <t>Dumbravesti, Malaiestii de Jos, Glavanei, Plopeni Sat</t>
  </si>
  <si>
    <t>Baba Ana si Conduratu</t>
  </si>
  <si>
    <t>Drajna de Jos, Drajna de Sus, Făget, Ogretin, Podurile, Poiana Mierlei, Cătunu</t>
  </si>
  <si>
    <t>SPRING</t>
  </si>
  <si>
    <t>SĂGEATA</t>
  </si>
  <si>
    <t>Săgeata, Dâmbroca, Bordușani, Beilic, Găvănești, Movilița, Banița</t>
  </si>
  <si>
    <t>TULUCEȘTI</t>
  </si>
  <si>
    <t>JOIȚA</t>
  </si>
  <si>
    <t>Joița, Bâcu</t>
  </si>
  <si>
    <t xml:space="preserve">Târna Mare </t>
  </si>
  <si>
    <t>PIANU</t>
  </si>
  <si>
    <t xml:space="preserve">Pianu de sus și Pianu de jos </t>
  </si>
  <si>
    <t>PALEU</t>
  </si>
  <si>
    <t xml:space="preserve">Paleu </t>
  </si>
  <si>
    <t>ȘIPOTE</t>
  </si>
  <si>
    <t>Șipote, Chiscareni, Iazu Nou, Iazu Vechi, Mitoc si Halceni</t>
  </si>
  <si>
    <t>CODAESTI</t>
  </si>
  <si>
    <t>Codaesti, Rediu Galian, Ghergheleu și Pribești</t>
  </si>
  <si>
    <t xml:space="preserve">Porumbacu de Jos </t>
  </si>
  <si>
    <t>Porumbacu de Jos,  Porumbacu de Sus Scoreiu,  Sărata, Colun</t>
  </si>
  <si>
    <t>Gusoeni – Creteni</t>
  </si>
  <si>
    <t>UAT Gusoeni (Gusoeni, Burdalesti, Dealu Mare, Gusoianca, Magureni,Sparleni) –  UAT Creteni (Creteni, Izvoru, Mrenesti, Streminoasa)</t>
  </si>
  <si>
    <t>Afumați</t>
  </si>
  <si>
    <t>Cozieni, Găneasa,  Moara Domnească</t>
  </si>
  <si>
    <t>Petresti, Ostratu, Corbeanca, Tamasi</t>
  </si>
  <si>
    <t>SNAGOV</t>
  </si>
  <si>
    <t xml:space="preserve">CAIANU </t>
  </si>
  <si>
    <t>Căianu, Bărăi, Căianu Mic, Căianu-Vamă, Vaida-Cămăraș, Văleni</t>
  </si>
  <si>
    <t>BELCIUGATELE</t>
  </si>
  <si>
    <t>EREMITU</t>
  </si>
  <si>
    <t>Eremitu, Campu Cetatii</t>
  </si>
  <si>
    <t>BAHNEA</t>
  </si>
  <si>
    <t>Bahnea, Bernadea</t>
  </si>
  <si>
    <t>IVĂNEȘTI</t>
  </si>
  <si>
    <t>Ivanesti, Blesca, Brosteni
Hârșoveni, Iezerel, Ursoaia, Valea Oanei, Cosca, Cosesti, Fundatura Mare</t>
  </si>
  <si>
    <t>PLOPU</t>
  </si>
  <si>
    <t>Plopu, Gâlmeia, Hârsa, Nisipoasa</t>
  </si>
  <si>
    <t>FRUMOSU</t>
  </si>
  <si>
    <t>Frumosu, Deia, Dragoșa</t>
  </si>
  <si>
    <t>Romanesti , Bobulesti</t>
  </si>
  <si>
    <t>LUNCA DE SUS</t>
  </si>
  <si>
    <t>Lunca de Sus, Comiat, Izvorului, Trotușului, Păltiniș-Ciuc, Valea Gârbea, Valea Ugra</t>
  </si>
  <si>
    <t>BREAZA</t>
  </si>
  <si>
    <t>Breaza, Filpișu Mare, Filpișu Mic</t>
  </si>
  <si>
    <t>VALEA LARGA</t>
  </si>
  <si>
    <t>Valea Largă, Grădini, Poduri, Valea Frăției, Valea Glodului, Valea Pădurii, Valea Șurii, Valea Urieșului</t>
  </si>
  <si>
    <t>Mihăileni, Livezi, Nădejdea, Văcărești</t>
  </si>
  <si>
    <t>MIHAILENI</t>
  </si>
  <si>
    <t>RACARII DE JOS</t>
  </si>
  <si>
    <t>BRĂDESTI</t>
  </si>
  <si>
    <t>Racarii de Jos, Tatomirești</t>
  </si>
  <si>
    <t>Bradesti, Bradesti Batrani</t>
  </si>
  <si>
    <t>VARFU CAMPULUI</t>
  </si>
  <si>
    <t>CLUJ-NAPOCA</t>
  </si>
  <si>
    <t>SUCEAGU</t>
  </si>
  <si>
    <t>Suceagu, Mera, Rădaia</t>
  </si>
  <si>
    <t>Victoria, Sculeni, Stânca, Luceni, Icușeni</t>
  </si>
  <si>
    <t>DUMBRĂVIȚA</t>
  </si>
  <si>
    <t>Dumbrăvița</t>
  </si>
  <si>
    <t>ROȘIEȘTI</t>
  </si>
  <si>
    <t>Roșiești, Idrici, Gura Idrici, Rediu</t>
  </si>
  <si>
    <t>Gornești, Periș, Petrilaca de Mures, Teleac</t>
  </si>
  <si>
    <t>BURUIENESTI</t>
  </si>
  <si>
    <t>DRĂGUȘENI</t>
  </si>
  <si>
    <t>Drăgușeni, Broșteni, Gara Leu</t>
  </si>
  <si>
    <t>HORODNIC de JOS</t>
  </si>
  <si>
    <t>CACICA</t>
  </si>
  <si>
    <t>Partestii de sus, Cacica</t>
  </si>
  <si>
    <t>SASCUT</t>
  </si>
  <si>
    <t>Beresti, Contesti, Pancesti, Sascut –Targ, Sascut-Sat, Schineni, Valea Nacului</t>
  </si>
  <si>
    <t>AMZACEA</t>
  </si>
  <si>
    <t>Amzacea, General Scarisoreanu, Casicea</t>
  </si>
  <si>
    <t>BUSTUCHIN</t>
  </si>
  <si>
    <t>Bustuchin, Poiana Seciuri și Pojaru</t>
  </si>
  <si>
    <t>TELESTI</t>
  </si>
  <si>
    <t>Telesti, Somanesti</t>
  </si>
  <si>
    <t>DEALU</t>
  </si>
  <si>
    <t>SECUIENI</t>
  </si>
  <si>
    <t>Secuieni, Bașta, Butnărești</t>
  </si>
  <si>
    <t>DOLHEȘTI</t>
  </si>
  <si>
    <t>Dolhestii Mari, Dolhestii Mici, Valea Bpurei</t>
  </si>
  <si>
    <t>HĂNȚESTI</t>
  </si>
  <si>
    <t>HĂNȚEȘTI</t>
  </si>
  <si>
    <t>MOȘNIȚA NOUĂ</t>
  </si>
  <si>
    <t>Moșnița Nouă, Moșnița Veche, Albina, Urseni, Rudicica</t>
  </si>
  <si>
    <t>DUMITRA</t>
  </si>
  <si>
    <t>Dumitra, Cepari, Tarpiu</t>
  </si>
  <si>
    <t>Leliceni</t>
  </si>
  <si>
    <t>Leliceni, Fitod
și Misentea</t>
  </si>
  <si>
    <r>
      <t xml:space="preserve">Bradesti, Odorheiu Secuiesc, </t>
    </r>
    <r>
      <rPr>
        <b/>
        <sz val="10"/>
        <rFont val="Arial"/>
        <family val="2"/>
        <charset val="238"/>
      </rPr>
      <t>Satu Mare</t>
    </r>
  </si>
  <si>
    <t>REDEA</t>
  </si>
  <si>
    <t>Redea, Redișoara, Valea Soarelui</t>
  </si>
  <si>
    <t>Bărcănești</t>
  </si>
  <si>
    <t>Bărcănești, Condeești</t>
  </si>
  <si>
    <t>Movilița</t>
  </si>
  <si>
    <t>Sinești</t>
  </si>
  <si>
    <t>Sinești , Catrunești și Lilieci</t>
  </si>
  <si>
    <t>BUTURUGENI</t>
  </si>
  <si>
    <t>Buturugeni și Poșta</t>
  </si>
  <si>
    <t>Herăști și Miloșești</t>
  </si>
  <si>
    <t>HERASTI</t>
  </si>
  <si>
    <t>STOENESTI-PALANCA</t>
  </si>
  <si>
    <t>Stoenești, Pălanca</t>
  </si>
  <si>
    <t xml:space="preserve">Dealu, Fâncel, Sâncrai, Tămașu, Tibod, Ulcani. </t>
  </si>
  <si>
    <t>Ciucani, Sanmartin</t>
  </si>
  <si>
    <t>SEACA</t>
  </si>
  <si>
    <t>Seaca, Navodari</t>
  </si>
  <si>
    <t>Habeni, Racovita</t>
  </si>
  <si>
    <t>HABENI</t>
  </si>
  <si>
    <t>Buciumeni, Dealu Mare</t>
  </si>
  <si>
    <t>BUCIUMENI</t>
  </si>
  <si>
    <t>Vulcana Bai, Nicolaesti, Vulcana de Sus</t>
  </si>
  <si>
    <t>VULCANA BAI</t>
  </si>
  <si>
    <t>Iedera de Jos, Iedera de Sus, Colibasi, Cricovu Dulce</t>
  </si>
  <si>
    <t>IEDERA</t>
  </si>
  <si>
    <t>Valea Lunga Cricov, Bacesti, Izvoru, Mosia Mica, Serbaneasa, Stubeie Tisa, Valea lui Dan, Valea Lunga Gorgota, Valea Lunga Ogrea si Valea Mare</t>
  </si>
  <si>
    <t>VALEA LUNGA</t>
  </si>
  <si>
    <t>Mogosani, Matasaru, Odaia Turcului, Cretulesti, Tetcoiu, Peroinica, Putu cu Salcie</t>
  </si>
  <si>
    <t>MATASARU</t>
  </si>
  <si>
    <t>Ungureni, Satu Nou</t>
  </si>
  <si>
    <t>UNGURENI</t>
  </si>
  <si>
    <t>Morteni, Neajlovu</t>
  </si>
  <si>
    <t>MORTENI</t>
  </si>
  <si>
    <t>Hulubesti, Butoiu de Jos, Magura</t>
  </si>
  <si>
    <t>HULUBESTI</t>
  </si>
  <si>
    <t>Produlesti, Brosteni</t>
  </si>
  <si>
    <t>Crângasi, Contesti si Boteni</t>
  </si>
  <si>
    <t>CONTESTI</t>
  </si>
  <si>
    <t>Straosti, Dragodana, Cuparu si Burduca</t>
  </si>
  <si>
    <t>DRAGODANA</t>
  </si>
  <si>
    <t>Fagetu, Gura Foii, Catanele (UAT Gura Foii) si Gherghitesti, Capsuna, Cobiuta, Craciunesti, Calugareni, Manastirea (UAT Cobia)</t>
  </si>
  <si>
    <t>COBIA</t>
  </si>
  <si>
    <t>Gheboieni (UAT Tatarani) si Dragaesti Ungureni (UAT Manesti)</t>
  </si>
  <si>
    <t>GHEBOIENI</t>
  </si>
  <si>
    <t>PRODULESTI</t>
  </si>
  <si>
    <t>Topoloveni, Priboieni, Paraschivesti, Valea Popii, Pitoi, Gorganu, Vranesti, Carciumaresti, Udeni-Zavoi, Tiganesti, Calinesti, Botarcani, Crintesti, Goranesti</t>
  </si>
  <si>
    <t>AFUMATI</t>
  </si>
  <si>
    <t>GANEASA</t>
  </si>
  <si>
    <t>4.7452 - 4.9926</t>
  </si>
  <si>
    <t>BOTOȘANI</t>
  </si>
  <si>
    <t>DEAJ</t>
  </si>
  <si>
    <t>Belciugatele, Cândeasca, Cojești, 
Mataraua, Măriuța</t>
  </si>
  <si>
    <t>ALUNIS</t>
  </si>
  <si>
    <t>Aluniș, Lunca Mureșului, Fițcău</t>
  </si>
  <si>
    <t>CHETANI</t>
  </si>
  <si>
    <t>Cheșani, Hădăreni</t>
  </si>
  <si>
    <t>Deaj, Hărănglab</t>
  </si>
  <si>
    <t>Snagov, Ghermănești, Ciofliceni
Tâncăbești, Vlădiceasca</t>
  </si>
  <si>
    <t>Balș, Boureni</t>
  </si>
  <si>
    <t>SAMBATA DE SUS</t>
  </si>
  <si>
    <t>Sâmbăta de Sus, Stațiunea Climaterică Sâmbăta</t>
  </si>
  <si>
    <t>Socond, Cuța, Hodișa, Soconzel, Stâna</t>
  </si>
  <si>
    <t>SOCOND</t>
  </si>
  <si>
    <t>UCEA</t>
  </si>
  <si>
    <t>SERCAIA</t>
  </si>
  <si>
    <t>SOARS</t>
  </si>
  <si>
    <t>VOILA</t>
  </si>
  <si>
    <t>CÂȚA</t>
  </si>
  <si>
    <t>Feldioara, Ucea de Jos, Ucea de Sus, Corbi</t>
  </si>
  <si>
    <t>Șercaia, Hălmeag, Vad</t>
  </si>
  <si>
    <t>Șoarș, Felmer, Bărcut, Rodbav, Seliștat</t>
  </si>
  <si>
    <t>Voila, Cincșor, Dridif, Ludișor, Sâmbăta de Jos, Voivodeni</t>
  </si>
  <si>
    <t>Beclean, Boholț, Calbor, Hurez, Luța</t>
  </si>
  <si>
    <t>Cața, Beia, Drăușeni, Ionești, Paloș</t>
  </si>
  <si>
    <t>PECICA, Turnu</t>
  </si>
  <si>
    <r>
      <t xml:space="preserve">Bistrita, Ghinda, Sigmir, Unirea, Viisoara, </t>
    </r>
    <r>
      <rPr>
        <b/>
        <sz val="10"/>
        <rFont val="Arial"/>
        <family val="2"/>
        <charset val="238"/>
      </rPr>
      <t>Sarata,Slatinita</t>
    </r>
  </si>
  <si>
    <r>
      <t>Brasov, Sanpetru, Sacele,</t>
    </r>
    <r>
      <rPr>
        <b/>
        <sz val="10"/>
        <rFont val="Arial"/>
        <family val="2"/>
        <charset val="238"/>
      </rPr>
      <t xml:space="preserve"> Ghimbav</t>
    </r>
  </si>
  <si>
    <t>RASNOV (inclusiv străzile Cheia, Cheisoara și Valea Lungă)</t>
  </si>
  <si>
    <t>Campia Turzii, Luna, Urca, Luncani, Gligoresti, Viisoara</t>
  </si>
  <si>
    <t>Apahida, Baciu, Cluj-Napoca, Dezmir, Floresti, Sannicoara, Tauti, Sub Coasta, Campenesti</t>
  </si>
  <si>
    <t>Targoviste, Matraca, Ulmi, Dumbrava, Viisoara, Sateni</t>
  </si>
  <si>
    <r>
      <t xml:space="preserve">Branistea, Costestii Din Vale, Fusea, Hagioaica, Plopu, Salcuta, Titu, Tomsani, </t>
    </r>
    <r>
      <rPr>
        <b/>
        <sz val="10"/>
        <rFont val="Arial"/>
        <family val="2"/>
        <charset val="238"/>
      </rPr>
      <t>Mărunțișu, Dambovivioara</t>
    </r>
  </si>
  <si>
    <r>
      <t xml:space="preserve">Jigodin-Bai, Miercurea Ciuc (inclusiv resort Szecseny), Pauleni-Ciuc, </t>
    </r>
    <r>
      <rPr>
        <b/>
        <sz val="10"/>
        <rFont val="Arial"/>
        <family val="2"/>
        <charset val="238"/>
      </rPr>
      <t>Csiba, Sancraieni-Fenyes, Soimeni, Delnita</t>
    </r>
  </si>
  <si>
    <t>Dambau, Tarnaveni, Cuștelnic, Botorca, Bobohalma</t>
  </si>
  <si>
    <r>
      <t xml:space="preserve">Ambud, Petin, Martinesti, </t>
    </r>
    <r>
      <rPr>
        <b/>
        <sz val="10"/>
        <rFont val="Arial"/>
        <family val="2"/>
        <charset val="238"/>
      </rPr>
      <t>Paul</t>
    </r>
    <r>
      <rPr>
        <b/>
        <sz val="10"/>
        <rFont val="Arial"/>
        <family val="2"/>
      </rPr>
      <t>esti, Satu Mare, Apateu</t>
    </r>
  </si>
  <si>
    <t>VICOVU DE SUS, Straja</t>
  </si>
  <si>
    <t>SIMLEUSILVANIEI, Cehei și Pusta</t>
  </si>
  <si>
    <r>
      <t xml:space="preserve">PODU ILOAIEI, Scobâlțeni, Budăi, </t>
    </r>
    <r>
      <rPr>
        <b/>
        <sz val="10"/>
        <rFont val="Arial"/>
        <family val="2"/>
        <charset val="238"/>
      </rPr>
      <t>Cositeni și Holm</t>
    </r>
  </si>
  <si>
    <r>
      <t>Alesd,</t>
    </r>
    <r>
      <rPr>
        <b/>
        <sz val="10"/>
        <rFont val="Arial"/>
        <family val="2"/>
        <charset val="238"/>
      </rPr>
      <t xml:space="preserve"> Pestis, Tinaud, Padurea Neagra</t>
    </r>
  </si>
  <si>
    <t>Poiana, Nicolae Balcescu, Flamanzi, Chitoveni, Prisacani</t>
  </si>
  <si>
    <r>
      <t xml:space="preserve">Cucuieti, Dofteana, Haghiac, Stefan Voda, Seaca, </t>
    </r>
    <r>
      <rPr>
        <b/>
        <sz val="10"/>
        <rFont val="Arial"/>
        <family val="2"/>
        <charset val="238"/>
      </rPr>
      <t>Bogata</t>
    </r>
    <r>
      <rPr>
        <b/>
        <sz val="10"/>
        <rFont val="Arial"/>
        <family val="2"/>
      </rPr>
      <t xml:space="preserve">, </t>
    </r>
    <r>
      <rPr>
        <b/>
        <sz val="10"/>
        <rFont val="Arial"/>
        <family val="2"/>
        <charset val="238"/>
      </rPr>
      <t>Larga</t>
    </r>
  </si>
  <si>
    <t>OITUZ, Bahna (UAT Pargaresti), Calcai, Ferastrau-Oituz, Marginea</t>
  </si>
  <si>
    <t>Garlenii de Sus, Lespezi, Garleni, Surina</t>
  </si>
  <si>
    <t>Balcani Nord, Frumoasa, Ludasi</t>
  </si>
  <si>
    <t>Balcani Sud, Schitu - Frumoasa</t>
  </si>
  <si>
    <t>Tinca, Gurbediu, Girișu Negru, Belfir, Rîpa</t>
  </si>
  <si>
    <t>DARABANI, Bajura</t>
  </si>
  <si>
    <t>Petricani, Saveni,  Chiscareni (UAT Saveni), Stiubieni (UAT Stiubieni )</t>
  </si>
  <si>
    <t>Lunca Calnicului, Prejmer, Stupinii Prejmerului</t>
  </si>
  <si>
    <r>
      <t xml:space="preserve">RUPEA, </t>
    </r>
    <r>
      <rPr>
        <b/>
        <sz val="10"/>
        <rFont val="Arial"/>
        <family val="2"/>
        <charset val="238"/>
      </rPr>
      <t>Hoghiz</t>
    </r>
  </si>
  <si>
    <t>HARMAN, Podu Oltului</t>
  </si>
  <si>
    <t>Galbinasi, Tabarasti, Bentu</t>
  </si>
  <si>
    <t>AGHIRESU-FABRICI, Bagara, Macau, Leghia</t>
  </si>
  <si>
    <t>TURENI, Ceanu Mic, Martinesti, Comsesti, Micesti</t>
  </si>
  <si>
    <r>
      <t>BANEASA,</t>
    </r>
    <r>
      <rPr>
        <b/>
        <sz val="10"/>
        <rFont val="Arial"/>
        <family val="2"/>
        <charset val="238"/>
      </rPr>
      <t xml:space="preserve"> Făurei</t>
    </r>
  </si>
  <si>
    <t>Mircea Vodă, Satu Nou</t>
  </si>
  <si>
    <t>Baldana, Ghergani, Mavrodin, Racari, Tartasesti, Gamanesti</t>
  </si>
  <si>
    <t>Berevoesti, Fieni, Costesti</t>
  </si>
  <si>
    <t>DOICESTI, Laculete-Gara</t>
  </si>
  <si>
    <t>Glodeni, Gusoiu, Livezile, Malu Mierii, Schela, Laculete</t>
  </si>
  <si>
    <t>POTLOGI, Podul Cristinii</t>
  </si>
  <si>
    <t>Caprioru, Tatarani, Priboiu</t>
  </si>
  <si>
    <t>NUCET, Cazaci</t>
  </si>
  <si>
    <t>Ludesti, Potocelu, Telesti si Milosari</t>
  </si>
  <si>
    <t xml:space="preserve">Decindeni, Rancaciov, Ungureni, Dragomiresti, Dragaesti Pamanteni </t>
  </si>
  <si>
    <r>
      <t xml:space="preserve">Blanzi, Bratulesti, Corod, </t>
    </r>
    <r>
      <rPr>
        <b/>
        <sz val="10"/>
        <rFont val="Arial"/>
        <family val="2"/>
        <charset val="238"/>
      </rPr>
      <t>Carapcesti</t>
    </r>
  </si>
  <si>
    <t>TULUCEȘTI, Șivita, Tătarca</t>
  </si>
  <si>
    <t>CREVEDIA MARE, Crevedia Mica</t>
  </si>
  <si>
    <t>GAISENI - CASCIOARELE</t>
  </si>
  <si>
    <t xml:space="preserve">GAISENI, Căscioarele </t>
  </si>
  <si>
    <r>
      <t>VLAHITA (</t>
    </r>
    <r>
      <rPr>
        <b/>
        <sz val="10"/>
        <rFont val="Arial"/>
        <family val="2"/>
        <charset val="238"/>
      </rPr>
      <t>Inclusiv Zona Szertelsz/Strand Termal), Baile Homorod</t>
    </r>
  </si>
  <si>
    <t>Armasenii Noi, Bancu, Ciucsangeorgiu, Armaseni, Potiond</t>
  </si>
  <si>
    <t>Frumoasa, Nicolesti, Barzava</t>
  </si>
  <si>
    <r>
      <t>SANSIMION,</t>
    </r>
    <r>
      <rPr>
        <b/>
        <sz val="10"/>
        <rFont val="Arial"/>
        <family val="2"/>
        <charset val="238"/>
      </rPr>
      <t xml:space="preserve"> Cetatuia</t>
    </r>
  </si>
  <si>
    <t>JOSENI, Borzont</t>
  </si>
  <si>
    <t>ZETEA,Târnovița</t>
  </si>
  <si>
    <t>PRAID, Ocna de Jos</t>
  </si>
  <si>
    <r>
      <t>Dridu, Fierbinti-Targ, Fierbintii De Sus,</t>
    </r>
    <r>
      <rPr>
        <b/>
        <sz val="10"/>
        <rFont val="Arial"/>
        <family val="2"/>
        <charset val="238"/>
      </rPr>
      <t xml:space="preserve"> Fierbinti de jos, Greci de jos</t>
    </r>
  </si>
  <si>
    <t>JILAVELE, Slătioarele</t>
  </si>
  <si>
    <t>Cristesti, Homița</t>
  </si>
  <si>
    <t>Helesteni, Harmaneasa, Oboroceni, Movileni</t>
  </si>
  <si>
    <t>Sinesti, Stornesti, Osoi,  Bocnița</t>
  </si>
  <si>
    <t>VOINESTI, Slobozia, Schitu Stavnic, Lungani, Vocotești</t>
  </si>
  <si>
    <t>Ciortesti, Coropceni, Satu Nou, Deleni, Poiana</t>
  </si>
  <si>
    <r>
      <t xml:space="preserve">MOTCA, </t>
    </r>
    <r>
      <rPr>
        <b/>
        <sz val="10"/>
        <rFont val="Arial"/>
        <family val="2"/>
        <charset val="238"/>
      </rPr>
      <t>BOURENI</t>
    </r>
  </si>
  <si>
    <t>AI Cuza, Scheia, Kogalniceni,Volintiresti</t>
  </si>
  <si>
    <t>BUTEA, Miclăușeni</t>
  </si>
  <si>
    <t>Gruiu, Santu Floresti, Lipia</t>
  </si>
  <si>
    <t>GRADISTEA,  SITARU</t>
  </si>
  <si>
    <t>Saftica, Dumbraveni, Balotești</t>
  </si>
  <si>
    <r>
      <t xml:space="preserve">SARMASU, </t>
    </r>
    <r>
      <rPr>
        <b/>
        <sz val="10"/>
        <rFont val="Arial"/>
        <family val="2"/>
        <charset val="238"/>
      </rPr>
      <t>Sărmășel, Sărmășel-Gară, Balda.</t>
    </r>
  </si>
  <si>
    <t>LIVEZENI, Poenița, Ivănești și Sânișor</t>
  </si>
  <si>
    <t>ERNEI, Călușeri, Icland, Săcăreni, Dumbrăvioara și Sângeru de Pădure</t>
  </si>
  <si>
    <r>
      <t>Balteni, Perieti, Magura, Mierlestii de Sus, Schitu, Ca</t>
    </r>
    <r>
      <rPr>
        <b/>
        <strike/>
        <sz val="10"/>
        <rFont val="Arial"/>
        <family val="2"/>
      </rPr>
      <t>s</t>
    </r>
    <r>
      <rPr>
        <b/>
        <sz val="10"/>
        <rFont val="Arial"/>
        <family val="2"/>
      </rPr>
      <t>tanele, Mosteni</t>
    </r>
  </si>
  <si>
    <t>Batarci, Comlausa, Valea Seaca, Tamaseni, Sirlau</t>
  </si>
  <si>
    <t>Certeze, Huta Certeze, Moiseni</t>
  </si>
  <si>
    <t>Târna Mare, Bocicău</t>
  </si>
  <si>
    <r>
      <t>SLIMNIC,</t>
    </r>
    <r>
      <rPr>
        <b/>
        <sz val="10"/>
        <rFont val="Arial"/>
        <family val="2"/>
        <charset val="238"/>
      </rPr>
      <t xml:space="preserve"> Ruși, Veseud</t>
    </r>
  </si>
  <si>
    <r>
      <t xml:space="preserve">BAIA, </t>
    </r>
    <r>
      <rPr>
        <b/>
        <sz val="10"/>
        <rFont val="Arial"/>
        <family val="2"/>
        <charset val="238"/>
      </rPr>
      <t>Bogata</t>
    </r>
  </si>
  <si>
    <r>
      <t>Paraie, Malini, Poiana Marului</t>
    </r>
    <r>
      <rPr>
        <b/>
        <sz val="10"/>
        <rFont val="Arial"/>
        <family val="2"/>
        <charset val="238"/>
      </rPr>
      <t>, Văleni, Stânisoara, Iesle</t>
    </r>
  </si>
  <si>
    <t>ARBORE, Bodnareni si Clit</t>
  </si>
  <si>
    <t>Badeuti , Lunca, Milisauti, Gara</t>
  </si>
  <si>
    <r>
      <t xml:space="preserve">MITOCU DRAGOMIRNEI, </t>
    </r>
    <r>
      <rPr>
        <b/>
        <sz val="10"/>
        <rFont val="Arial"/>
        <family val="2"/>
        <charset val="238"/>
      </rPr>
      <t>Mitocasi</t>
    </r>
  </si>
  <si>
    <t>ADANCATA, Fetesti, Calugareni</t>
  </si>
  <si>
    <t>DETA, Opatița</t>
  </si>
  <si>
    <t>PECIU NOU, Sanmartinul Sarbesc, Diniași</t>
  </si>
  <si>
    <t>BECICHERECU MIC- DUDESTII NOI</t>
  </si>
  <si>
    <t>BECICHERECU MIC, DUDESTII NOI</t>
  </si>
  <si>
    <t>Babeni, Romani, Valea Mare,  Bonciu, Paduretu</t>
  </si>
  <si>
    <t>Barza, Barsesti, Piscu Pietrei, Ruda, Budesti,  Bercioiu</t>
  </si>
  <si>
    <t>Olanesti, Livadia</t>
  </si>
  <si>
    <t>Jorasti, Vanatori, Petresti, Mirceștii Noi, Mirceștii Vechi, Balta Raței, Rădulești</t>
  </si>
  <si>
    <t xml:space="preserve">Alunisu, Bragadiru, Buciumeni, Bucuresti Sectorul 1 To 6, Buftea, Chiajna, Chitila, Ciorogarla, Clinceni, Crevedia, Cretesti, Catelu, Dobroesti, Domnesti, Dudu, Darvari, Fundeni, Jilava, Mogosoaia, Manastirea, Magurele, Odaile, Olteni, Otopeni, Pantelimon, Popesti Leordeni, Rosu, Samurcasi, Sintesti, Tunari, Vidra, Voluntari, Varteju, Țegheș, Ordoreanu, Dumitrana și Pruni </t>
  </si>
  <si>
    <t>GARLENI</t>
  </si>
  <si>
    <t xml:space="preserve">BALOTESTI </t>
  </si>
  <si>
    <t>PILU</t>
  </si>
  <si>
    <t>Pilu, Vărșand</t>
  </si>
  <si>
    <t xml:space="preserve">Moara, Grecilor, Vaslui, Viisoara, Muntenii de Jos, Muntenii de Sus, Brodoc, Rediu, Bacaoani, Satu Nou </t>
  </si>
  <si>
    <t>Jegalia, Iezeru</t>
  </si>
  <si>
    <t>PADES</t>
  </si>
  <si>
    <t>GARBOVU</t>
  </si>
  <si>
    <t>Maxut, Parcovaci, Harlau, (Poiana Marului, Buhalnita, Zlodica, Deleni, Feredeni, Poiana, Slobozia, Scobinti, Fetesti, Badeni, Zagavia-UAT, Sticlaria, Cirerșeni, Zbereni, Fagat   Ceplenita,  Cotnari, Carjoaia, Valea Racului, Horodistea, Luparia-UAT Cotnari</t>
  </si>
  <si>
    <t>RACU</t>
  </si>
  <si>
    <t>Garciu, Racu, Vacaresti</t>
  </si>
  <si>
    <t xml:space="preserve">Negresti, Parpanita, Valea Mare </t>
  </si>
  <si>
    <t>LUNCA BANULUI, Stanilesti, Otetoaia</t>
  </si>
  <si>
    <t xml:space="preserve">DUMESTI, Bacesti, Armasesti </t>
  </si>
  <si>
    <t xml:space="preserve">IANA, Silistea, Recea, Halaresti </t>
  </si>
  <si>
    <t>CHILIA VECHE</t>
  </si>
  <si>
    <t>Chilia Veche</t>
  </si>
  <si>
    <t>Localitatile: Poiana Lacului, Dinculesti, Galcesti, Samara, Paduroiu din Deal, Paduroiu din Vale, Dealul Viilor, Metofu, Dealu Orasului</t>
  </si>
  <si>
    <t>Falfani, Cochinesti, Cotmeana, Stolnici, Isbasesti</t>
  </si>
  <si>
    <t>Targu Ocna, Vâlcele, Viisoara</t>
  </si>
  <si>
    <t>Targu Trotus, Tuta</t>
  </si>
  <si>
    <t>Caianu Mic, Caianu Mare, Dobric</t>
  </si>
  <si>
    <t>Vârfu Câmpului, Maghera, Pustoaia,  Lunca,  Dobrinăuți-Hapăi,  Ionășeni</t>
  </si>
  <si>
    <t>Capatanesti, Maracineni, Potoceni</t>
  </si>
  <si>
    <t>Boboci, Picior de Munte</t>
  </si>
  <si>
    <t>Pesteana de Jos, Fantanele, Urdari</t>
  </si>
  <si>
    <t>Cerasu, Valea Borului, Valea Bradetului, Valea Tocii, Valea Lespezii</t>
  </si>
  <si>
    <t>Galicea, Bratia din Vale, Ostroveni, Teiu, Valea Raului, Olanu, Casa Veche, Cioboti, Dragioiu, Stoicanesti, Dragoesti, Buciumeni, Geamana, Cocoru,  Dealu Mare</t>
  </si>
  <si>
    <t>Pausesti Maglasi, Coasta, Pietrari, Ulmetel, Vladuceni, Valea Cheii, Cheia</t>
  </si>
  <si>
    <t>Brezoi, Golotreni, Pascoaia, Valea lui Stan</t>
  </si>
  <si>
    <t>Caciulata, Calimanesti, Seaca, Jiblea Nouă,   Pausa</t>
  </si>
  <si>
    <t>Susani, Ramesti, Stoiculesti, Usurei</t>
  </si>
  <si>
    <t xml:space="preserve">CHEGLEVICI - CHERESTUR </t>
  </si>
  <si>
    <t>CARANSEBES, Jupa</t>
  </si>
  <si>
    <t>Pacureti, Barzila, Curmatura, Matita, Slavu, Soimari, Lopatnita, Magura, Surani, Aricestii Zeletin, Albinari, Carbunesti, Gogeasca</t>
  </si>
  <si>
    <t>Baltesti-Podenii Noi,Izesti, Podenii Vechi, Podenii Noi, Podul lui Galben, Ghiocel, Mehedinta, Nevesteasca, Rahova, Sfacarau</t>
  </si>
  <si>
    <t>Adunati-Ocina de Sus, Ocina de Jos, Provita de Sus, Valea Bradului, Izvoru, Plaiu, Provita de Jos, Draganeasa, Piatra</t>
  </si>
  <si>
    <t>Bacau, Barati, Padureni, Valea Budului, Letea Veche, Lilieci, Magura, Sohodol, Crihan, Dealu Mare, Margineni, Trebes, Hemeius, Fantanele, Rusi-Ciutea, Siretu, Holt, Radomiresti, Luizi Calugara, Osebiti</t>
  </si>
  <si>
    <t>Codor, Cuzdrioara, Dej, OcnaDejului, Urisor, SomcutuMic, Manasturel</t>
  </si>
  <si>
    <t>Breaza de Jos, Breaza de Sus, Frasinet, Gura Beliei, Nistoresti, Podu Vadului, Surdesti, Valea Tarsei, Podu Corbului</t>
  </si>
  <si>
    <t>Comarnic, Ghiosesti, Poiana, Posada, Podu Lung</t>
  </si>
  <si>
    <t>Viseu de Mijloc, Viseu de Sus</t>
  </si>
  <si>
    <r>
      <t>Corunca, Cristesti, Curteni, Nazna, Remetea, Sancraiu de Mures, Sangeorgiu de Mures, Santana de Mures, Targu Mures, Valureni,</t>
    </r>
    <r>
      <rPr>
        <b/>
        <sz val="10"/>
        <rFont val="Arial"/>
        <family val="2"/>
        <charset val="238"/>
      </rPr>
      <t>Tofalău, Cotuș</t>
    </r>
  </si>
  <si>
    <t>Zalau, Criseni, Hereclean, Badon, Panic</t>
  </si>
  <si>
    <t>Marginea, Horodnic de Sus</t>
  </si>
  <si>
    <t>BARLAD (inclusiv cartier Livada), Simila</t>
  </si>
  <si>
    <r>
      <t xml:space="preserve">Gilau, Luna de Sus, </t>
    </r>
    <r>
      <rPr>
        <b/>
        <sz val="10"/>
        <rFont val="Arial"/>
        <family val="2"/>
        <charset val="238"/>
      </rPr>
      <t>Somesul Cald,  Somesul Rece</t>
    </r>
  </si>
  <si>
    <r>
      <t>Jucu de Sus, Jucu de Mijloc</t>
    </r>
    <r>
      <rPr>
        <b/>
        <strike/>
        <sz val="10"/>
        <rFont val="Arial"/>
        <family val="2"/>
      </rPr>
      <t>,</t>
    </r>
    <r>
      <rPr>
        <b/>
        <sz val="10"/>
        <rFont val="Arial"/>
        <family val="2"/>
      </rPr>
      <t xml:space="preserve"> Jucu Herghelie</t>
    </r>
  </si>
  <si>
    <t>Milesti, Dudovicesti, Goiesti, Dutulesti, Romanesti, Albesti, Fantani, Muereni, Floresti, Simnicu de Sus, Mogosesti, Cornetu, Izvor, Lesile</t>
  </si>
  <si>
    <t>Prapor, Amarastii de Jos</t>
  </si>
  <si>
    <r>
      <t>Timisoara, Chisoda, Giroc, Utvin,</t>
    </r>
    <r>
      <rPr>
        <b/>
        <strike/>
        <sz val="10"/>
        <rFont val="Arial"/>
        <family val="2"/>
      </rPr>
      <t xml:space="preserve"> </t>
    </r>
    <r>
      <rPr>
        <b/>
        <sz val="10"/>
        <rFont val="Arial"/>
        <family val="2"/>
      </rPr>
      <t>Ghiroda, Giarmata-Vii</t>
    </r>
  </si>
  <si>
    <t>Vorovești, Valea Ursului, Ciurbești, Cornești, Proselnici și Dancaș</t>
  </si>
  <si>
    <t>CHEGLEVICI, Cherestur, Pordeanu, Colonia Bulgară</t>
  </si>
  <si>
    <t>Garbovu, Murgești, Stramba Jiu, Valea Viei</t>
  </si>
  <si>
    <t>SANCRAIENI</t>
  </si>
  <si>
    <t>DRIDU-FIERBINTI</t>
  </si>
  <si>
    <t xml:space="preserve">DRAGOMIRESTI </t>
  </si>
  <si>
    <t>Cosoba</t>
  </si>
  <si>
    <t>Nicolae Titulescu, Valeni, Popesti</t>
  </si>
  <si>
    <t xml:space="preserve">COROPCENI </t>
  </si>
  <si>
    <t>Art. 3</t>
  </si>
  <si>
    <t>Art. 4</t>
  </si>
  <si>
    <t>Art. 5</t>
  </si>
  <si>
    <t>Tip epurare (1,2,3-N,P)</t>
  </si>
  <si>
    <t>ROAG_178162</t>
  </si>
  <si>
    <t>ROAG_1222</t>
  </si>
  <si>
    <t>ROAG_1026</t>
  </si>
  <si>
    <t>ROAG_1357</t>
  </si>
  <si>
    <t>ROAG_1703</t>
  </si>
  <si>
    <t>ROAG_1883</t>
  </si>
  <si>
    <t>ROAG_9271</t>
  </si>
  <si>
    <t>ROAG_11593</t>
  </si>
  <si>
    <t>ROAG_13506</t>
  </si>
  <si>
    <t>ROAG_13677</t>
  </si>
  <si>
    <t>ROAG_13631</t>
  </si>
  <si>
    <t>ROAG_13310</t>
  </si>
  <si>
    <t>ROAG_13178</t>
  </si>
  <si>
    <t>ROAG_13766</t>
  </si>
  <si>
    <t>ROAG_20304</t>
  </si>
  <si>
    <t>ROAG_20787</t>
  </si>
  <si>
    <t>ROAG_20830</t>
  </si>
  <si>
    <t>ROAG_22175</t>
  </si>
  <si>
    <t>ROAG_20885</t>
  </si>
  <si>
    <t>ROAG_20572</t>
  </si>
  <si>
    <t>ROAG_26877</t>
  </si>
  <si>
    <t>ROAG_26564</t>
  </si>
  <si>
    <t>ROAG_26975</t>
  </si>
  <si>
    <t>ROAG_32401</t>
  </si>
  <si>
    <t>ROAG_35740</t>
  </si>
  <si>
    <t>ROAG_36015</t>
  </si>
  <si>
    <t>ROAG_42682</t>
  </si>
  <si>
    <t>ROAG_40205</t>
  </si>
  <si>
    <t>ROAG_40250</t>
  </si>
  <si>
    <t>ROAG_40287</t>
  </si>
  <si>
    <t>ROAG_40376</t>
  </si>
  <si>
    <t>ROAG_40508</t>
  </si>
  <si>
    <t>ROAG_179132</t>
  </si>
  <si>
    <t>ROAG_44818</t>
  </si>
  <si>
    <t>ROAG_44854</t>
  </si>
  <si>
    <t>ROAG_92569</t>
  </si>
  <si>
    <t>ROAG_100610</t>
  </si>
  <si>
    <t>ROAG_50978</t>
  </si>
  <si>
    <t>ROAG_55366</t>
  </si>
  <si>
    <t>ROAG_54984</t>
  </si>
  <si>
    <t>ROAG_55017</t>
  </si>
  <si>
    <t>ROAG_55393</t>
  </si>
  <si>
    <t>ROAG_55268</t>
  </si>
  <si>
    <t>ROAG_60785</t>
  </si>
  <si>
    <t>ROAG_61639</t>
  </si>
  <si>
    <t>ROAG_60464</t>
  </si>
  <si>
    <t>ROAG_60491</t>
  </si>
  <si>
    <t>ROAG_60856</t>
  </si>
  <si>
    <t>ROAG_60696</t>
  </si>
  <si>
    <t>ROAG_65690</t>
  </si>
  <si>
    <t>ROAG_65841</t>
  </si>
  <si>
    <t>ROAG_65921</t>
  </si>
  <si>
    <t>ROAG_65431</t>
  </si>
  <si>
    <t>ROAG_65477</t>
  </si>
  <si>
    <t>ROAG_65342</t>
  </si>
  <si>
    <t>ROAG_66090</t>
  </si>
  <si>
    <t>ROAG_70316</t>
  </si>
  <si>
    <t>ROAG_70352</t>
  </si>
  <si>
    <t>ROAG_69900</t>
  </si>
  <si>
    <t>ROAG_72007</t>
  </si>
  <si>
    <t>ROAG_70414</t>
  </si>
  <si>
    <t>ROAG_75105</t>
  </si>
  <si>
    <t>ROAG_77064</t>
  </si>
  <si>
    <t>ROAG_76709</t>
  </si>
  <si>
    <t>ROAG_76978</t>
  </si>
  <si>
    <t>ROAG_75212</t>
  </si>
  <si>
    <t>ROAG_100530</t>
  </si>
  <si>
    <t>ROAG_78141</t>
  </si>
  <si>
    <t>ROAG_82895</t>
  </si>
  <si>
    <t>ROAG_83570</t>
  </si>
  <si>
    <t>ROAG_83339</t>
  </si>
  <si>
    <t>ROAG_83142</t>
  </si>
  <si>
    <t>ROAG_85421</t>
  </si>
  <si>
    <t>ROAG_85779</t>
  </si>
  <si>
    <t>ROAG_83641</t>
  </si>
  <si>
    <t>ROAG_87291</t>
  </si>
  <si>
    <t>ROAG_86696</t>
  </si>
  <si>
    <t>ROAG_86829</t>
  </si>
  <si>
    <t>ROAG_87059</t>
  </si>
  <si>
    <t>ROAG_87647</t>
  </si>
  <si>
    <t>ROAG_86990</t>
  </si>
  <si>
    <t>ROAG_42405</t>
  </si>
  <si>
    <t>ROAG_92701_01</t>
  </si>
  <si>
    <t>ROAG_18750</t>
  </si>
  <si>
    <t>ROAG_92765</t>
  </si>
  <si>
    <t>ROAG_100683</t>
  </si>
  <si>
    <t>ROAG_95364</t>
  </si>
  <si>
    <t>ROAG_95079</t>
  </si>
  <si>
    <t>ROAG_95408</t>
  </si>
  <si>
    <t>ROAG_102552</t>
  </si>
  <si>
    <t>ROAG_101305</t>
  </si>
  <si>
    <t>ROAG_106327</t>
  </si>
  <si>
    <t>ROAG_106755</t>
  </si>
  <si>
    <t>ROAG_106568</t>
  </si>
  <si>
    <t>ROAG_106988</t>
  </si>
  <si>
    <t>ROAG_114729</t>
  </si>
  <si>
    <t>ROAG_114818</t>
  </si>
  <si>
    <t>ROAG_114523</t>
  </si>
  <si>
    <t>ROAG_114328</t>
  </si>
  <si>
    <t>ROAG_114934</t>
  </si>
  <si>
    <t>ROAG_120879</t>
  </si>
  <si>
    <t>ROAG_121064</t>
  </si>
  <si>
    <t>ROAG_95505</t>
  </si>
  <si>
    <t>ROAG_125481</t>
  </si>
  <si>
    <t>ROAG_125551</t>
  </si>
  <si>
    <t>ROAG_125356</t>
  </si>
  <si>
    <t>ROAG_130981</t>
  </si>
  <si>
    <t>ROAG_101056</t>
  </si>
  <si>
    <t>ROAG_131103</t>
  </si>
  <si>
    <t>ROAG_131256</t>
  </si>
  <si>
    <t>ROAG_131336</t>
  </si>
  <si>
    <t>ROAG_131407</t>
  </si>
  <si>
    <t>ROAG_130534</t>
  </si>
  <si>
    <t>ROAG_131540</t>
  </si>
  <si>
    <t>ROAG_131577</t>
  </si>
  <si>
    <t>ROAG_131817</t>
  </si>
  <si>
    <t>ROAG_139713</t>
  </si>
  <si>
    <t>ROAG_136535</t>
  </si>
  <si>
    <t>ROAG_136606</t>
  </si>
  <si>
    <t>ROAG_136492</t>
  </si>
  <si>
    <t>ROAG_143744</t>
  </si>
  <si>
    <t>ROAG_143628</t>
  </si>
  <si>
    <t>ROAG_146511</t>
  </si>
  <si>
    <t>ROAG_146548</t>
  </si>
  <si>
    <t>ROAG_146593</t>
  </si>
  <si>
    <t>ROAG_149307</t>
  </si>
  <si>
    <t>ROAG_146637</t>
  </si>
  <si>
    <t>ROAG_146272</t>
  </si>
  <si>
    <t>ROAG_146753</t>
  </si>
  <si>
    <t>ROAG_151807</t>
  </si>
  <si>
    <t>ROAG_151889</t>
  </si>
  <si>
    <t>ROAG_151692</t>
  </si>
  <si>
    <t>ROAG_151987</t>
  </si>
  <si>
    <t>ROAG_155501</t>
  </si>
  <si>
    <t>ROAG_155369</t>
  </si>
  <si>
    <t>ROAG_155537</t>
  </si>
  <si>
    <t>ROAG_155252</t>
  </si>
  <si>
    <t>ROAG_159623</t>
  </si>
  <si>
    <t>ROAG_167990</t>
  </si>
  <si>
    <t>ROAG_167482</t>
  </si>
  <si>
    <t>ROAG_161801</t>
  </si>
  <si>
    <t>ROAG_161838</t>
  </si>
  <si>
    <t>ROAG_161954</t>
  </si>
  <si>
    <t>ROAG_174879</t>
  </si>
  <si>
    <t>ROAG_174753</t>
  </si>
  <si>
    <t>ROAG_20974</t>
  </si>
  <si>
    <t>ROAG_34245</t>
  </si>
  <si>
    <t>ROAG_32492</t>
  </si>
  <si>
    <t>ROAG_60543</t>
  </si>
  <si>
    <t>ROAG_60749</t>
  </si>
  <si>
    <t>ROAG_63535</t>
  </si>
  <si>
    <t>ROAG_73745</t>
  </si>
  <si>
    <t>ROAG_87674</t>
  </si>
  <si>
    <t>ROAG_87139</t>
  </si>
  <si>
    <t>ROAG_92701</t>
  </si>
  <si>
    <t>ROAG_114863</t>
  </si>
  <si>
    <t>ROAG_131620</t>
  </si>
  <si>
    <t>ROAG_151102</t>
  </si>
  <si>
    <t>ROAG_98382</t>
  </si>
  <si>
    <t>ROAG_100843</t>
  </si>
  <si>
    <t>ROAG_26699</t>
  </si>
  <si>
    <t>ROAG_37299</t>
  </si>
  <si>
    <t>ROAG_1801</t>
  </si>
  <si>
    <t>ROAG_1909</t>
  </si>
  <si>
    <t>ROAG_8103</t>
  </si>
  <si>
    <t>ROAG_1160</t>
  </si>
  <si>
    <t>ROAG_1464</t>
  </si>
  <si>
    <t>ROAG_8167</t>
  </si>
  <si>
    <t>ROAG_4204</t>
  </si>
  <si>
    <t>ROAG_1945</t>
  </si>
  <si>
    <t>ROAG_8835</t>
  </si>
  <si>
    <t>ROAG_4259</t>
  </si>
  <si>
    <t>ROAG_2924</t>
  </si>
  <si>
    <t>ROAG_4936</t>
  </si>
  <si>
    <t>ROAG_1776</t>
  </si>
  <si>
    <t>ROAG_1384</t>
  </si>
  <si>
    <t>ROAG_1829</t>
  </si>
  <si>
    <t>ROAG_1053</t>
  </si>
  <si>
    <t>ROAG_4963</t>
  </si>
  <si>
    <t>ROAG_7954</t>
  </si>
  <si>
    <t>ROAG_6235</t>
  </si>
  <si>
    <t>ROAG_9583</t>
  </si>
  <si>
    <t>ROAG_9404</t>
  </si>
  <si>
    <t>ROAG_9538</t>
  </si>
  <si>
    <t>ROAG_10872</t>
  </si>
  <si>
    <t>ROAG_12126</t>
  </si>
  <si>
    <t>ROAG_10195</t>
  </si>
  <si>
    <t>ROAG_10293</t>
  </si>
  <si>
    <t>ROAG_9930</t>
  </si>
  <si>
    <t>ROAG_9459_01</t>
  </si>
  <si>
    <t>ROAG_9501</t>
  </si>
  <si>
    <t>ROAG_9636</t>
  </si>
  <si>
    <t>ROAG_12652</t>
  </si>
  <si>
    <t>ROAG_11405</t>
  </si>
  <si>
    <t>ROAG_12046</t>
  </si>
  <si>
    <t>ROAG_12885</t>
  </si>
  <si>
    <t>ROAG_12215</t>
  </si>
  <si>
    <t>ROAG_9342</t>
  </si>
  <si>
    <t>ROAG_10836</t>
  </si>
  <si>
    <t>ROAG_10863</t>
  </si>
  <si>
    <t>ROAG_12787</t>
  </si>
  <si>
    <t>ROAG_9299</t>
  </si>
  <si>
    <t>ROAG_9431</t>
  </si>
  <si>
    <t>ROAG_11959</t>
  </si>
  <si>
    <t>ROAG_9422</t>
  </si>
  <si>
    <t>ROAG_11735</t>
  </si>
  <si>
    <t>ROAG_18037</t>
  </si>
  <si>
    <t>ROAG_18536</t>
  </si>
  <si>
    <t>ROAG_19347</t>
  </si>
  <si>
    <t>ROAG_15910</t>
  </si>
  <si>
    <t>ROAG_17860</t>
  </si>
  <si>
    <t>ROAG_16766</t>
  </si>
  <si>
    <t>ROAG_16463</t>
  </si>
  <si>
    <t>ROAG_18947</t>
  </si>
  <si>
    <t>ROAG_16748</t>
  </si>
  <si>
    <t>ROAG_14469</t>
  </si>
  <si>
    <t>ROAG_14860</t>
  </si>
  <si>
    <t>ROAG_22399</t>
  </si>
  <si>
    <t>ROAG_21864</t>
  </si>
  <si>
    <t>ROAG_21515</t>
  </si>
  <si>
    <t>ROAG_23804</t>
  </si>
  <si>
    <t>ROAG_25834</t>
  </si>
  <si>
    <t>ROAG_22807</t>
  </si>
  <si>
    <t>ROAG_26092</t>
  </si>
  <si>
    <t>ROAG_22479</t>
  </si>
  <si>
    <t>ROAG_24775</t>
  </si>
  <si>
    <t>ROAG_23957</t>
  </si>
  <si>
    <t>ROAG_24640</t>
  </si>
  <si>
    <t>ROAG_23724</t>
  </si>
  <si>
    <t>ROAG_24409</t>
  </si>
  <si>
    <t>ROAG_21132</t>
  </si>
  <si>
    <t>ROAG_21739</t>
  </si>
  <si>
    <t>ROAG_26346</t>
  </si>
  <si>
    <t>ROAG_22068</t>
  </si>
  <si>
    <t>ROAG_25237</t>
  </si>
  <si>
    <t>ROAG_20689</t>
  </si>
  <si>
    <t>ROAG_24720</t>
  </si>
  <si>
    <t>ROAG_24524</t>
  </si>
  <si>
    <t>ROAG_21212</t>
  </si>
  <si>
    <t>ROAG_24329</t>
  </si>
  <si>
    <t>ROAG_25077</t>
  </si>
  <si>
    <t>ROAG_32027</t>
  </si>
  <si>
    <t>ROAG_26840</t>
  </si>
  <si>
    <t>ROAG_29092</t>
  </si>
  <si>
    <t>ROAG_31716</t>
  </si>
  <si>
    <t>ROAG_31789</t>
  </si>
  <si>
    <t>ROAG_27436</t>
  </si>
  <si>
    <t>ROAG_98435</t>
  </si>
  <si>
    <t>ROAG_27757</t>
  </si>
  <si>
    <t>ROAG_31654</t>
  </si>
  <si>
    <t>ROAG_31841</t>
  </si>
  <si>
    <t>ROAG_109826</t>
  </si>
  <si>
    <t>ROAG_30568_01</t>
  </si>
  <si>
    <t>ROAG_30149</t>
  </si>
  <si>
    <t>ROAG_32161</t>
  </si>
  <si>
    <t>ROAG_32553</t>
  </si>
  <si>
    <t>ROAG_34342</t>
  </si>
  <si>
    <t>ROAG_33630</t>
  </si>
  <si>
    <t>ROAG_33257</t>
  </si>
  <si>
    <t>ROAG_34191</t>
  </si>
  <si>
    <t>ROAG_33444</t>
  </si>
  <si>
    <t>ROAG_32820</t>
  </si>
  <si>
    <t>ROAG_35063</t>
  </si>
  <si>
    <t>ROAG_34627</t>
  </si>
  <si>
    <t>ROAG_34299</t>
  </si>
  <si>
    <t>ROAG_34404</t>
  </si>
  <si>
    <t>ROAG_34271</t>
  </si>
  <si>
    <t>ROAG_33550</t>
  </si>
  <si>
    <t>ROAG_33373</t>
  </si>
  <si>
    <t>ROAG_34994</t>
  </si>
  <si>
    <t>ROAG_33211</t>
  </si>
  <si>
    <t>ROAG_39391</t>
  </si>
  <si>
    <t>ROAG_35955</t>
  </si>
  <si>
    <t>ROAG_36079</t>
  </si>
  <si>
    <t>ROAG_39694</t>
  </si>
  <si>
    <t>ROAG_38848</t>
  </si>
  <si>
    <t>ROAG_36756</t>
  </si>
  <si>
    <t>ROAG_39836</t>
  </si>
  <si>
    <t>ROAG_39168</t>
  </si>
  <si>
    <t>ROAG_39266</t>
  </si>
  <si>
    <t>ROAG_37011</t>
  </si>
  <si>
    <t>ROAG_37547</t>
  </si>
  <si>
    <t>ROAG_36453</t>
  </si>
  <si>
    <t>ROAG_43331</t>
  </si>
  <si>
    <t>ROAG_43411</t>
  </si>
  <si>
    <t>ROAG_44300</t>
  </si>
  <si>
    <t>ROAG_44140</t>
  </si>
  <si>
    <t>ROAG_42753</t>
  </si>
  <si>
    <t>ROAG_44505</t>
  </si>
  <si>
    <t>ROAG_44177</t>
  </si>
  <si>
    <t>ROAG_42708</t>
  </si>
  <si>
    <t>ROAG_43313</t>
  </si>
  <si>
    <t>ROAG_43625</t>
  </si>
  <si>
    <t>ROAG_42824</t>
  </si>
  <si>
    <t>ROAG_43466</t>
  </si>
  <si>
    <t>ROAG_43652</t>
  </si>
  <si>
    <t>ROAG_44328</t>
  </si>
  <si>
    <t>ROAG_44391</t>
  </si>
  <si>
    <t>ROAG_44532</t>
  </si>
  <si>
    <t>ROAG_42012</t>
  </si>
  <si>
    <t>ROAG_40474</t>
  </si>
  <si>
    <t>ROAG_40642</t>
  </si>
  <si>
    <t>ROAG_40919</t>
  </si>
  <si>
    <t>ROAG_40964</t>
  </si>
  <si>
    <t>ROAG_40697</t>
  </si>
  <si>
    <t>ROAG_42067</t>
  </si>
  <si>
    <t>ROAG_40937</t>
  </si>
  <si>
    <t>ROAG_40535</t>
  </si>
  <si>
    <t>ROAG_41042</t>
  </si>
  <si>
    <t>ROAG_41710</t>
  </si>
  <si>
    <t>ROAG_41051</t>
  </si>
  <si>
    <t>ROAG_42432</t>
  </si>
  <si>
    <t>ROAG_42464</t>
  </si>
  <si>
    <t>ROAG_41827</t>
  </si>
  <si>
    <t>ROAG_41952</t>
  </si>
  <si>
    <t>ROAG_42316</t>
  </si>
  <si>
    <t>ROAG_47373</t>
  </si>
  <si>
    <t>ROAG_47916</t>
  </si>
  <si>
    <t>ROAG_48744</t>
  </si>
  <si>
    <t>ROAG_46313</t>
  </si>
  <si>
    <t>ROAG_45003</t>
  </si>
  <si>
    <t>ROAG_48138</t>
  </si>
  <si>
    <t>ROAG_48325</t>
  </si>
  <si>
    <t>ROAG_49956</t>
  </si>
  <si>
    <t>ROAG_49206</t>
  </si>
  <si>
    <t>ROAG_50460_01</t>
  </si>
  <si>
    <t>ROAG_48977</t>
  </si>
  <si>
    <t>ROAG_49046</t>
  </si>
  <si>
    <t>ROAG_48487</t>
  </si>
  <si>
    <t>ROAG_46867</t>
  </si>
  <si>
    <t>ROAG_49484_01</t>
  </si>
  <si>
    <t>ROAG_45101</t>
  </si>
  <si>
    <t>ROAG_49545</t>
  </si>
  <si>
    <t>ROAG_49625</t>
  </si>
  <si>
    <t>ROAG_50549</t>
  </si>
  <si>
    <t>ROAG_46769_01</t>
  </si>
  <si>
    <t>ROAG_50102_01</t>
  </si>
  <si>
    <t>ROAG_46803</t>
  </si>
  <si>
    <t>ROAG_48771</t>
  </si>
  <si>
    <t>ROAG_46377</t>
  </si>
  <si>
    <t>ROAG_45361</t>
  </si>
  <si>
    <t>ROAG_47015</t>
  </si>
  <si>
    <t>ROAG_48851</t>
  </si>
  <si>
    <t>ROAG_92569_01</t>
  </si>
  <si>
    <t>ROAG_92961</t>
  </si>
  <si>
    <t>ROAG_101813</t>
  </si>
  <si>
    <t>ROAG_93487</t>
  </si>
  <si>
    <t>ROAG_94312</t>
  </si>
  <si>
    <t>ROAG_103032</t>
  </si>
  <si>
    <t>ROAG_102428</t>
  </si>
  <si>
    <t>ROAG_105605</t>
  </si>
  <si>
    <t>ROAG_101467</t>
  </si>
  <si>
    <t>ROAG_93085</t>
  </si>
  <si>
    <t>ROAG_94223</t>
  </si>
  <si>
    <t>ROAG_93664</t>
  </si>
  <si>
    <t>ROAG_102954</t>
  </si>
  <si>
    <t>ROAG_93281</t>
  </si>
  <si>
    <t>ROAG_105838_01</t>
  </si>
  <si>
    <t>ROAG_104181</t>
  </si>
  <si>
    <t>ROAG_105838</t>
  </si>
  <si>
    <t>ROAG_93370</t>
  </si>
  <si>
    <t>ROAG_104760</t>
  </si>
  <si>
    <t>ROAG_101822</t>
  </si>
  <si>
    <t>ROAG_105393</t>
  </si>
  <si>
    <t>ROAG_93815</t>
  </si>
  <si>
    <t>ROAG_104332</t>
  </si>
  <si>
    <t>ROAG_93888_01</t>
  </si>
  <si>
    <t>ROAG_101083</t>
  </si>
  <si>
    <t>ROAG_51127</t>
  </si>
  <si>
    <t>ROAG_51083</t>
  </si>
  <si>
    <t>ROAG_50898</t>
  </si>
  <si>
    <t>ROAG_54289</t>
  </si>
  <si>
    <t>ROAG_51065</t>
  </si>
  <si>
    <t>ROAG_51813</t>
  </si>
  <si>
    <t>ROAG_53283</t>
  </si>
  <si>
    <t>ROAG_51582</t>
  </si>
  <si>
    <t>ROAG_55446</t>
  </si>
  <si>
    <t>ROAG_57911</t>
  </si>
  <si>
    <t>ROAG_58268</t>
  </si>
  <si>
    <t>ROAG_55482</t>
  </si>
  <si>
    <t>ROAG_56229</t>
  </si>
  <si>
    <t>ROAG_59416</t>
  </si>
  <si>
    <t>ROAG_57369</t>
  </si>
  <si>
    <t>ROAG_58017</t>
  </si>
  <si>
    <t>ROAG_59700</t>
  </si>
  <si>
    <t>ROAG_59773</t>
  </si>
  <si>
    <t>ROAG_55909</t>
  </si>
  <si>
    <t>ROAG_60810</t>
  </si>
  <si>
    <t>ROAG_62208</t>
  </si>
  <si>
    <t>ROAG_60703</t>
  </si>
  <si>
    <t>ROAG_61327</t>
  </si>
  <si>
    <t>ROAG_63269</t>
  </si>
  <si>
    <t>ROAG_62770</t>
  </si>
  <si>
    <t>ROAG_61522</t>
  </si>
  <si>
    <t>ROAG_62404</t>
  </si>
  <si>
    <t>ROAG_63081</t>
  </si>
  <si>
    <t>ROAG_61381</t>
  </si>
  <si>
    <t>ROAG_61130</t>
  </si>
  <si>
    <t>ROAG_60641</t>
  </si>
  <si>
    <t>ROAG_61078</t>
  </si>
  <si>
    <t>ROAG_61265</t>
  </si>
  <si>
    <t>ROAG_60669</t>
  </si>
  <si>
    <t>ROAG_62681</t>
  </si>
  <si>
    <t>ROAG_62547</t>
  </si>
  <si>
    <t>ROAG_62805</t>
  </si>
  <si>
    <t>ROAG_63090</t>
  </si>
  <si>
    <t>ROAG_63580</t>
  </si>
  <si>
    <t>ROAG_63456</t>
  </si>
  <si>
    <t>ROAG_64327</t>
  </si>
  <si>
    <t>ROAG_64880</t>
  </si>
  <si>
    <t>ROAG_65020</t>
  </si>
  <si>
    <t>ROAG_64201</t>
  </si>
  <si>
    <t>ROAG_64611</t>
  </si>
  <si>
    <t>ROAG_63875</t>
  </si>
  <si>
    <t>ROAG_65057</t>
  </si>
  <si>
    <t>ROAG_64835</t>
  </si>
  <si>
    <t>ROAG_64648</t>
  </si>
  <si>
    <t>ROAG_64103</t>
  </si>
  <si>
    <t>ROAG_64951</t>
  </si>
  <si>
    <t>ROAG_66198</t>
  </si>
  <si>
    <t>ROAG_68636</t>
  </si>
  <si>
    <t>ROAG_66697</t>
  </si>
  <si>
    <t>ROAG_65609</t>
  </si>
  <si>
    <t>ROAG_66731</t>
  </si>
  <si>
    <t>ROAG_65413</t>
  </si>
  <si>
    <t>ROAG_67915</t>
  </si>
  <si>
    <t>ROAG_101350</t>
  </si>
  <si>
    <t>ROAG_66474</t>
  </si>
  <si>
    <t>ROAG_68477_01</t>
  </si>
  <si>
    <t>ROAG_68324</t>
  </si>
  <si>
    <t>ROAG_68440</t>
  </si>
  <si>
    <t>ROAG_67657</t>
  </si>
  <si>
    <t>ROAG_69269</t>
  </si>
  <si>
    <t>ROAG_67522</t>
  </si>
  <si>
    <t>ROAG_68477</t>
  </si>
  <si>
    <t>ROAG_179711</t>
  </si>
  <si>
    <t>ROAG_179935</t>
  </si>
  <si>
    <t>ROAG_69349</t>
  </si>
  <si>
    <t>ROAG_66330</t>
  </si>
  <si>
    <t>ROAG_68930</t>
  </si>
  <si>
    <t>ROAG_67782</t>
  </si>
  <si>
    <t>ROAG_65342_01</t>
  </si>
  <si>
    <t>ROAG_104387</t>
  </si>
  <si>
    <t>ROAG_68299</t>
  </si>
  <si>
    <t>ROAG_67470_01</t>
  </si>
  <si>
    <t>ROAG_67844</t>
  </si>
  <si>
    <t>ROAG_105151</t>
  </si>
  <si>
    <t>ROAG_67336_01</t>
  </si>
  <si>
    <t>ROAG_66287</t>
  </si>
  <si>
    <t>ROAG_102295_01</t>
  </si>
  <si>
    <t>ROAG_66474_01</t>
  </si>
  <si>
    <t>ROAG_66438</t>
  </si>
  <si>
    <t>ROAG_69615</t>
  </si>
  <si>
    <t>ROAG_65869</t>
  </si>
  <si>
    <t>ROAG_69063_01</t>
  </si>
  <si>
    <t>ROAG_68075</t>
  </si>
  <si>
    <t>ROAG_68262</t>
  </si>
  <si>
    <t>ROAG_67684</t>
  </si>
  <si>
    <t>ROAG_68538</t>
  </si>
  <si>
    <t>ROAG_66777</t>
  </si>
  <si>
    <t>ROAG_67336</t>
  </si>
  <si>
    <t>ROAG_66633</t>
  </si>
  <si>
    <t>ROAG_68930_02</t>
  </si>
  <si>
    <t>ROAG_73638</t>
  </si>
  <si>
    <t>ROAG_70646</t>
  </si>
  <si>
    <t>ROAG_70110</t>
  </si>
  <si>
    <t>ROAG_70502</t>
  </si>
  <si>
    <t>ROAG_70959</t>
  </si>
  <si>
    <t>ROAG_73996</t>
  </si>
  <si>
    <t>ROAG_74590</t>
  </si>
  <si>
    <t>ROAG_73335</t>
  </si>
  <si>
    <t>ROAG_72677</t>
  </si>
  <si>
    <t>ROAG_73576</t>
  </si>
  <si>
    <t>ROAG_73031</t>
  </si>
  <si>
    <t>ROAG_71787</t>
  </si>
  <si>
    <t>ROAG_73674</t>
  </si>
  <si>
    <t>ROAG_72034</t>
  </si>
  <si>
    <t>ROAG_73317</t>
  </si>
  <si>
    <t>ROAG_72383</t>
  </si>
  <si>
    <t>ROAG_71698</t>
  </si>
  <si>
    <t>ROAG_71965</t>
  </si>
  <si>
    <t>ROAG_71858</t>
  </si>
  <si>
    <t>ROAG_73709</t>
  </si>
  <si>
    <t>ROAG_70094</t>
  </si>
  <si>
    <t>ROAG_70878</t>
  </si>
  <si>
    <t>ROAG_72926</t>
  </si>
  <si>
    <t>ROAG_71260</t>
  </si>
  <si>
    <t>ROAG_72953</t>
  </si>
  <si>
    <t>ROAG_71885</t>
  </si>
  <si>
    <t>ROAG_71901</t>
  </si>
  <si>
    <t>ROAG_71643</t>
  </si>
  <si>
    <t>ROAG_74554</t>
  </si>
  <si>
    <t>ROAG_70897</t>
  </si>
  <si>
    <t>ROAG_72579</t>
  </si>
  <si>
    <t>ROAG_71518</t>
  </si>
  <si>
    <t>ROAG_72533</t>
  </si>
  <si>
    <t>ROAG_73460</t>
  </si>
  <si>
    <t>ROAG_70389</t>
  </si>
  <si>
    <t>ROAG_71108</t>
  </si>
  <si>
    <t>ROAG_76745</t>
  </si>
  <si>
    <t>ROAG_75775</t>
  </si>
  <si>
    <t>ROAG_76166</t>
  </si>
  <si>
    <t>ROAG_75962</t>
  </si>
  <si>
    <t>ROAG_77313</t>
  </si>
  <si>
    <t>ROAG_76255</t>
  </si>
  <si>
    <t>ROAG_76996</t>
  </si>
  <si>
    <t>ROAG_75481</t>
  </si>
  <si>
    <t>ROAG_77224</t>
  </si>
  <si>
    <t>ROAG_76585</t>
  </si>
  <si>
    <t>ROAG_75267</t>
  </si>
  <si>
    <t>ROAG_75114</t>
  </si>
  <si>
    <t>ROAG_76317</t>
  </si>
  <si>
    <t>ROAG_75347</t>
  </si>
  <si>
    <t>ROAG_75711</t>
  </si>
  <si>
    <t>ROAG_77153</t>
  </si>
  <si>
    <t>ROAG_76415</t>
  </si>
  <si>
    <t>ROAG_77475</t>
  </si>
  <si>
    <t>ROAG_76353_01</t>
  </si>
  <si>
    <t>ROAG_76558</t>
  </si>
  <si>
    <t>ROAG_76497</t>
  </si>
  <si>
    <t>ROAG_105785</t>
  </si>
  <si>
    <t>ROAG_101172</t>
  </si>
  <si>
    <t>ROAG_103381</t>
  </si>
  <si>
    <t>ROAG_103648</t>
  </si>
  <si>
    <t>ROAG_104145</t>
  </si>
  <si>
    <t>ROAG_104001_02</t>
  </si>
  <si>
    <t>ROAG_102810</t>
  </si>
  <si>
    <t>ROAG_104840</t>
  </si>
  <si>
    <t>ROAG_104494</t>
  </si>
  <si>
    <t>ROAG_101225</t>
  </si>
  <si>
    <t>ROAG_104699</t>
  </si>
  <si>
    <t>ROAG_105918</t>
  </si>
  <si>
    <t>ROAG_104001_01</t>
  </si>
  <si>
    <t>ROAG_104234</t>
  </si>
  <si>
    <t>ROAG_102357</t>
  </si>
  <si>
    <t>ROAG_104127</t>
  </si>
  <si>
    <t>ROAG_103247</t>
  </si>
  <si>
    <t>ROAG_102918</t>
  </si>
  <si>
    <t>ROAG_105918_01</t>
  </si>
  <si>
    <t>ROAG_104145_01</t>
  </si>
  <si>
    <t>ROAG_101671</t>
  </si>
  <si>
    <t>ROAG_105632_01</t>
  </si>
  <si>
    <t>ROAG_104840_01</t>
  </si>
  <si>
    <t>ROAG_100790_01</t>
  </si>
  <si>
    <t>ROAG_101626</t>
  </si>
  <si>
    <t>ROAG_103648_01</t>
  </si>
  <si>
    <t>ROAG_102810_01</t>
  </si>
  <si>
    <t>ROAG_79004</t>
  </si>
  <si>
    <t>ROAG_82733</t>
  </si>
  <si>
    <t>ROAG_80846</t>
  </si>
  <si>
    <t>ROAG_78454</t>
  </si>
  <si>
    <t>ROAG_82617</t>
  </si>
  <si>
    <t>ROAG_82430</t>
  </si>
  <si>
    <t>ROAG_78711</t>
  </si>
  <si>
    <t>ROAG_81576</t>
  </si>
  <si>
    <t>ROAG_79406</t>
  </si>
  <si>
    <t>ROAG_82396</t>
  </si>
  <si>
    <t>ROAG_81095</t>
  </si>
  <si>
    <t>ROAG_82635</t>
  </si>
  <si>
    <t>ROAG_83534</t>
  </si>
  <si>
    <t>ROAG_83507</t>
  </si>
  <si>
    <t>ROAG_83758</t>
  </si>
  <si>
    <t>ROAG_83473</t>
  </si>
  <si>
    <t>ROAG_83990</t>
  </si>
  <si>
    <t>ROAG_84638</t>
  </si>
  <si>
    <t>ROAG_85699</t>
  </si>
  <si>
    <t>ROAG_85859</t>
  </si>
  <si>
    <t>ROAG_85797</t>
  </si>
  <si>
    <t>ROAG_84255</t>
  </si>
  <si>
    <t>ROAG_83972</t>
  </si>
  <si>
    <t>ROAG_85662</t>
  </si>
  <si>
    <t>ROAG_83437</t>
  </si>
  <si>
    <t>ROAG_84184</t>
  </si>
  <si>
    <t>ROAG_85939</t>
  </si>
  <si>
    <t>ROAG_84567</t>
  </si>
  <si>
    <t>ROAG_86375</t>
  </si>
  <si>
    <t>ROAG_84095</t>
  </si>
  <si>
    <t>ROAG_85350</t>
  </si>
  <si>
    <t>ROAG_84601</t>
  </si>
  <si>
    <t>ROAG_84273</t>
  </si>
  <si>
    <t>ROAG_84656</t>
  </si>
  <si>
    <t>ROAG_85083</t>
  </si>
  <si>
    <t>ROAG_85724</t>
  </si>
  <si>
    <t>ROAG_87585</t>
  </si>
  <si>
    <t>ROAG_87433</t>
  </si>
  <si>
    <t>ROAG_89570</t>
  </si>
  <si>
    <t>ROAG_92836</t>
  </si>
  <si>
    <t>ROAG_102749</t>
  </si>
  <si>
    <t>ROAG_180064</t>
  </si>
  <si>
    <t>ROAG_92989</t>
  </si>
  <si>
    <t>ROAG_93575</t>
  </si>
  <si>
    <t>ROAG_102240</t>
  </si>
  <si>
    <t>ROAG_103283</t>
  </si>
  <si>
    <t>ROAG_93067</t>
  </si>
  <si>
    <t>ROAG_179702</t>
  </si>
  <si>
    <t>ROAG_103960</t>
  </si>
  <si>
    <t>ROAG_94429</t>
  </si>
  <si>
    <t>ROAG_93600</t>
  </si>
  <si>
    <t>ROAG_100852</t>
  </si>
  <si>
    <t>ROAG_92658_01</t>
  </si>
  <si>
    <t>ROAG_93628</t>
  </si>
  <si>
    <t>ROAG_179784</t>
  </si>
  <si>
    <t>ROAG_93717</t>
  </si>
  <si>
    <t>ROAG_179819</t>
  </si>
  <si>
    <t>ROAG_179828</t>
  </si>
  <si>
    <t>ROAG_98783</t>
  </si>
  <si>
    <t>ROAG_97447</t>
  </si>
  <si>
    <t>ROAG_96646</t>
  </si>
  <si>
    <t>ROAG_97857</t>
  </si>
  <si>
    <t>ROAG_98319</t>
  </si>
  <si>
    <t>ROAG_95881</t>
  </si>
  <si>
    <t>ROAG_98113</t>
  </si>
  <si>
    <t>ROAG_98685</t>
  </si>
  <si>
    <t>ROAG_99548</t>
  </si>
  <si>
    <t>ROAG_97063</t>
  </si>
  <si>
    <t>ROAG_97679</t>
  </si>
  <si>
    <t>ROAG_97875</t>
  </si>
  <si>
    <t>ROAG_96940</t>
  </si>
  <si>
    <t>ROAG_96593</t>
  </si>
  <si>
    <t>ROAG_105026</t>
  </si>
  <si>
    <t>ROAG_98505</t>
  </si>
  <si>
    <t>ROAG_96888</t>
  </si>
  <si>
    <t>ROAG_100219</t>
  </si>
  <si>
    <t>ROAG_96370</t>
  </si>
  <si>
    <t>ROAG_98603</t>
  </si>
  <si>
    <t>ROAG_98505_01</t>
  </si>
  <si>
    <t>ROAG_99673_01</t>
  </si>
  <si>
    <t>ROAG_97009</t>
  </si>
  <si>
    <t>ROAG_95943</t>
  </si>
  <si>
    <t>ROAG_95435</t>
  </si>
  <si>
    <t>ROAG_98239</t>
  </si>
  <si>
    <t>ROAG_97660</t>
  </si>
  <si>
    <t>ROAG_97820_01</t>
  </si>
  <si>
    <t>ROAG_96129</t>
  </si>
  <si>
    <t>ROAG_96003</t>
  </si>
  <si>
    <t>ROAG_96334</t>
  </si>
  <si>
    <t>ROAG_98060</t>
  </si>
  <si>
    <t>ROAG_97919_01</t>
  </si>
  <si>
    <t>ROAG_97919_02</t>
  </si>
  <si>
    <t>ROAG_95747</t>
  </si>
  <si>
    <t>ROAG_98177</t>
  </si>
  <si>
    <t>ROAG_97090_03</t>
  </si>
  <si>
    <t>ROAG_99209</t>
  </si>
  <si>
    <t>ROAG_102222</t>
  </si>
  <si>
    <t>ROAG_104243</t>
  </si>
  <si>
    <t>ROAG_101154</t>
  </si>
  <si>
    <t>ROAG_105428</t>
  </si>
  <si>
    <t>ROAG_104546</t>
  </si>
  <si>
    <t>ROAG_179356</t>
  </si>
  <si>
    <t>ROAG_101902</t>
  </si>
  <si>
    <t>ROAG_101751_01</t>
  </si>
  <si>
    <t>ROAG_101751</t>
  </si>
  <si>
    <t>ROAG_102534</t>
  </si>
  <si>
    <t>ROAG_101751_02</t>
  </si>
  <si>
    <t>ROAG_103513</t>
  </si>
  <si>
    <t>ROAG_104582</t>
  </si>
  <si>
    <t>ROAG_102614</t>
  </si>
  <si>
    <t>ROAG_103513_01</t>
  </si>
  <si>
    <t>ROAG_102482</t>
  </si>
  <si>
    <t>ROAG_105160</t>
  </si>
  <si>
    <t>ROAG_103149</t>
  </si>
  <si>
    <t>ROAG_108482</t>
  </si>
  <si>
    <t>ROAG_108972</t>
  </si>
  <si>
    <t>ROAG_108213</t>
  </si>
  <si>
    <t>ROAG_106826</t>
  </si>
  <si>
    <t>ROAG_108703</t>
  </si>
  <si>
    <t>ROAG_106470</t>
  </si>
  <si>
    <t>ROAG_106791</t>
  </si>
  <si>
    <t>ROAG_109513</t>
  </si>
  <si>
    <t>ROAG_108909</t>
  </si>
  <si>
    <t>ROAG_109185</t>
  </si>
  <si>
    <t>ROAG_108231</t>
  </si>
  <si>
    <t>ROAG_107323</t>
  </si>
  <si>
    <t>ROAG_67416</t>
  </si>
  <si>
    <t>ROAG_108883</t>
  </si>
  <si>
    <t>ROAG_106657</t>
  </si>
  <si>
    <t>ROAG_108954</t>
  </si>
  <si>
    <t>ROAG_107724</t>
  </si>
  <si>
    <t>ROAG_108561</t>
  </si>
  <si>
    <t>ROAG_107494</t>
  </si>
  <si>
    <t>ROAG_108641</t>
  </si>
  <si>
    <t>ROAG_108801_01</t>
  </si>
  <si>
    <t>ROAG_106639</t>
  </si>
  <si>
    <t>ROAG_106826_01</t>
  </si>
  <si>
    <t>ROAG_110072</t>
  </si>
  <si>
    <t>ROAG_110116</t>
  </si>
  <si>
    <t>ROAG_111783</t>
  </si>
  <si>
    <t>ROAG_109844</t>
  </si>
  <si>
    <t>ROAG_113493</t>
  </si>
  <si>
    <t>ROAG_110232</t>
  </si>
  <si>
    <t>ROAG_112254</t>
  </si>
  <si>
    <t>ROAG_117836</t>
  </si>
  <si>
    <t>ROAG_119340</t>
  </si>
  <si>
    <t>ROAG_115398</t>
  </si>
  <si>
    <t>ROAG_118584</t>
  </si>
  <si>
    <t>ROAG_118290</t>
  </si>
  <si>
    <t>ROAG_119251</t>
  </si>
  <si>
    <t>ROAG_118806</t>
  </si>
  <si>
    <t>ROAG_118708</t>
  </si>
  <si>
    <t>ROAG_117934</t>
  </si>
  <si>
    <t>ROAG_120389</t>
  </si>
  <si>
    <t>ROAG_116947</t>
  </si>
  <si>
    <t>ROAG_117328</t>
  </si>
  <si>
    <t>ROAG_116509</t>
  </si>
  <si>
    <t>ROAG_116661</t>
  </si>
  <si>
    <t>ROAG_117186</t>
  </si>
  <si>
    <t>ROAG_116607</t>
  </si>
  <si>
    <t>ROAG_115316</t>
  </si>
  <si>
    <t>ROAG_115860</t>
  </si>
  <si>
    <t>ROAG_119983</t>
  </si>
  <si>
    <t>ROAG_118254</t>
  </si>
  <si>
    <t>ROAG_115156</t>
  </si>
  <si>
    <t>ROAG_116055</t>
  </si>
  <si>
    <t>ROAG_123488</t>
  </si>
  <si>
    <t>ROAG_124215</t>
  </si>
  <si>
    <t>ROAG_124643_01</t>
  </si>
  <si>
    <t>ROAG_120977</t>
  </si>
  <si>
    <t>ROAG_120904</t>
  </si>
  <si>
    <t>ROAG_121251</t>
  </si>
  <si>
    <t>ROAG_124858</t>
  </si>
  <si>
    <t>ROAG_123923_01</t>
  </si>
  <si>
    <t>ROAG_124162</t>
  </si>
  <si>
    <t>ROAG_121803_02</t>
  </si>
  <si>
    <t>ROAG_121803_01</t>
  </si>
  <si>
    <t>ROAG_124812</t>
  </si>
  <si>
    <t>ROAG_123111</t>
  </si>
  <si>
    <t>ROAG_122356_03</t>
  </si>
  <si>
    <t>ROAG_124242</t>
  </si>
  <si>
    <t>ROAG_124670</t>
  </si>
  <si>
    <t>ROAG_128383</t>
  </si>
  <si>
    <t>ROAG_128720</t>
  </si>
  <si>
    <t>ROAG_129772</t>
  </si>
  <si>
    <t>ROAG_127910_01</t>
  </si>
  <si>
    <t>ROAG_129594</t>
  </si>
  <si>
    <t>ROAG_129120</t>
  </si>
  <si>
    <t>ROAG_127377</t>
  </si>
  <si>
    <t>ROAG_129479</t>
  </si>
  <si>
    <t>ROAG_128597</t>
  </si>
  <si>
    <t>ROAG_125971</t>
  </si>
  <si>
    <t>ROAG_128016</t>
  </si>
  <si>
    <t>ROAG_129754</t>
  </si>
  <si>
    <t>ROAG_126442</t>
  </si>
  <si>
    <t>ROAG_126157</t>
  </si>
  <si>
    <t>ROAG_127297</t>
  </si>
  <si>
    <t>ROAG_128187</t>
  </si>
  <si>
    <t>ROAG_127233</t>
  </si>
  <si>
    <t>ROAG_128579</t>
  </si>
  <si>
    <t>ROAG_126004</t>
  </si>
  <si>
    <t>ROAG_126987</t>
  </si>
  <si>
    <t>ROAG_127509</t>
  </si>
  <si>
    <t>ROAG_126399</t>
  </si>
  <si>
    <t>ROAG_129102</t>
  </si>
  <si>
    <t>ROAG_127135</t>
  </si>
  <si>
    <t>ROAG_127947</t>
  </si>
  <si>
    <t>ROAG_128533</t>
  </si>
  <si>
    <t>ROAG_135789</t>
  </si>
  <si>
    <t>ROAG_134336</t>
  </si>
  <si>
    <t>ROAG_134096</t>
  </si>
  <si>
    <t>ROAG_133161</t>
  </si>
  <si>
    <t>ROAG_131443</t>
  </si>
  <si>
    <t>ROAG_132681</t>
  </si>
  <si>
    <t>ROAG_134942</t>
  </si>
  <si>
    <t>ROAG_131899</t>
  </si>
  <si>
    <t>ROAG_130892_01</t>
  </si>
  <si>
    <t>ROAG_135789_01_01</t>
  </si>
  <si>
    <t>ROAG_132075</t>
  </si>
  <si>
    <t>ROAG_132315</t>
  </si>
  <si>
    <t>ROAG_134050</t>
  </si>
  <si>
    <t>ROAG_134014</t>
  </si>
  <si>
    <t>ROAG_131274</t>
  </si>
  <si>
    <t>ROAG_130785</t>
  </si>
  <si>
    <t>ROAG_132805</t>
  </si>
  <si>
    <t>ROAG_130954</t>
  </si>
  <si>
    <t>ROAG_130785_01</t>
  </si>
  <si>
    <t>ROAG_130712</t>
  </si>
  <si>
    <t>ROAG_135431</t>
  </si>
  <si>
    <t>ROAG_135725</t>
  </si>
  <si>
    <t>ROAG_133214_01</t>
  </si>
  <si>
    <t>ROAG_135315</t>
  </si>
  <si>
    <t>ROAG_131933_01</t>
  </si>
  <si>
    <t>ROAG_134559</t>
  </si>
  <si>
    <t>ROAG_136107</t>
  </si>
  <si>
    <t>ROAG_135896</t>
  </si>
  <si>
    <t>ROAG_133508</t>
  </si>
  <si>
    <t>ROAG_133214</t>
  </si>
  <si>
    <t>ROAG_133090</t>
  </si>
  <si>
    <t>ROAG_133330_01</t>
  </si>
  <si>
    <t>ROAG_133562</t>
  </si>
  <si>
    <t>ROAG_132574</t>
  </si>
  <si>
    <t>ROAG_132510_01</t>
  </si>
  <si>
    <t>ROAG_136198</t>
  </si>
  <si>
    <t>ROAG_134096_01_03</t>
  </si>
  <si>
    <t>ROAG_132752</t>
  </si>
  <si>
    <t>ROAG_130847_01</t>
  </si>
  <si>
    <t>ROAG_135020_01</t>
  </si>
  <si>
    <t>ROAG_132574_01</t>
  </si>
  <si>
    <t>ROAG_131461</t>
  </si>
  <si>
    <t>ROAG_132896</t>
  </si>
  <si>
    <t>ROAG_132164</t>
  </si>
  <si>
    <t>ROAG_134390</t>
  </si>
  <si>
    <t>ROAG_139820</t>
  </si>
  <si>
    <t>ROAG_142890</t>
  </si>
  <si>
    <t>ROAG_140636</t>
  </si>
  <si>
    <t>ROAG_142293</t>
  </si>
  <si>
    <t>ROAG_138734</t>
  </si>
  <si>
    <t>ROAG_139107</t>
  </si>
  <si>
    <t>ROAG_137773_01</t>
  </si>
  <si>
    <t>ROAG_139189</t>
  </si>
  <si>
    <t>ROAG_137050</t>
  </si>
  <si>
    <t>ROAG_136928</t>
  </si>
  <si>
    <t>ROAG_138299</t>
  </si>
  <si>
    <t>ROAG_136857</t>
  </si>
  <si>
    <t>ROAG_137416</t>
  </si>
  <si>
    <t>ROAG_137078_01</t>
  </si>
  <si>
    <t>ROAG_137194</t>
  </si>
  <si>
    <t>ROAG_139367</t>
  </si>
  <si>
    <t>ROAG_138093</t>
  </si>
  <si>
    <t>ROAG_137559</t>
  </si>
  <si>
    <t>ROAG_138672</t>
  </si>
  <si>
    <t>ROAG_136562</t>
  </si>
  <si>
    <t>ROAG_138173</t>
  </si>
  <si>
    <t>ROAG_137755</t>
  </si>
  <si>
    <t>ROAG_139152</t>
  </si>
  <si>
    <t>ROAG_139223</t>
  </si>
  <si>
    <t>ROAG_137979</t>
  </si>
  <si>
    <t>ROAG_137112</t>
  </si>
  <si>
    <t>ROAG_137283</t>
  </si>
  <si>
    <t>ROAG_137684</t>
  </si>
  <si>
    <t>ROAG_137997</t>
  </si>
  <si>
    <t>ROAG_136811</t>
  </si>
  <si>
    <t>ROAG_138360</t>
  </si>
  <si>
    <t>ROAG_138878</t>
  </si>
  <si>
    <t>ROAG_144063</t>
  </si>
  <si>
    <t>ROAG_143691</t>
  </si>
  <si>
    <t>ROAG_144606</t>
  </si>
  <si>
    <t>ROAG_145836</t>
  </si>
  <si>
    <t>ROAG_143539</t>
  </si>
  <si>
    <t>ROAG_145774</t>
  </si>
  <si>
    <t>ROAG_146003</t>
  </si>
  <si>
    <t>ROAG_145480</t>
  </si>
  <si>
    <t>ROAG_145364</t>
  </si>
  <si>
    <t>ROAG_143511</t>
  </si>
  <si>
    <t>ROAG_143815</t>
  </si>
  <si>
    <t>ROAG_143780</t>
  </si>
  <si>
    <t>ROAG_145505</t>
  </si>
  <si>
    <t>ROAG_144722</t>
  </si>
  <si>
    <t>ROAG_145676</t>
  </si>
  <si>
    <t>ROAG_143860</t>
  </si>
  <si>
    <t>ROAG_143655</t>
  </si>
  <si>
    <t>ROAG_144358</t>
  </si>
  <si>
    <t>ROAG_145113</t>
  </si>
  <si>
    <t>ROAG_145612</t>
  </si>
  <si>
    <t>ROAG_144937</t>
  </si>
  <si>
    <t>ROAG_144161</t>
  </si>
  <si>
    <t>ROAG_145284</t>
  </si>
  <si>
    <t>ROAG_146664</t>
  </si>
  <si>
    <t>ROAG_147642</t>
  </si>
  <si>
    <t>ROAG_147143</t>
  </si>
  <si>
    <t>ROAG_146290</t>
  </si>
  <si>
    <t>ROAG_146913</t>
  </si>
  <si>
    <t>ROAG_149325</t>
  </si>
  <si>
    <t>ROAG_146879</t>
  </si>
  <si>
    <t>ROAG_151139</t>
  </si>
  <si>
    <t>ROAG_149842</t>
  </si>
  <si>
    <t>ROAG_146986</t>
  </si>
  <si>
    <t>ROAG_148701</t>
  </si>
  <si>
    <t>ROAG_149236</t>
  </si>
  <si>
    <t>ROAG_147063</t>
  </si>
  <si>
    <t>ROAG_151059</t>
  </si>
  <si>
    <t>ROAG_150908_01</t>
  </si>
  <si>
    <t>ROAG_150052</t>
  </si>
  <si>
    <t>ROAG_146334</t>
  </si>
  <si>
    <t>ROAG_148015</t>
  </si>
  <si>
    <t>ROAG_151442</t>
  </si>
  <si>
    <t>ROAG_151111</t>
  </si>
  <si>
    <t>ROAG_150427</t>
  </si>
  <si>
    <t>ROAG_151576</t>
  </si>
  <si>
    <t>ROAG_149762</t>
  </si>
  <si>
    <t>ROAG_150329</t>
  </si>
  <si>
    <t>ROAG_146806</t>
  </si>
  <si>
    <t>ROAG_150230</t>
  </si>
  <si>
    <t>ROAG_146389</t>
  </si>
  <si>
    <t>ROAG_148300</t>
  </si>
  <si>
    <t>ROAG_147599</t>
  </si>
  <si>
    <t>ROAG_149940</t>
  </si>
  <si>
    <t>ROAG_149110</t>
  </si>
  <si>
    <t>ROAG_147544</t>
  </si>
  <si>
    <t>ROAG_148738</t>
  </si>
  <si>
    <t>ROAG_151914</t>
  </si>
  <si>
    <t>ROAG_152243</t>
  </si>
  <si>
    <t>ROAG_153552</t>
  </si>
  <si>
    <t>ROAG_153614</t>
  </si>
  <si>
    <t>ROAG_153516</t>
  </si>
  <si>
    <t>ROAG_152341</t>
  </si>
  <si>
    <t>ROAG_153286</t>
  </si>
  <si>
    <t>ROAG_153570</t>
  </si>
  <si>
    <t>ROAG_152047</t>
  </si>
  <si>
    <t>ROAG_152779</t>
  </si>
  <si>
    <t>ROAG_152519</t>
  </si>
  <si>
    <t>ROAG_154503</t>
  </si>
  <si>
    <t>ROAG_153213</t>
  </si>
  <si>
    <t>ROAG_153516_01</t>
  </si>
  <si>
    <t>ROAG_154479</t>
  </si>
  <si>
    <t>ROAG_151745</t>
  </si>
  <si>
    <t>ROAG_154353</t>
  </si>
  <si>
    <t>ROAG_153302</t>
  </si>
  <si>
    <t>ROAG_154148</t>
  </si>
  <si>
    <t>ROAG_157255</t>
  </si>
  <si>
    <t>ROAG_155467</t>
  </si>
  <si>
    <t>ROAG_158118</t>
  </si>
  <si>
    <t>ROAG_155412</t>
  </si>
  <si>
    <t>ROAG_158573</t>
  </si>
  <si>
    <t>ROAG_158323</t>
  </si>
  <si>
    <t>ROAG_156268</t>
  </si>
  <si>
    <t>ROAG_156721</t>
  </si>
  <si>
    <t>ROAG_156222</t>
  </si>
  <si>
    <t>ROAG_157433</t>
  </si>
  <si>
    <t>ROAG_156810</t>
  </si>
  <si>
    <t>ROAG_155920</t>
  </si>
  <si>
    <t>ROAG_157549</t>
  </si>
  <si>
    <t>ROAG_157567</t>
  </si>
  <si>
    <t>ROAG_158074</t>
  </si>
  <si>
    <t>ROAG_158537</t>
  </si>
  <si>
    <t>ROAG_157503</t>
  </si>
  <si>
    <t>ROAG_158662</t>
  </si>
  <si>
    <t>ROAG_158706</t>
  </si>
  <si>
    <t>ROAG_158760</t>
  </si>
  <si>
    <t>ROAG_157905</t>
  </si>
  <si>
    <t>ROAG_156366</t>
  </si>
  <si>
    <t>ROAG_158868</t>
  </si>
  <si>
    <t>ROAG_158788</t>
  </si>
  <si>
    <t>ROAG_158029</t>
  </si>
  <si>
    <t>ROAG_155939</t>
  </si>
  <si>
    <t>ROAG_156231</t>
  </si>
  <si>
    <t>ROAG_156482</t>
  </si>
  <si>
    <t>ROAG_157558</t>
  </si>
  <si>
    <t>ROAG_156678</t>
  </si>
  <si>
    <t>ROAG_155804</t>
  </si>
  <si>
    <t>ROAG_158403</t>
  </si>
  <si>
    <t>ROAG_159348</t>
  </si>
  <si>
    <t>ROAG_156302</t>
  </si>
  <si>
    <t>ROAG_158127</t>
  </si>
  <si>
    <t>ROAG_156286</t>
  </si>
  <si>
    <t>ROAG_155430</t>
  </si>
  <si>
    <t>ROAG_159669</t>
  </si>
  <si>
    <t>ROAG_159749</t>
  </si>
  <si>
    <t>ROAG_160449</t>
  </si>
  <si>
    <t>ROAG_159696</t>
  </si>
  <si>
    <t>ROAG_161044</t>
  </si>
  <si>
    <t>ROAG_160626</t>
  </si>
  <si>
    <t>ROAG_159776</t>
  </si>
  <si>
    <t>ROAG_160699</t>
  </si>
  <si>
    <t>ROAG_161473</t>
  </si>
  <si>
    <t>ROAG_161188</t>
  </si>
  <si>
    <t>ROAG_159954</t>
  </si>
  <si>
    <t>ROAG_161393</t>
  </si>
  <si>
    <t>ROAG_160733</t>
  </si>
  <si>
    <t>ROAG_161543</t>
  </si>
  <si>
    <t>ROAG_160653</t>
  </si>
  <si>
    <t>ROAG_160920</t>
  </si>
  <si>
    <t>ROAG_160181</t>
  </si>
  <si>
    <t>ROAG_168381</t>
  </si>
  <si>
    <t>ROAG_167918</t>
  </si>
  <si>
    <t>ROAG_168611</t>
  </si>
  <si>
    <t>ROAG_168577</t>
  </si>
  <si>
    <t>ROAG_167801</t>
  </si>
  <si>
    <t>ROAG_172901</t>
  </si>
  <si>
    <t>ROAG_168050</t>
  </si>
  <si>
    <t>ROAG_173800</t>
  </si>
  <si>
    <t>ROAG_168461</t>
  </si>
  <si>
    <t>ROAG_168979</t>
  </si>
  <si>
    <t>ROAG_174030</t>
  </si>
  <si>
    <t>ROAG_174263</t>
  </si>
  <si>
    <t>ROAG_161865</t>
  </si>
  <si>
    <t>ROAG_164749</t>
  </si>
  <si>
    <t>ROAG_167188</t>
  </si>
  <si>
    <t>ROAG_164981</t>
  </si>
  <si>
    <t>ROAG_164339</t>
  </si>
  <si>
    <t>ROAG_162498</t>
  </si>
  <si>
    <t>ROAG_165274</t>
  </si>
  <si>
    <t>ROAG_164598</t>
  </si>
  <si>
    <t>ROAG_167188_02</t>
  </si>
  <si>
    <t>ROAG_164543</t>
  </si>
  <si>
    <t>ROAG_164632</t>
  </si>
  <si>
    <t>ROAG_163832</t>
  </si>
  <si>
    <t>ROAG_163011</t>
  </si>
  <si>
    <t>ROAG_175028</t>
  </si>
  <si>
    <t>ROAG_174931</t>
  </si>
  <si>
    <t>ROAG_177664</t>
  </si>
  <si>
    <t>ROAG_175064</t>
  </si>
  <si>
    <t>ROAG_176310</t>
  </si>
  <si>
    <t>ROAG_177245</t>
  </si>
  <si>
    <t>ROAG_175894</t>
  </si>
  <si>
    <t>ROAG_178288</t>
  </si>
  <si>
    <t>ROAG_177851</t>
  </si>
  <si>
    <t>ROAG_177995</t>
  </si>
  <si>
    <t>ROAG_176515</t>
  </si>
  <si>
    <t>ROAG_177566</t>
  </si>
  <si>
    <t>ROAG_175377</t>
  </si>
  <si>
    <t>ROAG_178830</t>
  </si>
  <si>
    <t>ROAG_175741</t>
  </si>
  <si>
    <t>ROAG_176757</t>
  </si>
  <si>
    <t>ROAG_177806</t>
  </si>
  <si>
    <t>ROAG_178199</t>
  </si>
  <si>
    <t>ROAG_178894</t>
  </si>
  <si>
    <t>ROAG_177619</t>
  </si>
  <si>
    <t>ROAG_176622</t>
  </si>
  <si>
    <t>ROAG_176864</t>
  </si>
  <si>
    <t>ROAG_178616</t>
  </si>
  <si>
    <t>ROAG_177762</t>
  </si>
  <si>
    <t>ROAG_178929</t>
  </si>
  <si>
    <t>ROAG_178956</t>
  </si>
  <si>
    <t>ROAG_176454</t>
  </si>
  <si>
    <t>ROAG_178938</t>
  </si>
  <si>
    <t>ROAG_178126</t>
  </si>
  <si>
    <t>ROAG_51029</t>
  </si>
  <si>
    <t>ROAG_50807</t>
  </si>
  <si>
    <t>ROAG_60428</t>
  </si>
  <si>
    <t>ROAG_63134</t>
  </si>
  <si>
    <t>VALU LUI TRAIAN</t>
  </si>
  <si>
    <t>ROAG_63401</t>
  </si>
  <si>
    <t>ROAG_63759</t>
  </si>
  <si>
    <t>ROAG_77812</t>
  </si>
  <si>
    <t>ROAG_95471</t>
  </si>
  <si>
    <t>CORBEANCA</t>
  </si>
  <si>
    <t>ROAG_102160</t>
  </si>
  <si>
    <t>ROAG_109773</t>
  </si>
  <si>
    <t>ROAG_131069</t>
  </si>
  <si>
    <t>ROAG_143469</t>
  </si>
  <si>
    <t>ROAG_157843</t>
  </si>
  <si>
    <t>ROAG_155270</t>
  </si>
  <si>
    <t>ROAG_12091</t>
  </si>
  <si>
    <t>ROAG_26804</t>
  </si>
  <si>
    <t>ROAG_51216</t>
  </si>
  <si>
    <t>ROAG_125631</t>
  </si>
  <si>
    <t>ROAG_139893</t>
  </si>
  <si>
    <t>ROAG_5229</t>
  </si>
  <si>
    <t>ROAG_87175</t>
  </si>
  <si>
    <t>ROAG_92658</t>
  </si>
  <si>
    <t>ROAG_120735</t>
  </si>
  <si>
    <t>ROAG_125427</t>
  </si>
  <si>
    <t>ROAG_130552</t>
  </si>
  <si>
    <t>ROAG_7357</t>
  </si>
  <si>
    <t>ROAG_12368</t>
  </si>
  <si>
    <t>ROAG_9459</t>
  </si>
  <si>
    <t>ROAG_9654</t>
  </si>
  <si>
    <t>ROAG_9690</t>
  </si>
  <si>
    <t>ROAG_12340</t>
  </si>
  <si>
    <t>ROAG_10514</t>
  </si>
  <si>
    <t>ROAG_12224</t>
  </si>
  <si>
    <t>ROAG_12242</t>
  </si>
  <si>
    <t>ROAG_13980</t>
  </si>
  <si>
    <t>ROAG_23458</t>
  </si>
  <si>
    <t>ROAG_23396</t>
  </si>
  <si>
    <t>ROAG_26298</t>
  </si>
  <si>
    <t>ROAG_20929</t>
  </si>
  <si>
    <t>ROAG_21230</t>
  </si>
  <si>
    <t>ROAG_22585</t>
  </si>
  <si>
    <t>ROAG_23788</t>
  </si>
  <si>
    <t>ROAG_25709</t>
  </si>
  <si>
    <t>ROAG_30915</t>
  </si>
  <si>
    <t>ROAG_26653</t>
  </si>
  <si>
    <t>ROAG_29467</t>
  </si>
  <si>
    <t>ROAG_27631</t>
  </si>
  <si>
    <t>ROAG_30568</t>
  </si>
  <si>
    <t>ROAG_31011</t>
  </si>
  <si>
    <t>ROAG_29001</t>
  </si>
  <si>
    <t>ROAG_31976</t>
  </si>
  <si>
    <t>ROAG_29724</t>
  </si>
  <si>
    <t>ROAG_27007</t>
  </si>
  <si>
    <t>ROAG_31262</t>
  </si>
  <si>
    <t>ROAG_30988</t>
  </si>
  <si>
    <t>ROAG_31333</t>
  </si>
  <si>
    <t>ROAG_32606</t>
  </si>
  <si>
    <t>ROAG_33612</t>
  </si>
  <si>
    <t>ROAG_41676</t>
  </si>
  <si>
    <t>ROAG_40312</t>
  </si>
  <si>
    <t>ROAG_40401</t>
  </si>
  <si>
    <t>ROAG_41097</t>
  </si>
  <si>
    <t>ROAG_40615</t>
  </si>
  <si>
    <t>ROAG_42110</t>
  </si>
  <si>
    <t>ROAG_40553</t>
  </si>
  <si>
    <t>ROAG_40777</t>
  </si>
  <si>
    <t>ROAG_47453</t>
  </si>
  <si>
    <t>ROAG_50004</t>
  </si>
  <si>
    <t>ROAG_46484</t>
  </si>
  <si>
    <t>ROAG_49073</t>
  </si>
  <si>
    <t>ROAG_103023</t>
  </si>
  <si>
    <t>ROAG_105259</t>
  </si>
  <si>
    <t>ROAG_93888</t>
  </si>
  <si>
    <t>ROAG_94562</t>
  </si>
  <si>
    <t>ROAG_94651</t>
  </si>
  <si>
    <t>ROAG_50932</t>
  </si>
  <si>
    <t>ROAG_56363</t>
  </si>
  <si>
    <t>ROAG_62379</t>
  </si>
  <si>
    <t>ROAG_61149</t>
  </si>
  <si>
    <t>ROAG_62459</t>
  </si>
  <si>
    <t>ROAG_60605</t>
  </si>
  <si>
    <t>ROAG_62299</t>
  </si>
  <si>
    <t>ROAG_67737</t>
  </si>
  <si>
    <t>ROAG_68404</t>
  </si>
  <si>
    <t>ROAG_68477_02</t>
  </si>
  <si>
    <t>ROAG_67256</t>
  </si>
  <si>
    <t>ROAG_66697_01</t>
  </si>
  <si>
    <t>ROAG_68011</t>
  </si>
  <si>
    <t>ROAG_101859</t>
  </si>
  <si>
    <t>ROAG_66866_01</t>
  </si>
  <si>
    <t>ROAG_74536</t>
  </si>
  <si>
    <t>ROAG_73914</t>
  </si>
  <si>
    <t>ROAG_70370</t>
  </si>
  <si>
    <t>ROAG_71055</t>
  </si>
  <si>
    <t>ROAG_77340</t>
  </si>
  <si>
    <t>ROAG_75267_01</t>
  </si>
  <si>
    <t>ROAG_75668</t>
  </si>
  <si>
    <t>ROAG_75917</t>
  </si>
  <si>
    <t>ROAG_76816</t>
  </si>
  <si>
    <t>ROAG_101207</t>
  </si>
  <si>
    <t>ROAG_104001</t>
  </si>
  <si>
    <t>ROAG_100790</t>
  </si>
  <si>
    <t>ROAG_101010</t>
  </si>
  <si>
    <t>ROAG_103906</t>
  </si>
  <si>
    <t>ROAG_100558</t>
  </si>
  <si>
    <t>ROAG_103096</t>
  </si>
  <si>
    <t>ROAG_79308</t>
  </si>
  <si>
    <t>ROAG_78329</t>
  </si>
  <si>
    <t>ROAG_78258</t>
  </si>
  <si>
    <t>ROAG_81184</t>
  </si>
  <si>
    <t>ROAG_82680_01</t>
  </si>
  <si>
    <t>ROAG_81576_01</t>
  </si>
  <si>
    <t>ROAG_85635</t>
  </si>
  <si>
    <t>ROAG_84424</t>
  </si>
  <si>
    <t>ROAG_89632</t>
  </si>
  <si>
    <t>ROAG_94107</t>
  </si>
  <si>
    <t>ROAG_93995</t>
  </si>
  <si>
    <t>ROAG_94376</t>
  </si>
  <si>
    <t>ROAG_93735</t>
  </si>
  <si>
    <t>ROAG_104270</t>
  </si>
  <si>
    <t>ROAG_100004</t>
  </si>
  <si>
    <t>ROAG_99487</t>
  </si>
  <si>
    <t>ROAG_97474</t>
  </si>
  <si>
    <t>ROAG_96423_01</t>
  </si>
  <si>
    <t>ROAG_98916</t>
  </si>
  <si>
    <t>ROAG_99058</t>
  </si>
  <si>
    <t>ROAG_99780</t>
  </si>
  <si>
    <t>ROAG_100282</t>
  </si>
  <si>
    <t>ROAG_96192_01</t>
  </si>
  <si>
    <t>ROAG_97081</t>
  </si>
  <si>
    <t>ROAG_99977</t>
  </si>
  <si>
    <t>ROAG_95621</t>
  </si>
  <si>
    <t>ROAG_99370</t>
  </si>
  <si>
    <t>ROAG_102614_01</t>
  </si>
  <si>
    <t>ROAG_103443</t>
  </si>
  <si>
    <t>ROAG_100969</t>
  </si>
  <si>
    <t>ROAG_108678</t>
  </si>
  <si>
    <t>ROAG_108026</t>
  </si>
  <si>
    <t>ROAG_112879</t>
  </si>
  <si>
    <t>ROAG_117569</t>
  </si>
  <si>
    <t>ROAG_119901</t>
  </si>
  <si>
    <t>ROAG_117122</t>
  </si>
  <si>
    <t>ROAG_116803</t>
  </si>
  <si>
    <t>ROAG_121304</t>
  </si>
  <si>
    <t>ROAG_120931</t>
  </si>
  <si>
    <t>ROAG_122677</t>
  </si>
  <si>
    <t>ROAG_129255</t>
  </si>
  <si>
    <t>ROAG_127153</t>
  </si>
  <si>
    <t>ROAG_128114</t>
  </si>
  <si>
    <t>ROAG_127028</t>
  </si>
  <si>
    <t>ROAG_128070</t>
  </si>
  <si>
    <t>ROAG_129576</t>
  </si>
  <si>
    <t>ROAG_129905</t>
  </si>
  <si>
    <t>ROAG_127260</t>
  </si>
  <si>
    <t>ROAG_135949</t>
  </si>
  <si>
    <t>ROAG_134443</t>
  </si>
  <si>
    <t>ROAG_133330</t>
  </si>
  <si>
    <t>ROAG_130614</t>
  </si>
  <si>
    <t>ROAG_136241</t>
  </si>
  <si>
    <t>ROAG_142239</t>
  </si>
  <si>
    <t>ROAG_139759</t>
  </si>
  <si>
    <t>ROAG_136642</t>
  </si>
  <si>
    <t>ROAG_138574</t>
  </si>
  <si>
    <t>ROAG_138048</t>
  </si>
  <si>
    <t>ROAG_139018</t>
  </si>
  <si>
    <t>ROAG_143496</t>
  </si>
  <si>
    <t>ROAG_144090</t>
  </si>
  <si>
    <t>ROAG_144562</t>
  </si>
  <si>
    <t>ROAG_145300</t>
  </si>
  <si>
    <t>ROAG_148435</t>
  </si>
  <si>
    <t>ROAG_148462</t>
  </si>
  <si>
    <t>ROAG_150203</t>
  </si>
  <si>
    <t>ROAG_148104</t>
  </si>
  <si>
    <t>ROAG_151512</t>
  </si>
  <si>
    <t>ROAG_148391</t>
  </si>
  <si>
    <t>ROAG_152911</t>
  </si>
  <si>
    <t>ROAG_154674</t>
  </si>
  <si>
    <t>ROAG_153598</t>
  </si>
  <si>
    <t>ROAG_154291</t>
  </si>
  <si>
    <t>ROAG_153115</t>
  </si>
  <si>
    <t>ROAG_157095</t>
  </si>
  <si>
    <t>ROAG_159222</t>
  </si>
  <si>
    <t>ROAG_156446</t>
  </si>
  <si>
    <t>ROAG_155788</t>
  </si>
  <si>
    <t>ROAG_158742</t>
  </si>
  <si>
    <t>ROAG_157040</t>
  </si>
  <si>
    <t>ROAG_156776</t>
  </si>
  <si>
    <t>ROAG_156730</t>
  </si>
  <si>
    <t>ROAG_159794</t>
  </si>
  <si>
    <t>ROAG_171398</t>
  </si>
  <si>
    <t>ROAG_170006</t>
  </si>
  <si>
    <t>ROAG_172091</t>
  </si>
  <si>
    <t>ROAG_173757</t>
  </si>
  <si>
    <t>ROAG_168808</t>
  </si>
  <si>
    <t>ROAG_167758</t>
  </si>
  <si>
    <t>ROAG_170453</t>
  </si>
  <si>
    <t>ROAG_173542</t>
  </si>
  <si>
    <t>ROAG_163734</t>
  </si>
  <si>
    <t>ROAG_161954_01</t>
  </si>
  <si>
    <t>ROAG_166672</t>
  </si>
  <si>
    <t>ROAG_164393</t>
  </si>
  <si>
    <t>ROAG_165817</t>
  </si>
  <si>
    <t>ROAG_175947</t>
  </si>
  <si>
    <t>ROAG_178698</t>
  </si>
  <si>
    <t>STROEȘTI</t>
  </si>
  <si>
    <t>Stroești, Cireșu, Dianu, Obrocești, Pojoci-Cerna</t>
  </si>
  <si>
    <t xml:space="preserve">C </t>
  </si>
  <si>
    <t xml:space="preserve">NC </t>
  </si>
  <si>
    <t>ROWP_1222_01</t>
  </si>
  <si>
    <t>ROWP_1026_01</t>
  </si>
  <si>
    <t>ROWP_1357_01</t>
  </si>
  <si>
    <t>ROWP_1703_01</t>
  </si>
  <si>
    <t>ROWP_1883_01</t>
  </si>
  <si>
    <t>RO5AR_53</t>
  </si>
  <si>
    <t>ROWP_11593_01</t>
  </si>
  <si>
    <t>ROWP_13677_01</t>
  </si>
  <si>
    <t>ROWP_13631_01</t>
  </si>
  <si>
    <t>ROWP_13310_01</t>
  </si>
  <si>
    <t>ROWP_13766_01</t>
  </si>
  <si>
    <t>RO1BC_56</t>
  </si>
  <si>
    <t>ROWP_20787_01</t>
  </si>
  <si>
    <t>ROWP_20830_01</t>
  </si>
  <si>
    <t>ROWP_22175_01</t>
  </si>
  <si>
    <t>ROWP_20885_01</t>
  </si>
  <si>
    <t>ROWP_20572_01</t>
  </si>
  <si>
    <t>ROWP_26877_01</t>
  </si>
  <si>
    <t>RO6BH_57</t>
  </si>
  <si>
    <t>ROWP_26975_01</t>
  </si>
  <si>
    <t>RO6BN_55</t>
  </si>
  <si>
    <t>ROWP_36015_01</t>
  </si>
  <si>
    <t>RO2BR_51</t>
  </si>
  <si>
    <t>RO7BV_511</t>
  </si>
  <si>
    <t>ROWP_40964_02</t>
  </si>
  <si>
    <t>ROWP_40287_01</t>
  </si>
  <si>
    <t>ROWP_40508_01</t>
  </si>
  <si>
    <t>RO2BZ_51</t>
  </si>
  <si>
    <t>ROWP_44854_01</t>
  </si>
  <si>
    <t>ROWP_92569_01</t>
  </si>
  <si>
    <t>ROWP_100610_01</t>
  </si>
  <si>
    <t>ROWP_50807_01</t>
  </si>
  <si>
    <t>ROWP_55366_01</t>
  </si>
  <si>
    <t>ROWP_55017_01</t>
  </si>
  <si>
    <t>ROWP_60785_01</t>
  </si>
  <si>
    <t>RO2CT_59</t>
  </si>
  <si>
    <t>RO2CT_511</t>
  </si>
  <si>
    <t>RO2CT_56</t>
  </si>
  <si>
    <t>ROWP_60856_01</t>
  </si>
  <si>
    <t>ROWP_62770_01</t>
  </si>
  <si>
    <t>ROWP_63401_01</t>
  </si>
  <si>
    <t>ROWP_63759_02</t>
  </si>
  <si>
    <t>ROWP_65690_01</t>
  </si>
  <si>
    <t>ROWP_65841_01</t>
  </si>
  <si>
    <t>ROWP_65921_01</t>
  </si>
  <si>
    <t>ROWP_66090_01</t>
  </si>
  <si>
    <t>ROWP_73914_01</t>
  </si>
  <si>
    <t>ROWP_70352_01</t>
  </si>
  <si>
    <t>RO4DJ_57</t>
  </si>
  <si>
    <t>ROWP_70878_02</t>
  </si>
  <si>
    <t>ROWP_70414_01</t>
  </si>
  <si>
    <t>RO2GL_51</t>
  </si>
  <si>
    <t>ROWP_77064_01</t>
  </si>
  <si>
    <t>ROWP_100530_01</t>
  </si>
  <si>
    <t>ROWP_83339_01</t>
  </si>
  <si>
    <t>ROWP_85779_01</t>
  </si>
  <si>
    <t>ROWP_106568_01</t>
  </si>
  <si>
    <t>RO4MH_510</t>
  </si>
  <si>
    <t>ROWP_114729_01</t>
  </si>
  <si>
    <t>ROWP_114818_01</t>
  </si>
  <si>
    <t>ROWP_114523_01</t>
  </si>
  <si>
    <t>RO7MS_55</t>
  </si>
  <si>
    <t>ROWP_114934_01</t>
  </si>
  <si>
    <t>RO1NT_51</t>
  </si>
  <si>
    <t>ROWP_121064_01</t>
  </si>
  <si>
    <t>ROWP_125427_01</t>
  </si>
  <si>
    <t>ROWP_125481_01</t>
  </si>
  <si>
    <t>ROWP_125551_01</t>
  </si>
  <si>
    <t>ROWP_125356_01</t>
  </si>
  <si>
    <t>ROWP_131443_01</t>
  </si>
  <si>
    <t>ROWP_131069_01</t>
  </si>
  <si>
    <t>ROWP_131103_01</t>
  </si>
  <si>
    <t>ROWP_131256_01</t>
  </si>
  <si>
    <t>ROWP_131103_02</t>
  </si>
  <si>
    <t>ROWP_131407_01</t>
  </si>
  <si>
    <t>ROWP_131540_01</t>
  </si>
  <si>
    <t>ROWP_131577_01</t>
  </si>
  <si>
    <t>ROWP_139713_01</t>
  </si>
  <si>
    <t>ROWP_136535_01</t>
  </si>
  <si>
    <t>RO6SM_52</t>
  </si>
  <si>
    <t>RO7SB_51</t>
  </si>
  <si>
    <t>ROWP_143628_01</t>
  </si>
  <si>
    <t>ROWP_146511_01</t>
  </si>
  <si>
    <t>ROWP_146548_01</t>
  </si>
  <si>
    <t>ROWP_146593_01</t>
  </si>
  <si>
    <t>ROWP_146637_01</t>
  </si>
  <si>
    <t>RO1SV_57</t>
  </si>
  <si>
    <t>ROWP_146753_01</t>
  </si>
  <si>
    <t>ROWP_151889_01</t>
  </si>
  <si>
    <t>ROWP_151692_01</t>
  </si>
  <si>
    <t>ROWP_151987_01</t>
  </si>
  <si>
    <t>ROWP_155500_01</t>
  </si>
  <si>
    <t>ROWP_155369_01</t>
  </si>
  <si>
    <t>ROWP_155537_01</t>
  </si>
  <si>
    <t>RO5TM_528</t>
  </si>
  <si>
    <t>RO2TL_54</t>
  </si>
  <si>
    <t>RO4VL_51</t>
  </si>
  <si>
    <t>ROWP_161801_01</t>
  </si>
  <si>
    <t>ROWP_161838_01</t>
  </si>
  <si>
    <t>ROWP_174879_01</t>
  </si>
  <si>
    <t>ROWP_174753_01</t>
  </si>
  <si>
    <t>ROWP_12091_02</t>
  </si>
  <si>
    <t>ROWP_20974_01</t>
  </si>
  <si>
    <t>ROWP_26804_02</t>
  </si>
  <si>
    <t>ROWP_32492_01</t>
  </si>
  <si>
    <t>ROWP_51216_02</t>
  </si>
  <si>
    <t>ROWP_63535_01</t>
  </si>
  <si>
    <t>ROWP_87139_01</t>
  </si>
  <si>
    <t>ROWP_114863_01</t>
  </si>
  <si>
    <t>ROWP_125631_01</t>
  </si>
  <si>
    <t>ROWP_131620_01</t>
  </si>
  <si>
    <t>ROWP_139893_01</t>
  </si>
  <si>
    <t>ROWP_98382_01</t>
  </si>
  <si>
    <t>ROWP_100843_01</t>
  </si>
  <si>
    <t>ROWP_37299_01</t>
  </si>
  <si>
    <t>ROWP_1801_01</t>
  </si>
  <si>
    <t>ROWP_8103_01</t>
  </si>
  <si>
    <t>ROWP_1464_01</t>
  </si>
  <si>
    <t>ROWP_4204_01</t>
  </si>
  <si>
    <t>ROWP_8835_01</t>
  </si>
  <si>
    <t>ROWP_6235_01</t>
  </si>
  <si>
    <t>ROWP_9583_01</t>
  </si>
  <si>
    <t>ROWP_9538_01</t>
  </si>
  <si>
    <t>ROWP_12368_01</t>
  </si>
  <si>
    <t>ROWP_9654_02</t>
  </si>
  <si>
    <t>ROWP_9690_01</t>
  </si>
  <si>
    <t>ROWP_10872_01</t>
  </si>
  <si>
    <t>ROWP_10514_01</t>
  </si>
  <si>
    <t>ROWP_12126_01</t>
  </si>
  <si>
    <t>ROWP_10293_01</t>
  </si>
  <si>
    <t>ROWP_9459_01_01</t>
  </si>
  <si>
    <t>ROWP_9501_01</t>
  </si>
  <si>
    <t>ROWP_9636_01</t>
  </si>
  <si>
    <t>ROWP_12046_01</t>
  </si>
  <si>
    <t>ROWP_18536_01</t>
  </si>
  <si>
    <t>ROWP_16766_01</t>
  </si>
  <si>
    <t>ROWP_14469_01</t>
  </si>
  <si>
    <t>ROWP_14860_01</t>
  </si>
  <si>
    <t>ROWP_23804_01</t>
  </si>
  <si>
    <t>ROWP_23396_01</t>
  </si>
  <si>
    <t>ROWP_26092_01</t>
  </si>
  <si>
    <t>ROWP_22479_01</t>
  </si>
  <si>
    <t>ROWP_24775_01</t>
  </si>
  <si>
    <t>ROWP_23724_01</t>
  </si>
  <si>
    <t>ROWP_26346_01</t>
  </si>
  <si>
    <t>ROWP_25237_01</t>
  </si>
  <si>
    <t>ROWP_20929_01</t>
  </si>
  <si>
    <t>ROWP_22585_01</t>
  </si>
  <si>
    <t>ROWP_25709_01</t>
  </si>
  <si>
    <t>ROWP_25077_01</t>
  </si>
  <si>
    <t>ROWP_32027_01</t>
  </si>
  <si>
    <t>ROWP_26840_01</t>
  </si>
  <si>
    <t>ROWP_31716_01</t>
  </si>
  <si>
    <t>ROWP_31789_02</t>
  </si>
  <si>
    <t>ROWP_31011_01</t>
  </si>
  <si>
    <t>ROWP_31976_01</t>
  </si>
  <si>
    <t>ROWP_27007_01</t>
  </si>
  <si>
    <t>ROWP_31262_01</t>
  </si>
  <si>
    <t>ROWP_30988_01</t>
  </si>
  <si>
    <t>ROWP_34404_01</t>
  </si>
  <si>
    <t>ROWP_32606_01</t>
  </si>
  <si>
    <t>ROWP_33257_01</t>
  </si>
  <si>
    <t>ROWP_33444_01</t>
  </si>
  <si>
    <t>ROWP_35063_01</t>
  </si>
  <si>
    <t>ROWP_33373_01</t>
  </si>
  <si>
    <t>ROWP_34994_01</t>
  </si>
  <si>
    <t>ROWP_33211_01</t>
  </si>
  <si>
    <t>ROWP_35955_01</t>
  </si>
  <si>
    <t>ROWP_36079_01</t>
  </si>
  <si>
    <t>ROWP_39266_01</t>
  </si>
  <si>
    <t>ROWP_42753_01</t>
  </si>
  <si>
    <t>ROWP_43411_01</t>
  </si>
  <si>
    <t>ROWP_43652_01</t>
  </si>
  <si>
    <t>ROWP_41676_01</t>
  </si>
  <si>
    <t>ROWP_40312_01</t>
  </si>
  <si>
    <t>ROWP_40474_01</t>
  </si>
  <si>
    <t>ROWP_40642_01</t>
  </si>
  <si>
    <t>ROWP_41186_01</t>
  </si>
  <si>
    <t>ROWP_40615_01</t>
  </si>
  <si>
    <t>ROWP_47373_01</t>
  </si>
  <si>
    <t>ROWP_47916_03</t>
  </si>
  <si>
    <t>ROWP_48744_01</t>
  </si>
  <si>
    <t>ROWP_46313_01</t>
  </si>
  <si>
    <t>ROWP_45003_01</t>
  </si>
  <si>
    <t>ROWP_47453_01</t>
  </si>
  <si>
    <t>ROWP_48325_01</t>
  </si>
  <si>
    <t>ROWP_49206_02</t>
  </si>
  <si>
    <t>ROWP_45101_01</t>
  </si>
  <si>
    <t>ROWP_50549_01</t>
  </si>
  <si>
    <t>ROWP_93487_01</t>
  </si>
  <si>
    <t>ROWP_94312_01</t>
  </si>
  <si>
    <t>ROWP_103032_01</t>
  </si>
  <si>
    <t>ROWP_101467_01</t>
  </si>
  <si>
    <t>ROWP_93281_01</t>
  </si>
  <si>
    <t>ROWP_93888_01</t>
  </si>
  <si>
    <t>ROWP_51065_01</t>
  </si>
  <si>
    <t>ROWP_50932_01</t>
  </si>
  <si>
    <t>ROWP_51813_01</t>
  </si>
  <si>
    <t>ROWP_55446_01</t>
  </si>
  <si>
    <t>ROWP_58268_01</t>
  </si>
  <si>
    <t>ROWP_55482_01</t>
  </si>
  <si>
    <t>ROWP_57369_01</t>
  </si>
  <si>
    <t>ROWP_58017_01</t>
  </si>
  <si>
    <t>ROWP_59700_01</t>
  </si>
  <si>
    <t>ROWP_59773_01</t>
  </si>
  <si>
    <t>ROWP_55909_01</t>
  </si>
  <si>
    <t>ROWP_60810_01</t>
  </si>
  <si>
    <t>ROWP_62208_01</t>
  </si>
  <si>
    <t>ROWPI_10508_01</t>
  </si>
  <si>
    <t>ROWP_61327_01</t>
  </si>
  <si>
    <t>ROWP_62404_01</t>
  </si>
  <si>
    <t>ROWP_61149_01</t>
  </si>
  <si>
    <t>ROWP_63081_01</t>
  </si>
  <si>
    <t>ROWP_61381_01</t>
  </si>
  <si>
    <t>ROWP_62547_01</t>
  </si>
  <si>
    <t>ROWP_63580_01</t>
  </si>
  <si>
    <t>ROWP_63456_01</t>
  </si>
  <si>
    <t>ROWP_64880_01</t>
  </si>
  <si>
    <t>ROWP_65020_01</t>
  </si>
  <si>
    <t>ROWP_64201_01</t>
  </si>
  <si>
    <t>ROWP_65057_01</t>
  </si>
  <si>
    <t>ROWP_64648_01</t>
  </si>
  <si>
    <t>ROWP_64103_01</t>
  </si>
  <si>
    <t>ROWP_66697_01</t>
  </si>
  <si>
    <t>ROWP_67737_01</t>
  </si>
  <si>
    <t>ROWP_65609_01</t>
  </si>
  <si>
    <t>ROWP_66731_01</t>
  </si>
  <si>
    <t>ROWP_65413_01</t>
  </si>
  <si>
    <t>ROWP_101350_01</t>
  </si>
  <si>
    <t>ROWP_67256_01</t>
  </si>
  <si>
    <t>ROWP_68440_01</t>
  </si>
  <si>
    <t>ROWP_67657_01</t>
  </si>
  <si>
    <t>ROWP_68477_01</t>
  </si>
  <si>
    <t>RO3DB_56</t>
  </si>
  <si>
    <t>ROWP_104387_01</t>
  </si>
  <si>
    <t>ROWP_67844_01</t>
  </si>
  <si>
    <t>ROWP_68075_01</t>
  </si>
  <si>
    <t>ROWP_68262_01</t>
  </si>
  <si>
    <t>ROWP_70110_01</t>
  </si>
  <si>
    <t>ROWP_71698_01</t>
  </si>
  <si>
    <t>ROWP_72677_01</t>
  </si>
  <si>
    <t>ROWP_71518_01</t>
  </si>
  <si>
    <t>ROWP_71901_01</t>
  </si>
  <si>
    <t>ROWP_71643_01</t>
  </si>
  <si>
    <t>ROWP_70897_01</t>
  </si>
  <si>
    <t>ROWP_76166_01</t>
  </si>
  <si>
    <t>ROWP_76255_01</t>
  </si>
  <si>
    <t>ROWP_75481_01</t>
  </si>
  <si>
    <t>ROWP_76585_01</t>
  </si>
  <si>
    <t>ROWP_77340_01</t>
  </si>
  <si>
    <t>ROWP_75347_01</t>
  </si>
  <si>
    <t>ROWP_77153_01</t>
  </si>
  <si>
    <t>ROWP_77475_01</t>
  </si>
  <si>
    <t>ROWP_76558_01</t>
  </si>
  <si>
    <t>ROWP_76497_01</t>
  </si>
  <si>
    <t>ROWP_75668_01</t>
  </si>
  <si>
    <t>ROWP_75917_01</t>
  </si>
  <si>
    <t>ROWP_101207_01</t>
  </si>
  <si>
    <t>ROWP_101172_01</t>
  </si>
  <si>
    <t>ROWP_104145_01</t>
  </si>
  <si>
    <t>ROWP_104840_01</t>
  </si>
  <si>
    <t>ROWP_104699_01</t>
  </si>
  <si>
    <t>ROWP_103247_01</t>
  </si>
  <si>
    <t>ROWP_102918_01</t>
  </si>
  <si>
    <t>ROWP_105918_01_01</t>
  </si>
  <si>
    <t>ROWP_79004_01</t>
  </si>
  <si>
    <t>ROWP_79308_01</t>
  </si>
  <si>
    <t>ROWP_82733_01</t>
  </si>
  <si>
    <t>ROWP_80846_01</t>
  </si>
  <si>
    <t>ROWP_78329_01</t>
  </si>
  <si>
    <t>ROWP_78454_01</t>
  </si>
  <si>
    <t>ROWP_82617_01</t>
  </si>
  <si>
    <t>ROWP_78258_01</t>
  </si>
  <si>
    <t>ROWP_81576_01_01</t>
  </si>
  <si>
    <t>ROWP_81576_01</t>
  </si>
  <si>
    <t>ROWP_79406_01</t>
  </si>
  <si>
    <t>ROWP_83534_01</t>
  </si>
  <si>
    <t>ROWP_83507_01</t>
  </si>
  <si>
    <t>ROWP_83473_01</t>
  </si>
  <si>
    <t>ROWP_85635_01</t>
  </si>
  <si>
    <t>ROWP_84424_01</t>
  </si>
  <si>
    <t>ROWP_85699_01</t>
  </si>
  <si>
    <t>ROWP_85797_01</t>
  </si>
  <si>
    <t>ROWP_83437_01</t>
  </si>
  <si>
    <t>ROWP_84184_01</t>
  </si>
  <si>
    <t>ROWP_84567_01</t>
  </si>
  <si>
    <t>ROWP_86375_01</t>
  </si>
  <si>
    <t>ROWP_85350_01</t>
  </si>
  <si>
    <t>ROWP_87585_01</t>
  </si>
  <si>
    <t>ROWP_87433_00</t>
  </si>
  <si>
    <t>ROWP_89570_01</t>
  </si>
  <si>
    <t>ROWP_89632_01</t>
  </si>
  <si>
    <t>ROWP_92836_01</t>
  </si>
  <si>
    <t>ROWP_102749_01</t>
  </si>
  <si>
    <t>ROWP_93575_01</t>
  </si>
  <si>
    <t>ROWP_100004_01</t>
  </si>
  <si>
    <t>ROWP_98783_01</t>
  </si>
  <si>
    <t>ROWP_97447_01</t>
  </si>
  <si>
    <t>ROWP_96646_01</t>
  </si>
  <si>
    <t>ROWP_95881_01</t>
  </si>
  <si>
    <t>ROWP_98685_01</t>
  </si>
  <si>
    <t>ROWP_99548_01</t>
  </si>
  <si>
    <t>ROWP_97679_01</t>
  </si>
  <si>
    <t>ROWP_96940_01</t>
  </si>
  <si>
    <t>ROWP_99780_01</t>
  </si>
  <si>
    <t>ROWP_97009_01</t>
  </si>
  <si>
    <t>ROWP_97081_01</t>
  </si>
  <si>
    <t>ROWP_95943_01</t>
  </si>
  <si>
    <t>ROWP_98239_01</t>
  </si>
  <si>
    <t>ROWP_99370_01</t>
  </si>
  <si>
    <t>ROWP_179230_02</t>
  </si>
  <si>
    <t>ROWP_104243_01</t>
  </si>
  <si>
    <t>ROWP_105428_01</t>
  </si>
  <si>
    <t>RO8IF_53</t>
  </si>
  <si>
    <t>ROWP_101751_01_01</t>
  </si>
  <si>
    <t>ROWP_102614_01</t>
  </si>
  <si>
    <t>ROWP_100969_01</t>
  </si>
  <si>
    <t>ROWP_105160_01</t>
  </si>
  <si>
    <t>ROWP_108972_01</t>
  </si>
  <si>
    <t>ROWP_108026_01</t>
  </si>
  <si>
    <t>ROWP_108703_01</t>
  </si>
  <si>
    <t>ROWP_106470_01</t>
  </si>
  <si>
    <t>ROWP_106791_01</t>
  </si>
  <si>
    <t>ROWP_108909_01</t>
  </si>
  <si>
    <t>ROWP_108678_01</t>
  </si>
  <si>
    <t>ROWP_109185_01</t>
  </si>
  <si>
    <t>ROWP_108231_01</t>
  </si>
  <si>
    <t>ROWP_108026_02</t>
  </si>
  <si>
    <t>ROWP_108838_01</t>
  </si>
  <si>
    <t>ROWP_110072_01</t>
  </si>
  <si>
    <t>ROWP_113493_01</t>
  </si>
  <si>
    <t>ROWP_110232_01</t>
  </si>
  <si>
    <t>ROWP_112254_01</t>
  </si>
  <si>
    <t>ROWP_117836_01</t>
  </si>
  <si>
    <t>ROWP_119340_01</t>
  </si>
  <si>
    <t>ROWP_117569_01</t>
  </si>
  <si>
    <t>ROWP_119901_01</t>
  </si>
  <si>
    <t>ROWP_118290_01</t>
  </si>
  <si>
    <t>ROWP_119251_01</t>
  </si>
  <si>
    <t>ROWP_116803_01</t>
  </si>
  <si>
    <t>ROWP_120389_01</t>
  </si>
  <si>
    <t>ROWP_116509_01</t>
  </si>
  <si>
    <t>ROWP_117186_01</t>
  </si>
  <si>
    <t>ROWP_119983_01</t>
  </si>
  <si>
    <t>ROWP_120977_01</t>
  </si>
  <si>
    <t>ROWP_124162_01</t>
  </si>
  <si>
    <t>ROWP_122677_01</t>
  </si>
  <si>
    <t>ROWP_124242_01</t>
  </si>
  <si>
    <t>ROWP_128383_01</t>
  </si>
  <si>
    <t>ROWP_128720_01</t>
  </si>
  <si>
    <t>ROWP_128114_01</t>
  </si>
  <si>
    <t>ROWP_128016_01</t>
  </si>
  <si>
    <t>ROWP_128187_01</t>
  </si>
  <si>
    <t>ROWP_129905_01</t>
  </si>
  <si>
    <t>ROWP_128579_01</t>
  </si>
  <si>
    <t>ROWP_126004_01</t>
  </si>
  <si>
    <t>ROWP_127135_01</t>
  </si>
  <si>
    <t>ROWP_128533_01</t>
  </si>
  <si>
    <t>ROWP_130892_01_01</t>
  </si>
  <si>
    <t>ROWP_135789_01_01_01</t>
  </si>
  <si>
    <t>ROWP_134050_01</t>
  </si>
  <si>
    <t>ROWP_131274_01</t>
  </si>
  <si>
    <t>ROWP_130785_01</t>
  </si>
  <si>
    <t>ROWP_132805_01</t>
  </si>
  <si>
    <t>ROWPI_130721_01</t>
  </si>
  <si>
    <t>ROWP_135896_01</t>
  </si>
  <si>
    <t>ROWP_133508_01</t>
  </si>
  <si>
    <t>ROWP_133330_01_01</t>
  </si>
  <si>
    <t>ROWP_132510_01</t>
  </si>
  <si>
    <t>ROWP_136198_01</t>
  </si>
  <si>
    <t>ROWP_132752_01</t>
  </si>
  <si>
    <t>ROWP_139820_01</t>
  </si>
  <si>
    <t>ROWP_142890_01</t>
  </si>
  <si>
    <t>ROWP_139759_01</t>
  </si>
  <si>
    <t>ROWP_140636_01</t>
  </si>
  <si>
    <t>ROWP_138048_01</t>
  </si>
  <si>
    <t>ROWP_138093_01</t>
  </si>
  <si>
    <t>ROWP_139296_01</t>
  </si>
  <si>
    <t>ROWP_138173_01</t>
  </si>
  <si>
    <t>ROWP_136811_01</t>
  </si>
  <si>
    <t>ROWP_139018_01</t>
  </si>
  <si>
    <t>ROWP_144063_01</t>
  </si>
  <si>
    <t>ROWP_143691_01</t>
  </si>
  <si>
    <t>ROWP_145836_01</t>
  </si>
  <si>
    <t>ROWP_143496_01</t>
  </si>
  <si>
    <t>ROWP_146003_01</t>
  </si>
  <si>
    <t>ROWP_145480_01</t>
  </si>
  <si>
    <t>ROWP_145364_01</t>
  </si>
  <si>
    <t>ROWP_145505_01</t>
  </si>
  <si>
    <t>ROWP_145676_01</t>
  </si>
  <si>
    <t>ROWP_143860_01</t>
  </si>
  <si>
    <t>ROWP_145113_01</t>
  </si>
  <si>
    <t>ROWP_145612_01</t>
  </si>
  <si>
    <t>ROWP_144161_01</t>
  </si>
  <si>
    <t>ROWP_145300_01</t>
  </si>
  <si>
    <t>ROWP_146664_01</t>
  </si>
  <si>
    <t>ROWP_148435_01</t>
  </si>
  <si>
    <t>ROWP_147143_01</t>
  </si>
  <si>
    <t>ROWP_146913_01</t>
  </si>
  <si>
    <t>ROWP_146879_01</t>
  </si>
  <si>
    <t>ROWP_148701_01</t>
  </si>
  <si>
    <t>ROWP_149236_01</t>
  </si>
  <si>
    <t>ROWP_150908_01</t>
  </si>
  <si>
    <t>ROWP_150052_01</t>
  </si>
  <si>
    <t>ROWP_148015_01</t>
  </si>
  <si>
    <t>ROWP_151576_01</t>
  </si>
  <si>
    <t>ROWP_149762_01</t>
  </si>
  <si>
    <t>ROWP_146272_01</t>
  </si>
  <si>
    <t>ROWP_148300_01</t>
  </si>
  <si>
    <t>ROWP_147599_01</t>
  </si>
  <si>
    <t>ROWP_148391_01</t>
  </si>
  <si>
    <t>ROWP_151914_01</t>
  </si>
  <si>
    <t>ROWP_152911_01</t>
  </si>
  <si>
    <t>ROWP_153570_01</t>
  </si>
  <si>
    <t>ROWP_155467_01</t>
  </si>
  <si>
    <t>ROWP_158118_01</t>
  </si>
  <si>
    <t>ROWP_155412_01</t>
  </si>
  <si>
    <t>ROWP_158323_01</t>
  </si>
  <si>
    <t>ROWP_157095_01</t>
  </si>
  <si>
    <t>ROWP_156268_01</t>
  </si>
  <si>
    <t>ROWP_156222_01</t>
  </si>
  <si>
    <t>ROWP_156810_01</t>
  </si>
  <si>
    <t>ROWP_157567_01</t>
  </si>
  <si>
    <t>ROWP_158083_01</t>
  </si>
  <si>
    <t>ROWP_157503_01</t>
  </si>
  <si>
    <t>ROWP_155788_01</t>
  </si>
  <si>
    <t>ROWP_157905_01</t>
  </si>
  <si>
    <t>ROWP_156366_01</t>
  </si>
  <si>
    <t>ROWP_156482_01</t>
  </si>
  <si>
    <t>ROWP_159348_01</t>
  </si>
  <si>
    <t>ROWP_157040_01</t>
  </si>
  <si>
    <t>ROWP_156776_01</t>
  </si>
  <si>
    <t>ROWP_159669_01</t>
  </si>
  <si>
    <t>ROWP_159749_01</t>
  </si>
  <si>
    <t>ROWP_160449_01</t>
  </si>
  <si>
    <t>ROWP_159696_01</t>
  </si>
  <si>
    <t>ROWP_161044_01</t>
  </si>
  <si>
    <t>ROWP_159776_01</t>
  </si>
  <si>
    <t>ROWP_160699_01</t>
  </si>
  <si>
    <t>ROWP_161473_01</t>
  </si>
  <si>
    <t>ROWP_159794_01</t>
  </si>
  <si>
    <t>ROWP_161393_01</t>
  </si>
  <si>
    <t>ROWP_160733_01</t>
  </si>
  <si>
    <t>ROWP_160653_01</t>
  </si>
  <si>
    <t>ROWP_160920_01</t>
  </si>
  <si>
    <t>ROWP_168381_01</t>
  </si>
  <si>
    <t>ROWP_167918_01</t>
  </si>
  <si>
    <t>ROWP_171361_01</t>
  </si>
  <si>
    <t>ROWP_172091_01</t>
  </si>
  <si>
    <t>ROWP_167801_01</t>
  </si>
  <si>
    <t>ROWP_173757_01</t>
  </si>
  <si>
    <t>ROWP_168808_01</t>
  </si>
  <si>
    <t>ROWP_168050_01</t>
  </si>
  <si>
    <t>ROWP_168461_01</t>
  </si>
  <si>
    <t>ROWP_168979_01</t>
  </si>
  <si>
    <t>ROWP_174030_01</t>
  </si>
  <si>
    <t>ROWP_167758_01</t>
  </si>
  <si>
    <t>ROWP_174263_01</t>
  </si>
  <si>
    <t>ROWP_169315_01</t>
  </si>
  <si>
    <t>ROWP_161865_01</t>
  </si>
  <si>
    <t>ROWP_164981_01</t>
  </si>
  <si>
    <t>ROWP_164598_01</t>
  </si>
  <si>
    <t>ROWP_164632_01</t>
  </si>
  <si>
    <t>ROWP_163832_01</t>
  </si>
  <si>
    <t>ROWP_175028_01</t>
  </si>
  <si>
    <t>ROWP_174931_01</t>
  </si>
  <si>
    <t>ROWP_175064_01</t>
  </si>
  <si>
    <t>ROWP_176310_01</t>
  </si>
  <si>
    <t>ROWP_177762_01</t>
  </si>
  <si>
    <t>ROWP_178938_01</t>
  </si>
  <si>
    <t>ROWP_178126_01</t>
  </si>
  <si>
    <t xml:space="preserve">ROWP SC APA CTTA  SA - Suc.Aiud </t>
  </si>
  <si>
    <t>ROWP SC APA CTTA SA  - Sucursala Alba Iulia SRL</t>
  </si>
  <si>
    <t>ROWP SC APA CTTA SA  Alba  - Sucursala.Blaj</t>
  </si>
  <si>
    <t>ROWP SC APA CTTA SA  - Sucursala Cugir SRL</t>
  </si>
  <si>
    <t>ROWP SC APA CTTA SA SEBES</t>
  </si>
  <si>
    <t>ROWP SC COMPANIA DE APA   Arad st ep</t>
  </si>
  <si>
    <t>ROWP SC COMPANIA DE APA ARAD  p.l. Pecica</t>
  </si>
  <si>
    <t>ROWP SC APA CANAL 2000 SA PITESTI - CGP COSTESTI</t>
  </si>
  <si>
    <t>ROWP S.C. AQUATERM AG 98-CURTEA DE ARGES</t>
  </si>
  <si>
    <t>ROWP SERV EDILITARE PTR COMUNITATE  MIOVENI</t>
  </si>
  <si>
    <t>ROWP SC APA CANAL 2000 SA PITESTI - CGP TOPOLOVENI</t>
  </si>
  <si>
    <t>ROWP CRAB - Centru zonal municipal Bacau</t>
  </si>
  <si>
    <t>ROWP CRAB - Centru Zonal Judet Bacau - Sectia Buhusi</t>
  </si>
  <si>
    <t>ROWP APA SERV TROTUS SRL Comanesti - SEAU Trotus</t>
  </si>
  <si>
    <t>ROWP CRAB - Centru Zonal Judet Bacau - Statia de epurare Darmanesti</t>
  </si>
  <si>
    <t>ROWP CRAB - Centru Zonal Judet Bacau - Sectia Moinesti</t>
  </si>
  <si>
    <t>ROWP RAJA (SC) SA CONSTANTA - SEAU Onesti, statia noua</t>
  </si>
  <si>
    <t>ROWP Marghita</t>
  </si>
  <si>
    <t>ROWP Compania de Apa Oradea - Statia de epurare Oradea</t>
  </si>
  <si>
    <t>ROWP Salonta</t>
  </si>
  <si>
    <t>ROWP Bistrita</t>
  </si>
  <si>
    <t>ROWP DOROHOI</t>
  </si>
  <si>
    <t>ROWP CUP Dunarea Braila - SE Braila</t>
  </si>
  <si>
    <t>ROWP SC COMPANIA APA SA Brasov</t>
  </si>
  <si>
    <t>ROWP SC COMPANIA APA Brasov -St zonala Feldioara</t>
  </si>
  <si>
    <t>ROWP SC APA CANAL SA Sibiu- Sucursala Exploatare Fagaras</t>
  </si>
  <si>
    <t>ROWP SC MORANI IMPEX SRL Zarnesti</t>
  </si>
  <si>
    <t>ROWP SC APA NOVA SA BUCURESTI</t>
  </si>
  <si>
    <t>ROWP SC Compania de apa SA Buzau - sector Buzau</t>
  </si>
  <si>
    <t>ROWP COMPANIA DE APA SA BUZAU CO nr.7 Rm. Sarat</t>
  </si>
  <si>
    <t>ROWP ECO AQUA Calarasi - sector Calarasi</t>
  </si>
  <si>
    <t>ROWP SC ECO AQUA Calarasi sect Oltenita</t>
  </si>
  <si>
    <t>ROWP SC Aquacaras SA Resita</t>
  </si>
  <si>
    <t>ROWP Campia Turzii</t>
  </si>
  <si>
    <t>ROWP Dej</t>
  </si>
  <si>
    <t>ROWP RAJA Cernavoda</t>
  </si>
  <si>
    <t>ROWP RAJA Constanta Sud</t>
  </si>
  <si>
    <t>ROWP RAJA Eforie Sud</t>
  </si>
  <si>
    <t>ROWP RAJA Mangalia</t>
  </si>
  <si>
    <t>ROWP RAJA Medgidia</t>
  </si>
  <si>
    <t>ROWP RAJA Poarta Alba</t>
  </si>
  <si>
    <t>ROWP SC GOSPODARIE COMUNALA SA Sf.Gheorghe</t>
  </si>
  <si>
    <t>ROWP SC GOS COM SA Centrul Regional Tg.Secuiesc statia II</t>
  </si>
  <si>
    <t>ROWP SC COMPANIA DE APA TARGOVISTE-DAMBOVITA SA - CENTRUL GAESTI</t>
  </si>
  <si>
    <t>ROWP Compania de Apa Dambovita - suc Moreni</t>
  </si>
  <si>
    <t>ROWP Compania de Apa Dambovita - suc. Pucioasa</t>
  </si>
  <si>
    <t>ROWP SC COMPANIA DE APA TARGOVISTE-DAMBOVITA SA - CENTRUL TITU</t>
  </si>
  <si>
    <t>ROWP Compania de Apa Oltenia S.A.-Statia de Epurare Regionala Rastu Nou</t>
  </si>
  <si>
    <t>ROWP Compania de Apa Oltenia S.A.-Calafat</t>
  </si>
  <si>
    <t>ROWP Compania de Apa Oltenia S.A. Craiova</t>
  </si>
  <si>
    <t>ROWP Compania de Apa Oltenia S.A.-Statia de Epurare Regionala Bechet</t>
  </si>
  <si>
    <t>ROWP Compania de Apa Oltenia S.A.-Filiasi</t>
  </si>
  <si>
    <t>ROWP GALATI</t>
  </si>
  <si>
    <t>ROWP LIESTI</t>
  </si>
  <si>
    <t>ROWP PECHEA</t>
  </si>
  <si>
    <t>ROWP TECUCI</t>
  </si>
  <si>
    <t>ROWP AIDR SC APA SERVICE SA GIURGIU</t>
  </si>
  <si>
    <t>ROWP S.C. ApaRegio Gorj S.A.-Motru</t>
  </si>
  <si>
    <t>ROWP S.C. GO S.A. GHEORGHENI</t>
  </si>
  <si>
    <t>ROWP SC HARVIZ SA Miercurea Ciuc</t>
  </si>
  <si>
    <t>ROWP SC REDISZA SA REMETEA</t>
  </si>
  <si>
    <t>ROWP SC HARVIZ SA - sector Sandominic - Madaras</t>
  </si>
  <si>
    <t>ROWP  AQUA CALIMANI SRL - TOPLITA</t>
  </si>
  <si>
    <t>ROWP Apa Prod Deva Sucursala Brad - Statia de epurare Brad</t>
  </si>
  <si>
    <t>ROWP SC APA PROD  SA  Hunedoara Santuhalm</t>
  </si>
  <si>
    <t>ROWP S.C. Apa Serv Valea Jiului S.A. Petrosani-Danutoni</t>
  </si>
  <si>
    <t>ROWP S.C.ACTIVITATEA GOSCOM S.A. Orastie</t>
  </si>
  <si>
    <t>ROWP SC URBAN SA Slobozia</t>
  </si>
  <si>
    <t>ROWP SC RAJA SA Constanta - sect.Tandarei</t>
  </si>
  <si>
    <t>ROWP SC ECO AQUA SA Calarasi sect Urziceni</t>
  </si>
  <si>
    <t>ROWP DANCU IASI</t>
  </si>
  <si>
    <t>ROWP Pascani</t>
  </si>
  <si>
    <t>ROWP TG.FRUMOS</t>
  </si>
  <si>
    <t>ROWP PRIMARIA 1 DECEMBRIE</t>
  </si>
  <si>
    <t>ROWP SC APA CANAL ILFOV SA -  PRIMARIA BRANESTI</t>
  </si>
  <si>
    <t>ROWP Sighetu Marmatiei</t>
  </si>
  <si>
    <t>ROWP S.C. Secom S.A. Dr. Tr. Severin</t>
  </si>
  <si>
    <t>ROWP S.C. COMPANIA DE APA SA - SUC LUDUS - St ep</t>
  </si>
  <si>
    <t xml:space="preserve">ROWP COMPANIA AQUSERV SA SUCURSALA REGHIN </t>
  </si>
  <si>
    <t>ROWP COMPANIA AQUASERV SA SUCURSALA  SIGHISOARA</t>
  </si>
  <si>
    <t>ROWP COMPANIA AQUASERV SA TG.MURES</t>
  </si>
  <si>
    <t>ROWP COMPANIA AQUASERV SA SUCURSALA TARNAVENI</t>
  </si>
  <si>
    <t>ROWP CJ APA SERV SA - SEAU Roman</t>
  </si>
  <si>
    <t>ROWP CJ APA SERV SA - SEAU Targu Neamt</t>
  </si>
  <si>
    <t>ROWP SC APA CANAL OLTETUL SRL Bals</t>
  </si>
  <si>
    <t>ROWP SC COMPANIA APA OLT Caracal</t>
  </si>
  <si>
    <t>ROWP SC COMPANIA APA OLT Corabia</t>
  </si>
  <si>
    <t>ROWP SC COMPANIA APA OLT - Slatina</t>
  </si>
  <si>
    <t>ROWP SC HIDRO PRAHOVA SA sucursala Plopeni</t>
  </si>
  <si>
    <t>ROWP SC Jovila Construct Boldesti</t>
  </si>
  <si>
    <t>ROWP SC HIDRO PRAHOVA SA sucursala Breaza</t>
  </si>
  <si>
    <t>ROWP SC Hidro Prahova SA - sucursala Campina</t>
  </si>
  <si>
    <t>ROWP SC HIDRO PRAHOVA SA sucursala Comarnic</t>
  </si>
  <si>
    <t>ROWP SC HIDRO PRAHOVA SA sucursala Mizil</t>
  </si>
  <si>
    <t>ROWP SC HIDRO PRAHOVA SA sucursala Sinaia</t>
  </si>
  <si>
    <t>ROWP SC HIDRO PRAHOVA SA sucursala Slanic</t>
  </si>
  <si>
    <t>ROWP Zalau</t>
  </si>
  <si>
    <t>ROWP Carei</t>
  </si>
  <si>
    <t>ROWP Satu Mare</t>
  </si>
  <si>
    <t>ROWP SC APA CANAL SA Sibiu</t>
  </si>
  <si>
    <t>ROWP SC APA TARNAVEI MARI SA  Medias st ep</t>
  </si>
  <si>
    <t>ROWP SC ACETSA SUCEAVA - AG. C-LUNG MOLDOVENESC</t>
  </si>
  <si>
    <t>ROWP SC ACET SA SUCEAVA - AG. FALTICENI</t>
  </si>
  <si>
    <t>ROWP SC ACET SA SUCEAVA - AG. GURA HUMORULUI</t>
  </si>
  <si>
    <t>ROWP SC ACET SA SUCEAVA - AG. RADAUTI</t>
  </si>
  <si>
    <t>ROWP SC ACET SA SUCEAVA - AG. SUCEAVA</t>
  </si>
  <si>
    <t>ROWP SC ACET SA SUCEAVA - AG. VATRA DORNEI</t>
  </si>
  <si>
    <t>ROWP SC APA SERV SA - ROSIORI DE VEDE</t>
  </si>
  <si>
    <t>ROWP SC APA SERV SA - TURNU MAGURELE</t>
  </si>
  <si>
    <t>ROWP SC APA SERV SA - ZIMNICEA</t>
  </si>
  <si>
    <t>ROWP SC Aquatim SA Sucursala Jimbolia</t>
  </si>
  <si>
    <t>ROWP Meridian 22 Lugoj</t>
  </si>
  <si>
    <t>ROWP SC Gosan Sannicolau Mare</t>
  </si>
  <si>
    <t>ROWP RA Aquatim Timisoara</t>
  </si>
  <si>
    <t>ROWP SC Aquaserv SA Tulcea</t>
  </si>
  <si>
    <t>ROWP SC APAVIL SA Rm.Valcea</t>
  </si>
  <si>
    <t>ROWP BARLAD</t>
  </si>
  <si>
    <t>ROWP HUSI</t>
  </si>
  <si>
    <t>ROWP CUP SA - SUCURSALA APA CANAL Adjud</t>
  </si>
  <si>
    <t>ROWP CUP SA Focsani</t>
  </si>
  <si>
    <t>ROWP Santana</t>
  </si>
  <si>
    <t>ROWP  CRAB - Centru Zonal Judet Bacau - SEAU Targu Ocna</t>
  </si>
  <si>
    <t>ROWP Statia de epurare Beius - Compania de Apa Oradea</t>
  </si>
  <si>
    <t>ROWP Beclean</t>
  </si>
  <si>
    <t>ROWP SC Aquacaras SA Otelu Rosu</t>
  </si>
  <si>
    <t>ROWP SC GOS COM SA Centrul Regional Covasna</t>
  </si>
  <si>
    <t>ROWP S.C. Apa Serv Valea Jiului S.A. Petrosani-Uricani</t>
  </si>
  <si>
    <t>ROWP SC Serv. Teh. Comunale SOVATA</t>
  </si>
  <si>
    <t>ROWP SC COMPANIA APA OLT_Draganesti Olt</t>
  </si>
  <si>
    <t>ROWP SC HIDRO PRAHOVA SA sucursala Urlati</t>
  </si>
  <si>
    <t>ROWP Simleu Silvaniei</t>
  </si>
  <si>
    <t>ROWP PD.ILOAIEI</t>
  </si>
  <si>
    <t>ROWP PRIMARIA AFUMATI</t>
  </si>
  <si>
    <t>ROWP Flamanzi</t>
  </si>
  <si>
    <t>ROWP SC APA CTTA  SA  Fil Ocna. Mures SRL</t>
  </si>
  <si>
    <t>ROWP Primaria Teius</t>
  </si>
  <si>
    <t>ROWP SC APA CTTA   Fil. Apuseni SRL Campeni</t>
  </si>
  <si>
    <t>ROWP Bucerdea Granoasa</t>
  </si>
  <si>
    <t>ROWP APA CTTA SA P.L. VINTU DE JOS</t>
  </si>
  <si>
    <t>ROWP APA CTTA Alba Iulia - P.L. Pianu de Jos</t>
  </si>
  <si>
    <t>ROWP SC COMPANIA DE APA ARAD - Lipova st ep</t>
  </si>
  <si>
    <t>ROWP Compania de Apa Arad - Sector Ineu</t>
  </si>
  <si>
    <t>ROWP Compania de Apa Arad - Statia de epurare 1 Siria</t>
  </si>
  <si>
    <t>ROWP Compania de Apa Arad - SE Pancota (Cluster)</t>
  </si>
  <si>
    <t>ROWP SC Termoconstruct SA Sebis</t>
  </si>
  <si>
    <t>ROWP Ghioroc-Paulis</t>
  </si>
  <si>
    <t>ROWP Statie de epurare Covasint</t>
  </si>
  <si>
    <t>ROWP Socodor</t>
  </si>
  <si>
    <t>ROWP Buteni</t>
  </si>
  <si>
    <t>ROWP Nadab</t>
  </si>
  <si>
    <t>ROWP SC COMPANIA DE APA   St de epurare Oras Curtici</t>
  </si>
  <si>
    <t xml:space="preserve">ROWP NADLAC COMPANIA DE APA ARAD SA  </t>
  </si>
  <si>
    <t xml:space="preserve">ROWP Semlac </t>
  </si>
  <si>
    <t>ROWP Rucar</t>
  </si>
  <si>
    <t>ROWP PRIMARIA LEORDENI</t>
  </si>
  <si>
    <t>ROWP Primaria Barla</t>
  </si>
  <si>
    <t>ROWP SERVICII EDILITARE PENTRU COMUNITATE - sistem public de alimentare cu apa si canalizare Budeasa</t>
  </si>
  <si>
    <t>ROWP SERVICIUL APA CANAL OITUZ - SEAU Oituz</t>
  </si>
  <si>
    <t>ROWP CRAB - Centrul Zonal Judet Bacau - SEAU Magiresti</t>
  </si>
  <si>
    <t>ROWP VALEA SEACA</t>
  </si>
  <si>
    <t>ROWP CRAB - Centru Zonal Judet Bacau - SEAU Faraoani</t>
  </si>
  <si>
    <t>ROWP Racaciuni</t>
  </si>
  <si>
    <t>ROWP COMUNA NICOLAE BALCESCU - statie de epurare</t>
  </si>
  <si>
    <t>ROWP Gioseni</t>
  </si>
  <si>
    <t>ROWP CRAB - Centrul Zonal Judet Bacau - SEAU Saucesti</t>
  </si>
  <si>
    <t>ROWP APA SERV SALUBRIZARE SRL Slanic Moldova - SEAU Slanic Moldova</t>
  </si>
  <si>
    <t>ROWP UAT FILIPESTI - SEAU Filipesti</t>
  </si>
  <si>
    <t>ROWP CRAB - Centrul Zonal Judet Bacau - SEAU Tamasi</t>
  </si>
  <si>
    <t>ROWP COMUNA SASCUT</t>
  </si>
  <si>
    <t>ROWP Statia de epurare Valea lui Mihai</t>
  </si>
  <si>
    <t>ROWP Solceta Stei</t>
  </si>
  <si>
    <t>ROWP Statia de epurare Tileagd</t>
  </si>
  <si>
    <t>ROWP Compania de Apa Oradea - SE Tinca</t>
  </si>
  <si>
    <t>ROWP Salard-Hodos</t>
  </si>
  <si>
    <t>ROWP Statia de epurare Vadu Crisului</t>
  </si>
  <si>
    <t>ROWP Vascau</t>
  </si>
  <si>
    <t>ROWP Suplacu de Barcau</t>
  </si>
  <si>
    <t>ROWP Salacea</t>
  </si>
  <si>
    <t>ROWP Salva</t>
  </si>
  <si>
    <t>ROWP Sangeorz Bai</t>
  </si>
  <si>
    <t>ROWP Feldru</t>
  </si>
  <si>
    <t>ROWP Lechinta</t>
  </si>
  <si>
    <t>ROWP Telciu</t>
  </si>
  <si>
    <t>ROWP Ilva Mica</t>
  </si>
  <si>
    <t>ROWP Teaca</t>
  </si>
  <si>
    <t>ROWP Dumitra</t>
  </si>
  <si>
    <t>ROWP DARABANI</t>
  </si>
  <si>
    <t>ROWP SAVENI</t>
  </si>
  <si>
    <t>ROWP Todireni</t>
  </si>
  <si>
    <t>ROWP CUP Dunarea Braila - SE Faurei</t>
  </si>
  <si>
    <t>ROWP CUP Dunarea Braila - SE Insuratei</t>
  </si>
  <si>
    <t>ROWP  CUP Dunarea Braila - SE Movila Miresii</t>
  </si>
  <si>
    <t>ROWP SC COMPANIA APA SA Brasov- sector Prejmer</t>
  </si>
  <si>
    <t>ROWP SC RAJA Constanta SA - Centrul Zonal Predeal</t>
  </si>
  <si>
    <t>ROWP SC CARMOLIMP SRL Ucea de Jos (Victoria)</t>
  </si>
  <si>
    <t>ROWP SC UTILITATI PUBLICE SRL Bran</t>
  </si>
  <si>
    <t>ROWP SC COMPANIA APA SA Brasov- st.zonala Hoghiz</t>
  </si>
  <si>
    <t>ROWP SC COMPANIA APA SA Brasov- sector Bod</t>
  </si>
  <si>
    <t>ROWP Maracineni</t>
  </si>
  <si>
    <t>ROWP SC Compania de Apa SA Buzau - sect Nehoiu-Paltineni</t>
  </si>
  <si>
    <t>ROWP SC Compania de Apa SA Buzau - sect Pogoanele</t>
  </si>
  <si>
    <t>ROWP Cislau</t>
  </si>
  <si>
    <t>ROWP CL Beceni</t>
  </si>
  <si>
    <t>ROWP SC Compania de Apa SA Buzau - SE Sarata Monteoru</t>
  </si>
  <si>
    <t>ROWP SC Compania de Apa SA Buzau - sect Patarlagele</t>
  </si>
  <si>
    <t>ROWP SC Compania de apa SA Buzau - sector Sapoca Cernatesti</t>
  </si>
  <si>
    <t>ROWP SC IGOSERV SA Berca</t>
  </si>
  <si>
    <t>ROWP Consiliul Local Unguriu - Serviciu Apa Canal</t>
  </si>
  <si>
    <t>ROWP Dragalina</t>
  </si>
  <si>
    <t>ROWP Roseti</t>
  </si>
  <si>
    <t>ROWP Fundulea</t>
  </si>
  <si>
    <t>ROWP PRIMARIA BUDESTI</t>
  </si>
  <si>
    <t>ROWP Cuza Voda</t>
  </si>
  <si>
    <t>ROWP ECO AQUA Calarasi -sector Lehliu Gara</t>
  </si>
  <si>
    <t>ROWP SC Aquacaras SA Moldova Noua</t>
  </si>
  <si>
    <t>ROWP SC Aquacaras SA Baile Herculane</t>
  </si>
  <si>
    <t>ROWP Carasova</t>
  </si>
  <si>
    <t>ROWP Compania de Apa Somes Cluj Sucursala Huedin - Statia de epurare Huedin</t>
  </si>
  <si>
    <t>ROWP Jucu</t>
  </si>
  <si>
    <t>ROWP Aghiresu Fabrici</t>
  </si>
  <si>
    <t>ROWP Cojocna</t>
  </si>
  <si>
    <t>ROWP COMUNA IARA</t>
  </si>
  <si>
    <t>ROWP Tritenii de Jos</t>
  </si>
  <si>
    <t>ROWP COMPANIA DE APA ARIES SA St. Ep. Tureni</t>
  </si>
  <si>
    <t>ROWP Suceagu</t>
  </si>
  <si>
    <t>ROWP RAJA Harsova</t>
  </si>
  <si>
    <t>ROWP RAJA Mihail Kogalniceanu</t>
  </si>
  <si>
    <t>ROWPI SC Rompetrol Rafinare SA</t>
  </si>
  <si>
    <t>ROWP  RAJA Cobadin</t>
  </si>
  <si>
    <t>ROWP RAJA Negru Voda</t>
  </si>
  <si>
    <t>ROWP Topraisar</t>
  </si>
  <si>
    <t>ROWP Cogealac</t>
  </si>
  <si>
    <t>ROWP Primaria Ostrov</t>
  </si>
  <si>
    <t>ROWP SC Gospodarie Comunala Sf. Gheorghe - sector Intorsura Buzaului</t>
  </si>
  <si>
    <t>ROWP Primaria Baraolt- Serviciul Public de Alimentare si Canalizare</t>
  </si>
  <si>
    <t>ROWP Primaria Turia</t>
  </si>
  <si>
    <t>ROWP SC LUXART SRL Sf.Gheorghe- st.I- Zagon</t>
  </si>
  <si>
    <t>ROWP Primaria Cernat</t>
  </si>
  <si>
    <t>ROWP Zabala</t>
  </si>
  <si>
    <t>ROWP Ozun</t>
  </si>
  <si>
    <t>ROWP Primaria Bretcu</t>
  </si>
  <si>
    <t>ROWP Compania de Apa Dambovita - suc Cojasca</t>
  </si>
  <si>
    <t>ROWP APACRIS INSTAL 2012 SRL  I.L. Caragiale - suc IL Caragiale</t>
  </si>
  <si>
    <t>ROWP Compania de Apa Dambovita - suc. Fieni</t>
  </si>
  <si>
    <t>ROWP Comisani</t>
  </si>
  <si>
    <t>ROWP Compania de Apa Dambovita - suc Doicesti</t>
  </si>
  <si>
    <t>ROWP Brezoaele</t>
  </si>
  <si>
    <t>ROWP APACRIS INSTAL 2012 SRL I.L Caragiale- suc Darmanesti</t>
  </si>
  <si>
    <t>ROWP Poiana</t>
  </si>
  <si>
    <t>ROWP Gura Sutii</t>
  </si>
  <si>
    <t>ROWP Potlogi</t>
  </si>
  <si>
    <t>ROWP Compania de Apa Dambovita - suc Targoviste (SUD)</t>
  </si>
  <si>
    <t>ROWP Niculesti</t>
  </si>
  <si>
    <t>ROWP Primaria Ludesti</t>
  </si>
  <si>
    <t>ROWP Matasaru</t>
  </si>
  <si>
    <t>ROWP Morteni</t>
  </si>
  <si>
    <t>ROWP Compania de Apa Oltenia S.A.-Podari</t>
  </si>
  <si>
    <t>ROWP Compania de Apa Oltenia S.A.-Segarcea (Cerat)</t>
  </si>
  <si>
    <t>ROWP SC Servicii Publice Goiesti SRL</t>
  </si>
  <si>
    <t>ROWP Compania de Apa Oltenia S.A. Craiova - Caraula</t>
  </si>
  <si>
    <t>ROWP Compania de Apa Oltenia S.A.-Carcea</t>
  </si>
  <si>
    <t>ROWP Primaria Celaru-Soreni</t>
  </si>
  <si>
    <t>ROWP Compania de Apa Oltenia S.A.-Bistret</t>
  </si>
  <si>
    <t>ROWP CUDALBI</t>
  </si>
  <si>
    <t>ROWP Fartanesti</t>
  </si>
  <si>
    <t>ROWP TG BUJOR</t>
  </si>
  <si>
    <t>ROWP INDEPENDENTA</t>
  </si>
  <si>
    <t>ROWP Tulucesti</t>
  </si>
  <si>
    <t>ROWP BERESTI</t>
  </si>
  <si>
    <t>ROWP SCHELA</t>
  </si>
  <si>
    <t>ROWP Vl. MARULUI</t>
  </si>
  <si>
    <t>ROWP GRIVITA</t>
  </si>
  <si>
    <t>ROWP C. NEGRI</t>
  </si>
  <si>
    <t>ROWP BALENI</t>
  </si>
  <si>
    <t>ROWP CERTESTI</t>
  </si>
  <si>
    <t>ROWP AIDR SC APA SERVICE SA GIURGIU - BOLINTIN VALE</t>
  </si>
  <si>
    <t>ROWP Bolintin Deal</t>
  </si>
  <si>
    <t>ROWP SC APA SERVICE SA MIHAILESTI</t>
  </si>
  <si>
    <t>ROWP PRIMARIA ROATA DE JOS</t>
  </si>
  <si>
    <t>ROWP PRUNDU</t>
  </si>
  <si>
    <t>ROWP Ghimpati GR</t>
  </si>
  <si>
    <t>ROWP Fratesti</t>
  </si>
  <si>
    <t>ROWP APA SERVICE SA - Comuna MALU (Gr)</t>
  </si>
  <si>
    <t>ROWP Serviciul Public Balteni</t>
  </si>
  <si>
    <t>ROWP S.C. ApaRegio Gorj S.A.-Bumbesti-Jiu</t>
  </si>
  <si>
    <t>ROWP Primaria Urdari-Fantanele</t>
  </si>
  <si>
    <t>ROWP MATSALUBRIS S.R.L. Matasari</t>
  </si>
  <si>
    <t>ROWP S.C. ApaRegio Gorj S.A.-Tg. Carbunesti</t>
  </si>
  <si>
    <t>ROWP S.C. ApaRegio Gorj S.A.-Ticleni</t>
  </si>
  <si>
    <t>ROWP Serviciul Public Turceni</t>
  </si>
  <si>
    <t>ROWP Serviciul Public Novaci</t>
  </si>
  <si>
    <t>ROWP Balta</t>
  </si>
  <si>
    <t>ROWP Primaria Runcu</t>
  </si>
  <si>
    <t>ROWP Pojaru (UAT Bustuchin)</t>
  </si>
  <si>
    <t>ROWP COMPANIA AQUASERV SA SUCURSALA CRISTURU-SECUIESC</t>
  </si>
  <si>
    <t>ROWP SC ROMAQUAPREST SA BORSEC</t>
  </si>
  <si>
    <t>ROWP Serviciul Public Apa, Canal si Salubritate Balan</t>
  </si>
  <si>
    <t>ROWP SC HARVIZ SA - sector Siculeni-Racu</t>
  </si>
  <si>
    <t>ROWP SC HARVIZ SA - sector Frumoasa</t>
  </si>
  <si>
    <t>ROWP SC ECKEN KOZMU SRL Sancraieni</t>
  </si>
  <si>
    <t>ROWP SC HARVIZ SA - sector Sanmartin</t>
  </si>
  <si>
    <t>ROWP GOSPODARIE COMUNALA Baile Tusnad</t>
  </si>
  <si>
    <t>ROWP C.L. CORUND</t>
  </si>
  <si>
    <t>ROWP Consiliul Local JOSENI</t>
  </si>
  <si>
    <t>ROWP SC GOSCOM   ZETEA SRL</t>
  </si>
  <si>
    <t>ROWP HARVIZ SA Sector Praid</t>
  </si>
  <si>
    <t>ROWP SC APA PROD  SA Suc Hateg</t>
  </si>
  <si>
    <t>ROWP SC APA PROD  SA - CO Calan (oras nou)</t>
  </si>
  <si>
    <t>ROWP SC APA PROD  SA-Suc Geoagiu</t>
  </si>
  <si>
    <t>ROWP SC APA PROD  SA-Suc Geoagiu Bai</t>
  </si>
  <si>
    <t>ROWP SGCL Amara</t>
  </si>
  <si>
    <t>ROWP SC RAJA SA Constanta - sect.Fierbinti</t>
  </si>
  <si>
    <t>ROWP Facaeni</t>
  </si>
  <si>
    <t>ROWP Victoria</t>
  </si>
  <si>
    <t>ROWP Ruginoasa</t>
  </si>
  <si>
    <t>ROWP Halaucesti</t>
  </si>
  <si>
    <t>ROWP Cristesti</t>
  </si>
  <si>
    <t>ROWP BELCESTI</t>
  </si>
  <si>
    <t>ROWP RADUCANENI</t>
  </si>
  <si>
    <t>ROWP Todiresti</t>
  </si>
  <si>
    <t>ROWP LETCANI</t>
  </si>
  <si>
    <t>ROWP Dumesti</t>
  </si>
  <si>
    <t>ROWP TIBANESTI</t>
  </si>
  <si>
    <t>ROWP Erbiceni</t>
  </si>
  <si>
    <t>ROWP Fantanele</t>
  </si>
  <si>
    <t>ROWP BIVOLARI</t>
  </si>
  <si>
    <t>ROWP Motca</t>
  </si>
  <si>
    <t>ROWP Sipote</t>
  </si>
  <si>
    <t>ROWP SC APA-CANAL ILFOV - BRAGADIRU SI CORNETU</t>
  </si>
  <si>
    <t>ROWP CL Moara Vlasiei</t>
  </si>
  <si>
    <t>ROWP Stefanestii de Jos</t>
  </si>
  <si>
    <t>ROWP Balaceanca</t>
  </si>
  <si>
    <t>ROWP DRAGOMIRESTI VALE</t>
  </si>
  <si>
    <t>ROWP Primaria Balotesti</t>
  </si>
  <si>
    <t>ROWP PROD SERVICE ACT SRL Snagov</t>
  </si>
  <si>
    <t>ROWP Seini</t>
  </si>
  <si>
    <t>ROWP Ieud</t>
  </si>
  <si>
    <t>ROWP Ruscova</t>
  </si>
  <si>
    <t>ROWP Tautii Magherausi</t>
  </si>
  <si>
    <t>ROWP Cavnic</t>
  </si>
  <si>
    <t>ROWP Saliste de Sus</t>
  </si>
  <si>
    <t>ROWP Rozavlea</t>
  </si>
  <si>
    <t>ROWP Somcuta Mare</t>
  </si>
  <si>
    <t>ROWP Lapus</t>
  </si>
  <si>
    <t>ROWP Dragomiresti</t>
  </si>
  <si>
    <t>ROWP Catalina</t>
  </si>
  <si>
    <t>ROWP SC Floricola Orsova</t>
  </si>
  <si>
    <t>ROWP Primaria Salcia</t>
  </si>
  <si>
    <t>ROWP Secom Vanju Mare</t>
  </si>
  <si>
    <t>ROWP Eselnita</t>
  </si>
  <si>
    <t>ROWP COMPANIA AQUASERV SA SUCURSALA IERNUT</t>
  </si>
  <si>
    <t>ROWP SC Serv. Teh. Com SOVATA-Sector Sangiorgu de Padure</t>
  </si>
  <si>
    <t>ROWP S.P.A.C. IBANESTI</t>
  </si>
  <si>
    <t>ROWP Primaria UNGHENI</t>
  </si>
  <si>
    <t>ROWP Primaria Orasului MIERCUREA NIRAJ</t>
  </si>
  <si>
    <t>ROWP Sarmasu</t>
  </si>
  <si>
    <t>ROWPSC MATRIXCOMP SRL - st de ep Bradesti  P.L. Fantanele</t>
  </si>
  <si>
    <t>ROWP COMUNA ZAU DE CAMPIE</t>
  </si>
  <si>
    <t>ROWP SNGN ROMGAZ SA MEDIAS SECTIA DANES</t>
  </si>
  <si>
    <t>ROWP Primaria Gornesti</t>
  </si>
  <si>
    <t>ROWP PRIMARIA COMUNEI Valea Larga</t>
  </si>
  <si>
    <t>ROWP CJ APA SERV SA - SEAU Bicaz</t>
  </si>
  <si>
    <t>ROWP APAVITAL SA Iasi - SEAU Sagna</t>
  </si>
  <si>
    <t>ROWP APAVITAL (SC) SA Iasi - statie epurare comuna Gheraesti</t>
  </si>
  <si>
    <t>ROWP Secuieni</t>
  </si>
  <si>
    <t>ROWP SC COMPANIA DE APA OLT - POTCOAVA-SCORNICESTI</t>
  </si>
  <si>
    <t>ROWP SC COMPANIA DE APA OLT - SCORNICESTI</t>
  </si>
  <si>
    <t>ROWP SC COMPANIA APA OLT Piatra Olt</t>
  </si>
  <si>
    <t>ROWP Osica de Sus, Vladuleni</t>
  </si>
  <si>
    <t>ROWP Seviciul Public de Alimentare si Canalizare Parscoveni</t>
  </si>
  <si>
    <t>ROWP Primaria Visina</t>
  </si>
  <si>
    <t>ROWP Rotunda</t>
  </si>
  <si>
    <t>ROWP Brebeni</t>
  </si>
  <si>
    <t>ROWP Giuvarasti</t>
  </si>
  <si>
    <t>ROWP Redea</t>
  </si>
  <si>
    <t>ROWP SC ECO Serviciu Apa Canal Salubrizare Targsoru Vechi SRL - STREJNICU</t>
  </si>
  <si>
    <t>ROWP Brebu</t>
  </si>
  <si>
    <t>ROWP Magureni</t>
  </si>
  <si>
    <t>ROWP  Poiana Campina</t>
  </si>
  <si>
    <t>ROWP Primaria Bucov</t>
  </si>
  <si>
    <t>ROWP S.C. Utilitati Apaserv Cornu S.R.L.</t>
  </si>
  <si>
    <t>ROWPI OMV Petrom Petrobrazi</t>
  </si>
  <si>
    <t>ROWP Tomsani</t>
  </si>
  <si>
    <t>ROWP Gorgota (Fanari)</t>
  </si>
  <si>
    <t>ROWP SPGL SA Floresti-sector Calinesti</t>
  </si>
  <si>
    <t>ROWP Ceptura</t>
  </si>
  <si>
    <t>ROWP Valcanesti</t>
  </si>
  <si>
    <t>ROWP Colceag</t>
  </si>
  <si>
    <t>ROWP Jibou</t>
  </si>
  <si>
    <t>ROWP Sarmasag</t>
  </si>
  <si>
    <t>ROWP Cehu Silvaniei</t>
  </si>
  <si>
    <t>ROWP Crasna</t>
  </si>
  <si>
    <t>ROWP Livada</t>
  </si>
  <si>
    <t>ROWP Mediesu Aurit</t>
  </si>
  <si>
    <t>ROWP Valea Vinului</t>
  </si>
  <si>
    <t>ROWP Micula</t>
  </si>
  <si>
    <t>ROWP Apa</t>
  </si>
  <si>
    <t>ROWP Tarna Mare</t>
  </si>
  <si>
    <t>ROWP SC APA CANAL SA - sector Avrig</t>
  </si>
  <si>
    <t>ROWP SC APA TARNAVEI MARI SA sector Agnita</t>
  </si>
  <si>
    <t>ROWP SC APA CANAL SA - sector Talmaciu</t>
  </si>
  <si>
    <t>ROWP SC APA CANAL SA - sector Cristian</t>
  </si>
  <si>
    <t>ROWP Vurpar</t>
  </si>
  <si>
    <t>ROWP SC APA CANAL SA - sector Sadu</t>
  </si>
  <si>
    <t>ROWP SC APA CANAL SA - sector Racovita</t>
  </si>
  <si>
    <t>ROWP SC APA CANAL SA -sector Saliste-st.Saliste</t>
  </si>
  <si>
    <t>ROWP SEICA MARE</t>
  </si>
  <si>
    <t>ROWP APA CANAL SA OCNA SIBIULUI</t>
  </si>
  <si>
    <t>ROWP Mosna</t>
  </si>
  <si>
    <t>ROWP COMUNA Slimnic</t>
  </si>
  <si>
    <t>ROWP Bazna</t>
  </si>
  <si>
    <t>ROWP Porumbacu de Jos</t>
  </si>
  <si>
    <t>ROWP SC ACET SA SUCEAVA - AG. SIRET</t>
  </si>
  <si>
    <t>ROWP MATRIXCOMP SRL Bradesti (preluat Primaria Dumbraveni)</t>
  </si>
  <si>
    <t>ROWP Bosanci</t>
  </si>
  <si>
    <t>ROWP BAIA</t>
  </si>
  <si>
    <t>ROWP Arbore</t>
  </si>
  <si>
    <t>ROWP ASOCIATIA DE DEZVOLTARE INTERCOMUNITARA Fratautii Vechi</t>
  </si>
  <si>
    <t>ROWP ACET SA SUCEAVA - Agentia Liteni (fost PRIMARIA LITENI)</t>
  </si>
  <si>
    <t>ROWP SERVICIUL PUBLIC de ALIMENTARE cu APA si CANALIZARE  SPAAC VALEA MOLDOVEI - SEAU Valea Moldovei</t>
  </si>
  <si>
    <t>ROWP CONSILIUL LOCAL PUTNA</t>
  </si>
  <si>
    <t>ROWP CL DOLHASCA</t>
  </si>
  <si>
    <t>ROWP Berchisesti</t>
  </si>
  <si>
    <t>ROWP COMUNA PALTINOASA - SEAU Paltinoasa</t>
  </si>
  <si>
    <t>ROWP ACET SA SUCEAVA - Agentia Salcea</t>
  </si>
  <si>
    <t>ROWP Dornesti</t>
  </si>
  <si>
    <t>ROWP Calafindesti</t>
  </si>
  <si>
    <t>ROWP DRAGUSENI</t>
  </si>
  <si>
    <t>ROWP SC APA SERV SA - VIDELE</t>
  </si>
  <si>
    <t>ROWP PRIMARIA DRAGANESTI VLASCA</t>
  </si>
  <si>
    <t>ROWP Piatra</t>
  </si>
  <si>
    <t>ROWP SC Aquatim SA Sucursala Deta</t>
  </si>
  <si>
    <t>ROWP Periam</t>
  </si>
  <si>
    <t>ROWP Consilul Local Buzias</t>
  </si>
  <si>
    <t>ROWP Primaria Recas</t>
  </si>
  <si>
    <t>ROWP Primaria Gataia</t>
  </si>
  <si>
    <t>ROWP Cenad</t>
  </si>
  <si>
    <t>ROWP Carpinis</t>
  </si>
  <si>
    <t>ROWP Primaria Faget</t>
  </si>
  <si>
    <t>ROWP Tomnatic</t>
  </si>
  <si>
    <t>ROWP Dinias- Sinmartinu Sirbesc</t>
  </si>
  <si>
    <t>ROWP Liebling</t>
  </si>
  <si>
    <t>ROWP Dudestii Noi</t>
  </si>
  <si>
    <t>ROWP Primaria Nadrag</t>
  </si>
  <si>
    <t>RORW Ciacova</t>
  </si>
  <si>
    <t>ROWP Costeiu</t>
  </si>
  <si>
    <t>ROWP Voiteg</t>
  </si>
  <si>
    <t>ROWP Gavojdia</t>
  </si>
  <si>
    <t>ROWP Dumbrava</t>
  </si>
  <si>
    <t>ROWP SC Aquaserv SA Tulcea - Centrul Operational Babadag</t>
  </si>
  <si>
    <t>ROWP SC Aquaserv SA Tulcea - Centrul Operational Macin</t>
  </si>
  <si>
    <t>ROWP Primaria Greci</t>
  </si>
  <si>
    <t>ROWP SC Aquaserv SA Tulcea - Centrul Operational Isaccea</t>
  </si>
  <si>
    <t>ROWP UAT Niculitel</t>
  </si>
  <si>
    <t>ROWP SC Aquaserv SA Tulcea - Centrul Operational Sulina</t>
  </si>
  <si>
    <t>ROWP SC Utilitati Publice SRL Luncavita</t>
  </si>
  <si>
    <t>ROWP Turcoaia</t>
  </si>
  <si>
    <t>ROWP Primaria Baia</t>
  </si>
  <si>
    <t>ROWP Primaria Topolog</t>
  </si>
  <si>
    <t>ROWP Mahmudia</t>
  </si>
  <si>
    <t>ROWP Primaria Jurilovca</t>
  </si>
  <si>
    <t>ROWP SC Utilitati si Servicii Publice Murighiol SRL</t>
  </si>
  <si>
    <t>ROWP SC APAVIL SA Babeni</t>
  </si>
  <si>
    <t>ROWP SC APAVIL SA Calimanesti</t>
  </si>
  <si>
    <t>ROWP SC APAVIL SA Baile Govora</t>
  </si>
  <si>
    <t>ROWP SC APAVIL SA Pausesti-Maglasi</t>
  </si>
  <si>
    <t>ROWP SC APAVIL SA Brezoi</t>
  </si>
  <si>
    <t>ROWP SC APAVIL SA Stefanesti</t>
  </si>
  <si>
    <t>ROWP SC APAVIL SA Budesti</t>
  </si>
  <si>
    <t>ROWP SC APAVIL SA Horezu</t>
  </si>
  <si>
    <t>ROWP SC APAVIL SA Balcesti</t>
  </si>
  <si>
    <t>ROWP SC APAVIL SA Bunesti</t>
  </si>
  <si>
    <t>ROWP SC APAVIL SA Vaideeni</t>
  </si>
  <si>
    <t>ROWP SC APAVIL SA Olanesti</t>
  </si>
  <si>
    <t>ROWP Voineasa</t>
  </si>
  <si>
    <t>ROWP Creteni</t>
  </si>
  <si>
    <t>ROWP NEGRESTI</t>
  </si>
  <si>
    <t>ROWP MURGENI</t>
  </si>
  <si>
    <t>ROWP LAZA</t>
  </si>
  <si>
    <t>ROWP Puscasi</t>
  </si>
  <si>
    <t>ROWP FALCIU</t>
  </si>
  <si>
    <t>ROWP CUP SA - SUCURSALA APA CANAL Odobesti</t>
  </si>
  <si>
    <t>ROWP CUP SA - SUCURSALA APA CANAL Marasesti</t>
  </si>
  <si>
    <t>ROWP CUP SA - SUCURSALA APA CANAL Panciu</t>
  </si>
  <si>
    <t>ROWP CL GUGESTI</t>
  </si>
  <si>
    <t>ROWP CL SOVEJA</t>
  </si>
  <si>
    <t>ROWP Gologanu</t>
  </si>
  <si>
    <t>ROWP Tulnici</t>
  </si>
  <si>
    <t>ROWP SC Aquacaras SA Bocsa</t>
  </si>
  <si>
    <t>ROWP_8167_01</t>
  </si>
  <si>
    <t>ROWP Unirea</t>
  </si>
  <si>
    <t>ROWP_2924_01</t>
  </si>
  <si>
    <t>ROWP Baia de Aries</t>
  </si>
  <si>
    <t>ROWP_12340_01</t>
  </si>
  <si>
    <t>ROWP Simand</t>
  </si>
  <si>
    <t>ROWP_12224_01</t>
  </si>
  <si>
    <t>ROWP Sepreus</t>
  </si>
  <si>
    <t>ROWP_12242_01</t>
  </si>
  <si>
    <t>ROWP Sicula</t>
  </si>
  <si>
    <t>ROWP_12215_01</t>
  </si>
  <si>
    <t>ROWP Seitin</t>
  </si>
  <si>
    <t>ROWP_10836_01</t>
  </si>
  <si>
    <t>ROWP Felnac</t>
  </si>
  <si>
    <t>ROWP_11959_01</t>
  </si>
  <si>
    <t>ROWP Secusigiu</t>
  </si>
  <si>
    <t>ROWP_11735_01</t>
  </si>
  <si>
    <t>ROWP Pilu</t>
  </si>
  <si>
    <t>ROWP_18037_01</t>
  </si>
  <si>
    <t>ROWP Poiana Lacului</t>
  </si>
  <si>
    <t>ROWP_15910_01</t>
  </si>
  <si>
    <t>ROWP Cosesti</t>
  </si>
  <si>
    <t>ROWP_18750_01</t>
  </si>
  <si>
    <t>ROWP Slobozia</t>
  </si>
  <si>
    <t>ROWP_17860_01</t>
  </si>
  <si>
    <t>ROWP Pietrosani</t>
  </si>
  <si>
    <t>ROWP_16463_01</t>
  </si>
  <si>
    <t>ROWP PRIMARIA DOMNESTI</t>
  </si>
  <si>
    <t>ROWP_18947_01</t>
  </si>
  <si>
    <t>ROWP Stolnici</t>
  </si>
  <si>
    <t>ROWP_16748_01</t>
  </si>
  <si>
    <t>ROWP Izvoru</t>
  </si>
  <si>
    <t>ROWP_13980_01</t>
  </si>
  <si>
    <t>ROWP Mares</t>
  </si>
  <si>
    <t>ROWP_22399_01</t>
  </si>
  <si>
    <t>ROWP Dofteana</t>
  </si>
  <si>
    <t>ROWP_21864_01</t>
  </si>
  <si>
    <t>ROWP Cleja</t>
  </si>
  <si>
    <t>ROWP_21515_01</t>
  </si>
  <si>
    <t>ROWP Blagesti</t>
  </si>
  <si>
    <t>ROWP_23458_01</t>
  </si>
  <si>
    <t>ROWP M-rea Casin</t>
  </si>
  <si>
    <t>ROWP_25834_01</t>
  </si>
  <si>
    <t>ROWP Tg. Trotus</t>
  </si>
  <si>
    <t>ROWP_22807_01</t>
  </si>
  <si>
    <t>ROWP Garleni</t>
  </si>
  <si>
    <t>ROWP_23957_01</t>
  </si>
  <si>
    <t>ROWP Orbeni</t>
  </si>
  <si>
    <t>ROWP_24640_01</t>
  </si>
  <si>
    <t>ROWP Poduri</t>
  </si>
  <si>
    <t>ROWP_24409_01</t>
  </si>
  <si>
    <t>ROWP Pustiana</t>
  </si>
  <si>
    <t>ROWP_21132_01</t>
  </si>
  <si>
    <t>ROWP Asau</t>
  </si>
  <si>
    <t>ROWP_21739_01</t>
  </si>
  <si>
    <t>ROWP Casin</t>
  </si>
  <si>
    <t>ROWP_22068_01</t>
  </si>
  <si>
    <t>ROWP Cotofanesti</t>
  </si>
  <si>
    <t>ROWP_20689_01</t>
  </si>
  <si>
    <t>ROWP Stefan cel Mare</t>
  </si>
  <si>
    <t>ROWP_24720_01</t>
  </si>
  <si>
    <t>ROWP Racova</t>
  </si>
  <si>
    <t>ROWP_21212_01</t>
  </si>
  <si>
    <t>ROWP Frumoasa</t>
  </si>
  <si>
    <t>ROWP_21230_01</t>
  </si>
  <si>
    <t>ROWP Schitu Frumoasa</t>
  </si>
  <si>
    <t>ROWP_24329_01</t>
  </si>
  <si>
    <t>ROWP Satu Nou</t>
  </si>
  <si>
    <t>ROWP_30915_01</t>
  </si>
  <si>
    <t>ROWP Statia de epurare Sacueni</t>
  </si>
  <si>
    <t>ROWP_27436_01</t>
  </si>
  <si>
    <t>ROWP Biharia</t>
  </si>
  <si>
    <t>ROWP_30568_02</t>
  </si>
  <si>
    <t>ROWP Popesti 2</t>
  </si>
  <si>
    <t>ROWP_29001_01</t>
  </si>
  <si>
    <t>ROWP Curtuiseni</t>
  </si>
  <si>
    <t>ROWP_27757_01</t>
  </si>
  <si>
    <t>ROWP Brusturi</t>
  </si>
  <si>
    <t>ROWP_31654_01</t>
  </si>
  <si>
    <t>ROWP Tauteu</t>
  </si>
  <si>
    <t>ROWP_31841_01</t>
  </si>
  <si>
    <t>ROWP Tulca</t>
  </si>
  <si>
    <t>ROWP_31333_01</t>
  </si>
  <si>
    <t>ROWP Simian</t>
  </si>
  <si>
    <t>ROWP_32820_01</t>
  </si>
  <si>
    <t>ROWP Caianu Mic</t>
  </si>
  <si>
    <t>ROWP_39836_01</t>
  </si>
  <si>
    <t>ROWP Vorniceni</t>
  </si>
  <si>
    <t>ROWP_39168_01</t>
  </si>
  <si>
    <t>ROWP Stefanesti</t>
  </si>
  <si>
    <t>ROWP_37011_01</t>
  </si>
  <si>
    <t>ROWP Dersca</t>
  </si>
  <si>
    <t>ROWP_37547_01</t>
  </si>
  <si>
    <t>ROWP Havirna</t>
  </si>
  <si>
    <t>ROWP_36453_01</t>
  </si>
  <si>
    <t>ROWP NOVA APASERV SA Botosani - SEAU Bucecea</t>
  </si>
  <si>
    <t>ROWP_43313_01</t>
  </si>
  <si>
    <t>ROWP CUP Dunarea Braila -SE Gropeni</t>
  </si>
  <si>
    <t>ROWP_40937_01</t>
  </si>
  <si>
    <t>ROWP Dumbravita</t>
  </si>
  <si>
    <t>ROWP_42405_01</t>
  </si>
  <si>
    <t>ROWP Vulcan</t>
  </si>
  <si>
    <t>ROWP_40535_01</t>
  </si>
  <si>
    <t>ROWP Apata</t>
  </si>
  <si>
    <t>ROWP_41710_01</t>
  </si>
  <si>
    <t>ROWP Racos</t>
  </si>
  <si>
    <t>ROWP_42110_01</t>
  </si>
  <si>
    <t>ROWP Ucea</t>
  </si>
  <si>
    <t>ROWP_41952_01</t>
  </si>
  <si>
    <t>ROWP Soars</t>
  </si>
  <si>
    <t>ROWP_40777_01</t>
  </si>
  <si>
    <t>ROWP Cata</t>
  </si>
  <si>
    <t>ROWP_48138_01</t>
  </si>
  <si>
    <t>ROWP Padina</t>
  </si>
  <si>
    <t>ROWP_48977_01</t>
  </si>
  <si>
    <t>ROWP Ramnicelu</t>
  </si>
  <si>
    <t>ROWP_49046_01</t>
  </si>
  <si>
    <t>ROWP Rusetu</t>
  </si>
  <si>
    <t>ROWP_46867_01</t>
  </si>
  <si>
    <t>ROWP Glodeanu Sarat</t>
  </si>
  <si>
    <t>ROWP_49625_01</t>
  </si>
  <si>
    <t>ROWP Stalpu</t>
  </si>
  <si>
    <t>ROWP_46769_01_01</t>
  </si>
  <si>
    <t>ROWP Tabarasti-Galbinasi</t>
  </si>
  <si>
    <t>ROWP_46803_01</t>
  </si>
  <si>
    <t>ROWP Gheraseni</t>
  </si>
  <si>
    <t>ROWP_48771_01</t>
  </si>
  <si>
    <t>ROWP Posta Calnau</t>
  </si>
  <si>
    <t>ROWP_46377_01</t>
  </si>
  <si>
    <t>ROWP Cochirleanca</t>
  </si>
  <si>
    <t>ROWP_45361_01</t>
  </si>
  <si>
    <t>ROWP Boldu</t>
  </si>
  <si>
    <t>ROWP_48851_01</t>
  </si>
  <si>
    <t>ROWP Puiesti</t>
  </si>
  <si>
    <t>ROWP_49073_01</t>
  </si>
  <si>
    <t>ROWP Sageata</t>
  </si>
  <si>
    <t>ROWP_92569_01_01</t>
  </si>
  <si>
    <t>ROWP Modelu</t>
  </si>
  <si>
    <t>ROWP_92961_01</t>
  </si>
  <si>
    <t>ROWP Borcea</t>
  </si>
  <si>
    <t>ROWP_101813_01</t>
  </si>
  <si>
    <t>ROWP Chirnogi</t>
  </si>
  <si>
    <t>ROWP_102428_01</t>
  </si>
  <si>
    <t>ROWP Curcani</t>
  </si>
  <si>
    <t>ROWP_103023_01</t>
  </si>
  <si>
    <t>ROWP Fundeni</t>
  </si>
  <si>
    <t>ROWP_105605_01</t>
  </si>
  <si>
    <t>ROWP Ulmeni</t>
  </si>
  <si>
    <t>ROWP_93085_01</t>
  </si>
  <si>
    <t>ROWP Ciocanesti</t>
  </si>
  <si>
    <t>ROWP_105259_01</t>
  </si>
  <si>
    <t>ROWP Spantov</t>
  </si>
  <si>
    <t>ROWP_94223_01</t>
  </si>
  <si>
    <t>ROWP Perisoru</t>
  </si>
  <si>
    <t>ROWP_93664_01</t>
  </si>
  <si>
    <t>ROWP Gradistea</t>
  </si>
  <si>
    <t>ROWP_102954_01</t>
  </si>
  <si>
    <t>ROWP Frumusani</t>
  </si>
  <si>
    <t>ROWP_105838_01_01</t>
  </si>
  <si>
    <t>ROWP Galbinasi</t>
  </si>
  <si>
    <t>ROWP_104181_01</t>
  </si>
  <si>
    <t>ROWP Manastirea</t>
  </si>
  <si>
    <t>ROWP_105838_01</t>
  </si>
  <si>
    <t>ROWP Vasilati</t>
  </si>
  <si>
    <t>ROWP_104760_01</t>
  </si>
  <si>
    <t>ROWP Radovanu</t>
  </si>
  <si>
    <t>ROWP_101822_01</t>
  </si>
  <si>
    <t>ROWP Chiselet</t>
  </si>
  <si>
    <t>ROWP_105393_01</t>
  </si>
  <si>
    <t>ROWP Soldanu</t>
  </si>
  <si>
    <t>ROWP_93815_01</t>
  </si>
  <si>
    <t>ROWP Jegalia</t>
  </si>
  <si>
    <t>ROWP_104332_01</t>
  </si>
  <si>
    <t>ROWP Nana</t>
  </si>
  <si>
    <t>ROWP_94651_01</t>
  </si>
  <si>
    <t>ROWP_54289_01</t>
  </si>
  <si>
    <t>ROWP Teregova</t>
  </si>
  <si>
    <t>ROWP_53283_02</t>
  </si>
  <si>
    <t>ROWP Mehadia</t>
  </si>
  <si>
    <t>ROWP_51582_01</t>
  </si>
  <si>
    <t>ROWP Primaria Bozovici</t>
  </si>
  <si>
    <t>ROWP_59416_01</t>
  </si>
  <si>
    <t>ROWP Sic</t>
  </si>
  <si>
    <t>ROWP_62459_01</t>
  </si>
  <si>
    <t>ROWP Nicolae Bălcescu</t>
  </si>
  <si>
    <t>ROWP_61078_01</t>
  </si>
  <si>
    <t>ROWP Baneasa</t>
  </si>
  <si>
    <t>ROWP_63875_01</t>
  </si>
  <si>
    <t xml:space="preserve">ROWP Belin </t>
  </si>
  <si>
    <t>ROWP S.C. Rovego S.A. Rovinari</t>
  </si>
  <si>
    <t>ROWP_106988_01</t>
  </si>
  <si>
    <t>ROWP Viseu de Sus</t>
  </si>
  <si>
    <t>ROWP_149307_01</t>
  </si>
  <si>
    <t>ROWP Marginea</t>
  </si>
  <si>
    <t>ROWP_92701_01</t>
  </si>
  <si>
    <t>ROWP SC RAJA SA Constanta - sect. Fetesti</t>
  </si>
  <si>
    <t>ROWP_151102_01</t>
  </si>
  <si>
    <t>ROWP Vicovu de Sus</t>
  </si>
  <si>
    <t>ROWP_64327_01</t>
  </si>
  <si>
    <t>ROWP Ghelnita</t>
  </si>
  <si>
    <t>ROWP_64611_01</t>
  </si>
  <si>
    <t xml:space="preserve">ROWP Ojdula </t>
  </si>
  <si>
    <t>ROWP_64951_01</t>
  </si>
  <si>
    <t>ROWP Araci</t>
  </si>
  <si>
    <t>ROWP_66198_01</t>
  </si>
  <si>
    <t>ROWP Baleni</t>
  </si>
  <si>
    <t>ROWP_68636_01</t>
  </si>
  <si>
    <t>ROWP Racari</t>
  </si>
  <si>
    <t>ROWP_67915_01</t>
  </si>
  <si>
    <t>ROWP Lunguletu</t>
  </si>
  <si>
    <t>ROWP_69269_01</t>
  </si>
  <si>
    <t>ROWP Vacaresti</t>
  </si>
  <si>
    <t>ROWP_179711_01</t>
  </si>
  <si>
    <t>ROWP Vladeni</t>
  </si>
  <si>
    <t>ROWP_69349_01</t>
  </si>
  <si>
    <t>ROWP Visina</t>
  </si>
  <si>
    <t>ROWP_66330_01</t>
  </si>
  <si>
    <t>ROWP Bezdead</t>
  </si>
  <si>
    <t>ROWP_68930_01</t>
  </si>
  <si>
    <t>ROWP Tatarani</t>
  </si>
  <si>
    <t>ROWP_67782_01</t>
  </si>
  <si>
    <t>ROWP Lucieni</t>
  </si>
  <si>
    <t>ROWP_68299_01</t>
  </si>
  <si>
    <t>ROWP Nucet</t>
  </si>
  <si>
    <t>ROWP_101859_01</t>
  </si>
  <si>
    <t>ROWP_105151_01</t>
  </si>
  <si>
    <t>ROWP Slobozia Moara</t>
  </si>
  <si>
    <t>ROWP_67416_01</t>
  </si>
  <si>
    <t>ROWP_69615_01</t>
  </si>
  <si>
    <t>ROWP Vulcana Bai</t>
  </si>
  <si>
    <t>ROWP_67684_01</t>
  </si>
  <si>
    <t>ROWP Hulubesti</t>
  </si>
  <si>
    <t>ROWP_68538_01</t>
  </si>
  <si>
    <t>ROWP Produlesti</t>
  </si>
  <si>
    <t>ROWP_66777_01</t>
  </si>
  <si>
    <t>ROWP Contesti</t>
  </si>
  <si>
    <t>ROWP_67336_01</t>
  </si>
  <si>
    <t>ROWP Dragodana</t>
  </si>
  <si>
    <t>ROWP_66633_01</t>
  </si>
  <si>
    <t>ROWP Cobia</t>
  </si>
  <si>
    <t>ROWP_73638_01</t>
  </si>
  <si>
    <t>ROWP SC APA CANAL Pielesti SRL (Dj)</t>
  </si>
  <si>
    <t>ROWP_74590_01</t>
  </si>
  <si>
    <t>ROWP Primaria Valea Stanciului-Horezu Poenari</t>
  </si>
  <si>
    <t>ROWP_73335_01</t>
  </si>
  <si>
    <t>ROWP Motatei</t>
  </si>
  <si>
    <t>ROWP_73317_01</t>
  </si>
  <si>
    <t>ROWP Primaria Marsani (Dobresti)</t>
  </si>
  <si>
    <t>ROWP_72383_01</t>
  </si>
  <si>
    <t>ROWP Galicea Mare</t>
  </si>
  <si>
    <t>ROWP_71965_01</t>
  </si>
  <si>
    <t>ROWP Daneti</t>
  </si>
  <si>
    <t>ROWP_74536_01</t>
  </si>
  <si>
    <t>ROWP Primaria Unirea</t>
  </si>
  <si>
    <t>ROWP_70094_01</t>
  </si>
  <si>
    <t>ROWP Isalnita</t>
  </si>
  <si>
    <t>ROWP_72926_01</t>
  </si>
  <si>
    <t>ROWP Primaria Leu</t>
  </si>
  <si>
    <t>ROWP_71260_01</t>
  </si>
  <si>
    <t>ROWP Breasta</t>
  </si>
  <si>
    <t>ROWP_74554_01</t>
  </si>
  <si>
    <t>ROWP Primaria Urzicuta</t>
  </si>
  <si>
    <t>ROWP_72579_01</t>
  </si>
  <si>
    <t>ROWP Gangiova</t>
  </si>
  <si>
    <t>ROWP_73460_01</t>
  </si>
  <si>
    <t>ROWP Primaria Negoi</t>
  </si>
  <si>
    <t>ROWP_76745_01</t>
  </si>
  <si>
    <t>ROWP MOVILENI</t>
  </si>
  <si>
    <t>ROWP_75775_01</t>
  </si>
  <si>
    <t>ROWP BRAHASESTI</t>
  </si>
  <si>
    <t>ROWP_75962_01</t>
  </si>
  <si>
    <t>ROWP COROD</t>
  </si>
  <si>
    <t>ROWP_77313_01</t>
  </si>
  <si>
    <t>ROWP T. VLADIMIRESCU</t>
  </si>
  <si>
    <t>ROWP_76996_01</t>
  </si>
  <si>
    <t>ROWP PISCU</t>
  </si>
  <si>
    <t>ROWP_75267_01</t>
  </si>
  <si>
    <t>ROWP MUNTENI</t>
  </si>
  <si>
    <t>ROWP_75114_01</t>
  </si>
  <si>
    <t>ROWP SENDRENI</t>
  </si>
  <si>
    <t>ROWP_76317_01</t>
  </si>
  <si>
    <t>ROWP FRUMUSITA</t>
  </si>
  <si>
    <t>ROWP_75267_01_01</t>
  </si>
  <si>
    <t>ROWP NEGRILESTI</t>
  </si>
  <si>
    <t>ROWP_76816_01</t>
  </si>
  <si>
    <t>ROWP NICORESTI</t>
  </si>
  <si>
    <t>ROWP_105785_01</t>
  </si>
  <si>
    <t>ROWP Valea Dragului</t>
  </si>
  <si>
    <t>ROWP_103381_01</t>
  </si>
  <si>
    <t>ROWP Gostinari</t>
  </si>
  <si>
    <t>ROWP_103648_01</t>
  </si>
  <si>
    <t>ROWP Hotarele</t>
  </si>
  <si>
    <t>ROWP_104001_02_01</t>
  </si>
  <si>
    <t>ROWP Cosoba</t>
  </si>
  <si>
    <t>ROWP_104001_01</t>
  </si>
  <si>
    <t>ROWP Joita</t>
  </si>
  <si>
    <t>ROWP_102810_01</t>
  </si>
  <si>
    <t>ROWP Floresti-Stoienesti</t>
  </si>
  <si>
    <t>ROWP_104494_01</t>
  </si>
  <si>
    <t>ROWP Ogrezeni</t>
  </si>
  <si>
    <t>ROWP_101225_01</t>
  </si>
  <si>
    <t>ROWP Malu Spart</t>
  </si>
  <si>
    <t>ROWP_100790_01</t>
  </si>
  <si>
    <t>ROWP Adunatii Copaceni</t>
  </si>
  <si>
    <t>ROWP_105918_01</t>
  </si>
  <si>
    <t>ROWP Vedea</t>
  </si>
  <si>
    <t>ROWP_101010_01</t>
  </si>
  <si>
    <t>ROWP_104001_01_01</t>
  </si>
  <si>
    <t>ROWP Sabareni</t>
  </si>
  <si>
    <t>ROWP_104234_01</t>
  </si>
  <si>
    <t>ROWP Marsa</t>
  </si>
  <si>
    <t>ROWP_103906_01</t>
  </si>
  <si>
    <t>ROWP Izvoarele</t>
  </si>
  <si>
    <t>ROWP_102357_01</t>
  </si>
  <si>
    <t>ROWP Crevedia Mare</t>
  </si>
  <si>
    <t>ROWP_104127_01</t>
  </si>
  <si>
    <t>ROWP Mihai Bravu</t>
  </si>
  <si>
    <t>ROWP_101671_01</t>
  </si>
  <si>
    <t>ROWP Calugareni</t>
  </si>
  <si>
    <t>ROWP_103096_01</t>
  </si>
  <si>
    <t>ROWP Gaiseni</t>
  </si>
  <si>
    <t>ROWP_81184_01</t>
  </si>
  <si>
    <t>ROWP Primaria Pestisani</t>
  </si>
  <si>
    <t>ROWP_82680_01_01</t>
  </si>
  <si>
    <t>ROWP Primaria Floresti</t>
  </si>
  <si>
    <t>ROWP_78711_01</t>
  </si>
  <si>
    <t>ROWP Primaria Baia de Fier</t>
  </si>
  <si>
    <t>ROWP_83990_01</t>
  </si>
  <si>
    <t>ROWP Ciucsangiorgiu</t>
  </si>
  <si>
    <t>ROWP_84638_01</t>
  </si>
  <si>
    <t>ROWP Lueta</t>
  </si>
  <si>
    <t>ROWP_83972_01</t>
  </si>
  <si>
    <t>ROWP Capalnita</t>
  </si>
  <si>
    <t>ROWP_84656_01</t>
  </si>
  <si>
    <t>ROWP Lunca de Sus</t>
  </si>
  <si>
    <t>ROWP_92989_01</t>
  </si>
  <si>
    <t>ROWP Bordusani</t>
  </si>
  <si>
    <t>ROWP_103283_01</t>
  </si>
  <si>
    <t>ROWP Garbovi</t>
  </si>
  <si>
    <t>ROWP_93067_01</t>
  </si>
  <si>
    <t>ROWP Cazanesti</t>
  </si>
  <si>
    <t>ROWP_94107_01</t>
  </si>
  <si>
    <t>ROWP Munteni Buzau</t>
  </si>
  <si>
    <t>ROWP_179702_01</t>
  </si>
  <si>
    <t>RPWP Traian</t>
  </si>
  <si>
    <t>ROWP_94376_01</t>
  </si>
  <si>
    <t>ROWP Saveni</t>
  </si>
  <si>
    <t>ROWP_94429_01</t>
  </si>
  <si>
    <t>ROWP Scanteia</t>
  </si>
  <si>
    <t>ROWP_93600_01</t>
  </si>
  <si>
    <t>ROWP Gheorghe Doja</t>
  </si>
  <si>
    <t>ROWP_93735_01</t>
  </si>
  <si>
    <t>ROWP Grivita</t>
  </si>
  <si>
    <t>ROWP_93717_01</t>
  </si>
  <si>
    <t>ROWP Grindu</t>
  </si>
  <si>
    <t>ROWP_179819_01</t>
  </si>
  <si>
    <t>ROWP Ograda</t>
  </si>
  <si>
    <t>ROWP_104270_01</t>
  </si>
  <si>
    <t>ROWP Movilita</t>
  </si>
  <si>
    <t>ROWP_99487_01</t>
  </si>
  <si>
    <t>ROWP Tatarusi</t>
  </si>
  <si>
    <t>ROWP_97857_01</t>
  </si>
  <si>
    <t>ROWP Rachiteni</t>
  </si>
  <si>
    <t>ROWP_97474_01</t>
  </si>
  <si>
    <t>ROWP Helesteni</t>
  </si>
  <si>
    <t>ROWP_98319_01</t>
  </si>
  <si>
    <t>ROWP Oteleni</t>
  </si>
  <si>
    <t>ROWP_98113_01</t>
  </si>
  <si>
    <t>ROWP Mogosesti</t>
  </si>
  <si>
    <t>ROWP_98435_01</t>
  </si>
  <si>
    <t>ROWP Popesti</t>
  </si>
  <si>
    <t>ROWP_97063_01</t>
  </si>
  <si>
    <t>ROWP Focuri</t>
  </si>
  <si>
    <t>ROWP_96423_01_01</t>
  </si>
  <si>
    <t>ROWP Covasna</t>
  </si>
  <si>
    <t>ROWP_98916_01</t>
  </si>
  <si>
    <t>ROWP_96593_01</t>
  </si>
  <si>
    <t>ROWP Cozmesti</t>
  </si>
  <si>
    <t>ROWP_99058_01</t>
  </si>
  <si>
    <t>ROWP Sinesti</t>
  </si>
  <si>
    <t>ROWP_96888_01</t>
  </si>
  <si>
    <t>ROWP Dobrovat</t>
  </si>
  <si>
    <t>ROWP_100219_01</t>
  </si>
  <si>
    <t>ROWP Voinesti</t>
  </si>
  <si>
    <t>ROWP_96370_01</t>
  </si>
  <si>
    <t>ROWP Comarna</t>
  </si>
  <si>
    <t>ROWP_98603_01</t>
  </si>
  <si>
    <t>ROWP PRISACANI</t>
  </si>
  <si>
    <t>ROWP_96192_01</t>
  </si>
  <si>
    <t>ROWP Coropceni</t>
  </si>
  <si>
    <t>ROWP_99673_01_01</t>
  </si>
  <si>
    <t>ROWP Garbesti</t>
  </si>
  <si>
    <t>ROWP_99977_01</t>
  </si>
  <si>
    <t>ROWP Valea  Seaca</t>
  </si>
  <si>
    <t>ROWP_97660_01</t>
  </si>
  <si>
    <t>ROWP Heci</t>
  </si>
  <si>
    <t>ROWP_95621_01</t>
  </si>
  <si>
    <t>ROWP Al. I. Cuza</t>
  </si>
  <si>
    <t>ROWP_97820_01_01</t>
  </si>
  <si>
    <t>ROWP Iugani</t>
  </si>
  <si>
    <t>ROWP_96129_01</t>
  </si>
  <si>
    <t>ROWP Butea</t>
  </si>
  <si>
    <t>ROWP_96334_01</t>
  </si>
  <si>
    <t>ROWP Coarnele Caprei</t>
  </si>
  <si>
    <t>ROWP_98060_01</t>
  </si>
  <si>
    <t>ROWP Miroslovesti</t>
  </si>
  <si>
    <t>ROWP_98177_01</t>
  </si>
  <si>
    <t>ROWP_97090_03_01</t>
  </si>
  <si>
    <t>ROWP Gradinari</t>
  </si>
  <si>
    <t>ROWP_99209_01</t>
  </si>
  <si>
    <t>ROWP Strunga</t>
  </si>
  <si>
    <t>ROWP_101154_01</t>
  </si>
  <si>
    <t>ROWP Berceni</t>
  </si>
  <si>
    <t>ROWP_104546_01</t>
  </si>
  <si>
    <t>ROWP Peris</t>
  </si>
  <si>
    <t>ROWP_101902_01</t>
  </si>
  <si>
    <t>ROWP Ciolpani</t>
  </si>
  <si>
    <t>ROWP_102534_01</t>
  </si>
  <si>
    <t>ROWP Darasti</t>
  </si>
  <si>
    <t>ROWP_103513_01</t>
  </si>
  <si>
    <t>ROWP Gruiu</t>
  </si>
  <si>
    <t>ROWP_104582_01</t>
  </si>
  <si>
    <t>ROWP Petrachioaia</t>
  </si>
  <si>
    <t>ROWP_102473_01</t>
  </si>
  <si>
    <t>ROWP Dascalu</t>
  </si>
  <si>
    <t>ROWP_103443_01</t>
  </si>
  <si>
    <t>ROWP_103149_01</t>
  </si>
  <si>
    <t>ROWP Ganeasa</t>
  </si>
  <si>
    <t>ROWP_108482_01</t>
  </si>
  <si>
    <t>ROWP Poienile de sub Munte</t>
  </si>
  <si>
    <t>ROWP_107323_01</t>
  </si>
  <si>
    <t>ROWP Barsana</t>
  </si>
  <si>
    <t>ROWP_108883_01</t>
  </si>
  <si>
    <t>ROWP Sacel</t>
  </si>
  <si>
    <t>ROWP_108954_01</t>
  </si>
  <si>
    <t>ROWP Sapanta</t>
  </si>
  <si>
    <t>ROWP_107724_01</t>
  </si>
  <si>
    <t>ROWP Campulung la Tisa</t>
  </si>
  <si>
    <t>ROWP_108561_01</t>
  </si>
  <si>
    <t>ROWP Remeti</t>
  </si>
  <si>
    <t>ROWP_108641_01</t>
  </si>
  <si>
    <t>ROWP Rona de Sus</t>
  </si>
  <si>
    <t>ROWP_118584_01</t>
  </si>
  <si>
    <t>ROWP Ogra</t>
  </si>
  <si>
    <t>ROWP_118708_01</t>
  </si>
  <si>
    <t>ROWP Santioana de Mures- Panet</t>
  </si>
  <si>
    <t>ROWP_115316_01</t>
  </si>
  <si>
    <t>ROWP Bahnea</t>
  </si>
  <si>
    <t>ROWP_123488_01</t>
  </si>
  <si>
    <t>ROWP Piatra Soimului</t>
  </si>
  <si>
    <t>ROWP_121304_01</t>
  </si>
  <si>
    <t>ROWP Bicaz-Chei</t>
  </si>
  <si>
    <t>ROWP_124858_01</t>
  </si>
  <si>
    <t>ROWP Urecheni</t>
  </si>
  <si>
    <t>ROWP_123923_01_01</t>
  </si>
  <si>
    <t>ROWP Oglinzi</t>
  </si>
  <si>
    <t>ROWP_121803_02_01</t>
  </si>
  <si>
    <t>ROWP Nisiporesti</t>
  </si>
  <si>
    <t>ROWP_121803_01_01</t>
  </si>
  <si>
    <t>ROWP Barticesti</t>
  </si>
  <si>
    <t>ROWP_120931_01</t>
  </si>
  <si>
    <t>ROWP Horia</t>
  </si>
  <si>
    <t>ROWP_122356_03_01</t>
  </si>
  <si>
    <t>ROWP Buruienesti</t>
  </si>
  <si>
    <t>ROWP_124670_01</t>
  </si>
  <si>
    <t>ROWP Timisesti</t>
  </si>
  <si>
    <t>ROWP_129772_01</t>
  </si>
  <si>
    <t>ROWP Valeni</t>
  </si>
  <si>
    <t>ROWP_129255_01</t>
  </si>
  <si>
    <t>ROWP Serbanesti-Crampoia</t>
  </si>
  <si>
    <t>ROWP_129594_01</t>
  </si>
  <si>
    <t>ROWP Tufeni</t>
  </si>
  <si>
    <t>ROWP_129120_01</t>
  </si>
  <si>
    <t>ROWP Stoicanesti</t>
  </si>
  <si>
    <t>ROWP_127153_01</t>
  </si>
  <si>
    <t>ROWP Babiciu</t>
  </si>
  <si>
    <t>ROWP_127028_01</t>
  </si>
  <si>
    <t>ROWP Farcasele</t>
  </si>
  <si>
    <t>ROWP_128061_01</t>
  </si>
  <si>
    <t>ROWP Perieti</t>
  </si>
  <si>
    <t>ROWP_129479_01</t>
  </si>
  <si>
    <t>ROWP Tia Mare</t>
  </si>
  <si>
    <t>ROWP_128597_01</t>
  </si>
  <si>
    <t>ROWP Rusanesti</t>
  </si>
  <si>
    <t>ROWP_125971_01</t>
  </si>
  <si>
    <t>ROWP Brastavatu</t>
  </si>
  <si>
    <t>ROWP_129754_01</t>
  </si>
  <si>
    <t>ROWP Vadastrita</t>
  </si>
  <si>
    <t>ROWP_129576_01</t>
  </si>
  <si>
    <t>ROWP Traian</t>
  </si>
  <si>
    <t>ROWP_126442_01</t>
  </si>
  <si>
    <t>ROWP Curtisoara</t>
  </si>
  <si>
    <t>ROWP_126157_01</t>
  </si>
  <si>
    <t>ROWP Cilieni</t>
  </si>
  <si>
    <t>ROWP_127297_01</t>
  </si>
  <si>
    <t>ROWP Iancu Jianu</t>
  </si>
  <si>
    <t>ROWP_127233_01</t>
  </si>
  <si>
    <t>ROWP Grojdibodu</t>
  </si>
  <si>
    <t>ROWP_126987_01</t>
  </si>
  <si>
    <t>ROWP Falcoiu</t>
  </si>
  <si>
    <t>ROWP_127509_01</t>
  </si>
  <si>
    <t>ROWP Maruntei</t>
  </si>
  <si>
    <t>ROWP_129102_01</t>
  </si>
  <si>
    <t>ROWP Stoenesti</t>
  </si>
  <si>
    <t>ROWP_127947_01</t>
  </si>
  <si>
    <t>ROWP Orlea</t>
  </si>
  <si>
    <t>ROWP_135789_01</t>
  </si>
  <si>
    <t>ROWP Scorteni</t>
  </si>
  <si>
    <t>ROWP_134336_01</t>
  </si>
  <si>
    <t>ROWP Pacureti</t>
  </si>
  <si>
    <t>ROWP_132681_01</t>
  </si>
  <si>
    <t>ROWP Ciorani</t>
  </si>
  <si>
    <t>ROWP_134443_01</t>
  </si>
  <si>
    <t>ROWP Baltesti-Podenii</t>
  </si>
  <si>
    <t>ROWP_131899_01</t>
  </si>
  <si>
    <t>ROWP Adunati</t>
  </si>
  <si>
    <t>ROWP_132075_01</t>
  </si>
  <si>
    <t>ROWP Aricestii Rahtivani</t>
  </si>
  <si>
    <t>ROWP_134014_01</t>
  </si>
  <si>
    <t>ROWP Magurele</t>
  </si>
  <si>
    <t>ROWP_135315_01</t>
  </si>
  <si>
    <t>ROWP Starchiojd</t>
  </si>
  <si>
    <t>ROWP_134559_01</t>
  </si>
  <si>
    <t>ROWP Poienarii Burchii</t>
  </si>
  <si>
    <t>ROWP_133214_01</t>
  </si>
  <si>
    <t>ROWP Filipestii de Targ</t>
  </si>
  <si>
    <t>ROWP_133090_01</t>
  </si>
  <si>
    <t>ROWP_133562_01</t>
  </si>
  <si>
    <t>ROWP Gornet</t>
  </si>
  <si>
    <t>ROWP_132574_01</t>
  </si>
  <si>
    <t>ROWP Cerasu</t>
  </si>
  <si>
    <t>ROWP_131461_01</t>
  </si>
  <si>
    <t>ROWP Dumbravesti</t>
  </si>
  <si>
    <t>ROWP_132896_01</t>
  </si>
  <si>
    <t>ROWP Drajna</t>
  </si>
  <si>
    <t>ROWP_142239_01</t>
  </si>
  <si>
    <t>ROWP Nusfalau</t>
  </si>
  <si>
    <t>ROWP_136642_02</t>
  </si>
  <si>
    <t>ROWP Tasnad 2</t>
  </si>
  <si>
    <t>ROWP_138574_01</t>
  </si>
  <si>
    <t>ROWP Piscolt</t>
  </si>
  <si>
    <t>ROWP_136928_01</t>
  </si>
  <si>
    <t>ROWP Batarci</t>
  </si>
  <si>
    <t>ROWP_136857_01</t>
  </si>
  <si>
    <t>ROWP Ardud</t>
  </si>
  <si>
    <t>ROWP_137416_01</t>
  </si>
  <si>
    <t>ROWP Certeze</t>
  </si>
  <si>
    <t>ROWP_137078_01_01</t>
  </si>
  <si>
    <t>ROWP Trip</t>
  </si>
  <si>
    <t>ROWP_137755_01</t>
  </si>
  <si>
    <t>ROWP Gherta Mica</t>
  </si>
  <si>
    <t>ROWP_139152_01</t>
  </si>
  <si>
    <t>ROWP Tarsolt</t>
  </si>
  <si>
    <t>ROWP_139223_01</t>
  </si>
  <si>
    <t>ROWP Turulung</t>
  </si>
  <si>
    <t>ROWP_137112_01</t>
  </si>
  <si>
    <t>ROWP Barsau</t>
  </si>
  <si>
    <t>ROWP_138360_01</t>
  </si>
  <si>
    <t>ROWP Orasu Nou</t>
  </si>
  <si>
    <t>ROWP_143780_01</t>
  </si>
  <si>
    <t>ROWP Copsa Mica</t>
  </si>
  <si>
    <t>ROWP_147642_01</t>
  </si>
  <si>
    <t>ROWP Cajvana</t>
  </si>
  <si>
    <t>ROWP_151139_01</t>
  </si>
  <si>
    <t>ROWP Volovat</t>
  </si>
  <si>
    <t>ROWP_149842_01</t>
  </si>
  <si>
    <t>ROWP Patrauti</t>
  </si>
  <si>
    <t>ROWP_146986_01</t>
  </si>
  <si>
    <t>ROWP Milisauti</t>
  </si>
  <si>
    <t>ROWP_148462_01</t>
  </si>
  <si>
    <t>ROWP_147063_01</t>
  </si>
  <si>
    <t>ROWP Bogdanesti</t>
  </si>
  <si>
    <t>ROWP_148355_01</t>
  </si>
  <si>
    <t>ROWP Corocaiesti, Bursuceni</t>
  </si>
  <si>
    <t>ROWP_146334_01</t>
  </si>
  <si>
    <t>ROWP Mitocu Dragomirnei</t>
  </si>
  <si>
    <t>ROWP_151442_01</t>
  </si>
  <si>
    <t xml:space="preserve">ROWP Iaslovat </t>
  </si>
  <si>
    <t>ROWP_151111_01</t>
  </si>
  <si>
    <t>ROWP Bivolarie</t>
  </si>
  <si>
    <t>ROWP_150203_01</t>
  </si>
  <si>
    <t>ROWP_150329_01</t>
  </si>
  <si>
    <t>ROWP Stroiesti</t>
  </si>
  <si>
    <t>ROWP_146806_01</t>
  </si>
  <si>
    <t>ROWP Adancata</t>
  </si>
  <si>
    <t>ROWP_150230_01</t>
  </si>
  <si>
    <t>ROWP Siminicea</t>
  </si>
  <si>
    <t>ROWP_149940_01</t>
  </si>
  <si>
    <t>ROWP Pojorata</t>
  </si>
  <si>
    <t>ROWP_149110_01</t>
  </si>
  <si>
    <t>ROWP Horodnic de Jos</t>
  </si>
  <si>
    <t>ROWP_147544_01</t>
  </si>
  <si>
    <t>ROWP Cacica</t>
  </si>
  <si>
    <t>ROWP_148104_01</t>
  </si>
  <si>
    <t>ROWP Dolhesti</t>
  </si>
  <si>
    <t>ROWP_151512_01</t>
  </si>
  <si>
    <t>ROWP Hantesti</t>
  </si>
  <si>
    <t>ROWP_148738_01</t>
  </si>
  <si>
    <t>ROWP Frumosu</t>
  </si>
  <si>
    <t>ROWP_152243_01</t>
  </si>
  <si>
    <t>ROWP Bragadiru</t>
  </si>
  <si>
    <t>ROWP_153552_01</t>
  </si>
  <si>
    <t>ROWP Peretu</t>
  </si>
  <si>
    <t>ROWP_153614_01</t>
  </si>
  <si>
    <t>ROWP Plosca</t>
  </si>
  <si>
    <t>ROWP_153516_01</t>
  </si>
  <si>
    <t>ROWP Orbeasca de Sus</t>
  </si>
  <si>
    <t>ROWP_152341_01</t>
  </si>
  <si>
    <t>ROWP Buzescu</t>
  </si>
  <si>
    <t>ROWP_153286_01</t>
  </si>
  <si>
    <t>ROWP Maldaeni</t>
  </si>
  <si>
    <t>ROWP_152047_01</t>
  </si>
  <si>
    <t>ROWP Babaita</t>
  </si>
  <si>
    <t>ROWP_152779_01</t>
  </si>
  <si>
    <t>ROWP Dobrotesti</t>
  </si>
  <si>
    <t>ROWP_154674_01</t>
  </si>
  <si>
    <t>ROWP Tatarestii de Sus</t>
  </si>
  <si>
    <t>ROWP_152519_01</t>
  </si>
  <si>
    <t>ROWP Cervenia</t>
  </si>
  <si>
    <t>ROWP_153598_01</t>
  </si>
  <si>
    <t>ROWP_154503_01</t>
  </si>
  <si>
    <t>ROWP Storobaneasa</t>
  </si>
  <si>
    <t>ROWP_153213_01</t>
  </si>
  <si>
    <t>ROWP Mavrodin</t>
  </si>
  <si>
    <t>ROWP_154291_01</t>
  </si>
  <si>
    <t>ROWP Silistea-Gumesti</t>
  </si>
  <si>
    <t>ROWP_153115_01</t>
  </si>
  <si>
    <t>ROWP_153516_01_01</t>
  </si>
  <si>
    <t>ROWP Laceni</t>
  </si>
  <si>
    <t>ROWP_154479_01</t>
  </si>
  <si>
    <t>ROWP Suhaia</t>
  </si>
  <si>
    <t>ROWP_151745_01</t>
  </si>
  <si>
    <t>ROWP Islaz</t>
  </si>
  <si>
    <t>ROWP_153302_01</t>
  </si>
  <si>
    <t>ROWP Mereni</t>
  </si>
  <si>
    <t>ROWP_156721_01</t>
  </si>
  <si>
    <t>ROWP Dudestii Vechi</t>
  </si>
  <si>
    <t>ROWP_157549_01</t>
  </si>
  <si>
    <t>ROWP Lovrin</t>
  </si>
  <si>
    <t>ROWP_158537_01</t>
  </si>
  <si>
    <t>ROWP Satchinez - Hodoni</t>
  </si>
  <si>
    <t>ROWP_158868_01</t>
  </si>
  <si>
    <t>ROWP Teremia Mare</t>
  </si>
  <si>
    <t>ROWP_158029_01</t>
  </si>
  <si>
    <t>ROWP Ortisoara</t>
  </si>
  <si>
    <t>ROWP_156231_01</t>
  </si>
  <si>
    <t>ROWP Iecea Mare</t>
  </si>
  <si>
    <t>ROWP_156678_01</t>
  </si>
  <si>
    <t>ROWP Denta</t>
  </si>
  <si>
    <t>ROWP_155804_01</t>
  </si>
  <si>
    <t>ROWP Belint- Chizatau</t>
  </si>
  <si>
    <t>ROWP_158127_01</t>
  </si>
  <si>
    <t>ROWP Pesac</t>
  </si>
  <si>
    <t>ROWP_156286_01</t>
  </si>
  <si>
    <t>ROWP Cenei</t>
  </si>
  <si>
    <t>ROWP_160626_01</t>
  </si>
  <si>
    <t>ROWP Jijila</t>
  </si>
  <si>
    <t>ROWP_159954_01</t>
  </si>
  <si>
    <t>ROWP Carcaliu</t>
  </si>
  <si>
    <t>ROWP_161543_01</t>
  </si>
  <si>
    <t>ROWP Vacareni</t>
  </si>
  <si>
    <t>ROWP_160181_01</t>
  </si>
  <si>
    <t>ROWP Chilia Veche</t>
  </si>
  <si>
    <t>ROWP_173800_01</t>
  </si>
  <si>
    <t>ROWP Susani</t>
  </si>
  <si>
    <t>ROWP_173542_01</t>
  </si>
  <si>
    <t>ROWP Stroesti</t>
  </si>
  <si>
    <t>ROWP_164749_01</t>
  </si>
  <si>
    <t>ROWP Lunca Banului</t>
  </si>
  <si>
    <t>ROWP_163734_01</t>
  </si>
  <si>
    <t>ROWP Bacesti</t>
  </si>
  <si>
    <t>ROWP_167188_01</t>
  </si>
  <si>
    <t>ROWP Simila</t>
  </si>
  <si>
    <t>ROWP_162498_01</t>
  </si>
  <si>
    <t>ROWP Berezeni</t>
  </si>
  <si>
    <t>ROWP_165274_01</t>
  </si>
  <si>
    <t>ROWP Perieni</t>
  </si>
  <si>
    <t>ROWP_166672_01</t>
  </si>
  <si>
    <t>ROWP Vetrisoaia</t>
  </si>
  <si>
    <t>ROWP_167188_02_01</t>
  </si>
  <si>
    <t>ROWP Popeni</t>
  </si>
  <si>
    <t>ROWP_164543_01</t>
  </si>
  <si>
    <t>ROWP Ivesti</t>
  </si>
  <si>
    <t>ROWP_163002_01</t>
  </si>
  <si>
    <t>ROWP Codaesti</t>
  </si>
  <si>
    <t>ROWP_177664_01</t>
  </si>
  <si>
    <t>ROWP Slobozia Bradului</t>
  </si>
  <si>
    <t>ROWP_177245_01</t>
  </si>
  <si>
    <t>ROWP Paunesti</t>
  </si>
  <si>
    <t>ROWP_178288_01</t>
  </si>
  <si>
    <t>ROWP Urechesti</t>
  </si>
  <si>
    <t>ROWP_177851_01</t>
  </si>
  <si>
    <t>ROWP Suraia</t>
  </si>
  <si>
    <t>ROWP_175947_01</t>
  </si>
  <si>
    <t>ROWP Dumbraveni</t>
  </si>
  <si>
    <t>ROWP_177995_01</t>
  </si>
  <si>
    <t>ROWP Tataranu</t>
  </si>
  <si>
    <t>ROWP_176515_01</t>
  </si>
  <si>
    <t>ROWP Jaristea</t>
  </si>
  <si>
    <t>ROWP_175377_01</t>
  </si>
  <si>
    <t>ROWP Bolotesti</t>
  </si>
  <si>
    <t>ROWP_178698_01</t>
  </si>
  <si>
    <t>ROWP Vartescoiu</t>
  </si>
  <si>
    <t>ROWP_178830_01</t>
  </si>
  <si>
    <t>ROWP Vulturu</t>
  </si>
  <si>
    <t>ROWP_178199_01</t>
  </si>
  <si>
    <t>ROWP Tifesti</t>
  </si>
  <si>
    <t>ROWP_178894_01</t>
  </si>
  <si>
    <t>ROWP Ploscuteni</t>
  </si>
  <si>
    <t>ROWP_177619_01</t>
  </si>
  <si>
    <t>ROWP Sihlea</t>
  </si>
  <si>
    <t>ROWP_176622_01</t>
  </si>
  <si>
    <t>ROWP Maicanesti</t>
  </si>
  <si>
    <t>ROWP_176864_01</t>
  </si>
  <si>
    <t>ROWP Nanesti</t>
  </si>
  <si>
    <t>ROWP_178929_01</t>
  </si>
  <si>
    <t>ROWP Biliesti</t>
  </si>
  <si>
    <t>ROWP_178956_01</t>
  </si>
  <si>
    <t>ROWP Rastoaca</t>
  </si>
  <si>
    <t>ROWP_176454_01</t>
  </si>
  <si>
    <t>ROWP Homocea</t>
  </si>
  <si>
    <t>ROWP_178162_01</t>
  </si>
  <si>
    <t>ROWP Lepsa-Gresu</t>
  </si>
  <si>
    <t>ROWP_13506_01
ROWP_13533_01
ROWP_18689_01</t>
  </si>
  <si>
    <t>2
2
3</t>
  </si>
  <si>
    <t>RO3AG_51
ROWP_13285_01</t>
  </si>
  <si>
    <t>3
2</t>
  </si>
  <si>
    <t>RO1BT_511
ROWP_162381_01</t>
  </si>
  <si>
    <t>ROWP RACHITI BOTOSANI
ROWP RACHITI</t>
  </si>
  <si>
    <t>3
3</t>
  </si>
  <si>
    <t>3
3
3</t>
  </si>
  <si>
    <t>ROWP_65342_01
ROWP_67595_01</t>
  </si>
  <si>
    <t>2
2</t>
  </si>
  <si>
    <t>3
2
2</t>
  </si>
  <si>
    <t>2
3</t>
  </si>
  <si>
    <t>ROWP S.C. Aparegio S.A Tg.Jiu
ROWP Statia de epurare  Balesti (Ceauru)</t>
  </si>
  <si>
    <t>ROWP SC AQUA NOVA HARGITA SRL Odorheiu Secuiesc
ROWP SC HARVIZ SA STATIE DE EPURARE BRADESTI</t>
  </si>
  <si>
    <t>ROWP SC APA PROD  SA  Deva
ROWP SC APA PROD  SA  Hunedoara Santuhalm</t>
  </si>
  <si>
    <t>ROWP HARLAU
ROWP COTNARI</t>
  </si>
  <si>
    <t>ROWP Baia Mare
ROWP Sasar</t>
  </si>
  <si>
    <t>ROWP_106755_01
ROWP_106755_02
ROWP_106755_03</t>
  </si>
  <si>
    <t>ROWP Borsa
ROWP Moisei
ROWP cartier Baia Borsa</t>
  </si>
  <si>
    <t>2
2
1</t>
  </si>
  <si>
    <t>ROWP_131817_01
ROWP_131817_02
ROWP_131817_03</t>
  </si>
  <si>
    <t>ROWP SC HIDRO PRAHOVA SA sucursala Valeni de Munte
ROWP SC HIDRO PRAHOVA SA sucursala Valeni de Munte (SEAU monobloc)
ROWP SC HIDRO PRAHOVA SA sucursala Valeni de Munte (SEAU cart.Valea Gardului)</t>
  </si>
  <si>
    <t>ROWP_136606_01
ROWP_139349_01</t>
  </si>
  <si>
    <t>ROWP Negresti-Oas
ROWP Vama</t>
  </si>
  <si>
    <t>ROWP_151807_01
ROWP_151843_01</t>
  </si>
  <si>
    <t>ROWP S.C. APA SERV S.A. - ALEXANDRIA
ROWP POROSCHIA COM SRL Poroschia</t>
  </si>
  <si>
    <t>ROWP_161954_01
ROWP_164936_01</t>
  </si>
  <si>
    <t>ROWP VASLUI
ROWP MUNTENII DE JOS</t>
  </si>
  <si>
    <t>ROWP_87674_01
ROWP_87674_02</t>
  </si>
  <si>
    <t>ROWP SC APA PROD  SA - Suc Simeria
ROWP SC APA PROD  SA CO Simeria - p.l. sat Tampa</t>
  </si>
  <si>
    <t>ROWP_26699_01
ROWP_26699_01_01</t>
  </si>
  <si>
    <t>ROWP_9459_01
ROWP_9459_02</t>
  </si>
  <si>
    <t>ROWP Statia de epurare Chisineu-Cris, Compania de Apa Valea Crisurilor
ROWP Chisineu-Cris</t>
  </si>
  <si>
    <t>ROWP_13310_01
ROWP_18787_02</t>
  </si>
  <si>
    <t>ROWP SERV EDILITARE PTR COMUNITATE  MIOVENI
ROWP Stalpeni-blocuri noi</t>
  </si>
  <si>
    <t>ROWP_26290_01
ROWP_26290_02</t>
  </si>
  <si>
    <t>ROWP COMUNA ZEMES - Statie epurare Modarzau
ROWP COMUNA ZEMES - Statie epurare Zemes</t>
  </si>
  <si>
    <t>ROWP_41827_01
ROWP_41827_02</t>
  </si>
  <si>
    <t>ROWP Serviciul public Apa si Canalizare Sercaia
ROWP Halmeag</t>
  </si>
  <si>
    <t>ROWP_42316_01
ROWP_42316_02</t>
  </si>
  <si>
    <t>ROWP  Voila
ROWP Dridif</t>
  </si>
  <si>
    <t>RO6CJ_519
ROWP_57911_01</t>
  </si>
  <si>
    <t>ROWP Cluj-Napoca
ROWP Gilau Vest</t>
  </si>
  <si>
    <t>ROWP_56229_01
ROWP_56229_02</t>
  </si>
  <si>
    <t>ROWP Bontida
ROWP Bontida II</t>
  </si>
  <si>
    <t>ROWP_70959_01
ROWP_70959_02</t>
  </si>
  <si>
    <t>ROWP Compania de Apa Oltenia S.A. Statia de epurare Barca
ROWP Compania de Apa Oltenia S.A. Statia de epurare Goicea</t>
  </si>
  <si>
    <t>ROWP_83758_01
ROWP_83758_02</t>
  </si>
  <si>
    <t>ROWP SC HARVIZ SA - sector Vlahita
ROWP Baile Homorod</t>
  </si>
  <si>
    <t>ROWP_83339_01
ROWP_85635_01</t>
  </si>
  <si>
    <t>ROWP SC HARVIZ SA Miercurea Ciuc
ROWP SC HARVIZ SA - sector Siculeni-Racu</t>
  </si>
  <si>
    <t>ROWP_134096_01
ROWP_134096_03</t>
  </si>
  <si>
    <t>ROWP SC Apa Canal Maneciu SRL sector Maneciu Ungureni
ROWP SC Apa Canal Maneciu SRL sector Maneciu Pamanteni</t>
  </si>
  <si>
    <t>ROWP_133161_01
ROWP_133161_02</t>
  </si>
  <si>
    <t>ROWP SPGC SA Filipesti de Padure
ROWP SPGC SA Filipesti de Padure- Ditesti</t>
  </si>
  <si>
    <t>ROWP_130785_01
ROWP_135949_01</t>
  </si>
  <si>
    <t>ROWP Primaria Bucov
ROWP SPGC Valea Calugareasca</t>
  </si>
  <si>
    <t>ROWP_132164_01
ROWP_132164_03</t>
  </si>
  <si>
    <t>ROWP Baba Ana
ROWP Ciresanu</t>
  </si>
  <si>
    <t>ROWP_139189_01
ROWP_139198_01</t>
  </si>
  <si>
    <t>ROWP Turt
ROWP Gherta Mare</t>
  </si>
  <si>
    <t>ROWP_143815_01
ROWP_143815_02</t>
  </si>
  <si>
    <t>ROWP SC APA TARNAVEI MARI SA -SUC DUMBRAVENI
ROWP SC APA TARNAVEI MARI SA -SUC DUMBRAVENI ev Alma</t>
  </si>
  <si>
    <t>ROWP_149325_01
ROWP_149325_02</t>
  </si>
  <si>
    <t>ROWP PRIMARIA MALINI - SEAU Malini
ROWP PRIMARIA MALINI-STATIA DE EPURARE POIANA MARULUI</t>
  </si>
  <si>
    <t>ROWP_168577_01
ROWP_172359_01</t>
  </si>
  <si>
    <t>ROWP SC APA CANAL Buila SRL Barbatesti
ROWP Pietrari</t>
  </si>
  <si>
    <t>ROWP Compania de Apa Dambovita - suc Targoviste (NORD)
ROWP Compania de Apa Dambovita - suc Targoviste  - SE Gura Ocnitei</t>
  </si>
  <si>
    <t>ROWP Buftea</t>
  </si>
  <si>
    <t>ROWP_51029_01
ROWP_51029_01_01</t>
  </si>
  <si>
    <t>ROWP SC Aquacaras SA Caransebes
ROWP Jupa</t>
  </si>
  <si>
    <t>ROWP Gherla
ROWP Petresti</t>
  </si>
  <si>
    <t>ROWP SC EDILUL CGA SA CAMPULUNG
ROWP SC EDILUL CGA SA CAMPULUNG - VALEA MARE PRAVAT
ROWP SC EDILUL CGA SA CAMPULUNG - SCHITU GOLESTI</t>
  </si>
  <si>
    <t>ROWP SC APA CANAL 2000 S.A. PITESTI
ROWP Primaria BRADU</t>
  </si>
  <si>
    <t>RO8IF_53
RO8IF_53_01
ROWP_100585_02
ROWP_102044_01
ROWP_102589_01
ROWP_105589_01
ROWP_179230_02
ROWP_179392_01
ROWP_179418_01
ROWP_179418_02
ROWP_179490_01</t>
  </si>
  <si>
    <t>ROWP SC APA NOVA SA BUCURESTI
ROWP SC APA NOVA SA BUCURESTI
ROWP Buftea
ROWP Clinceni
ROWP S.C. Apa-Canal Ilfov S.A. (Domnesti-Ciorogarla)
ROWP Tunari
ROWP SC APA-CANAL ILFOV - BRAGADIRU SI CORNETU
ROWP CONSILIUL LOCAL JILAVA
ROWP SC DAC MAGURELE
ROWP MAGURELE - Varteju
ROWP SC VEOLIA APA SERVICII SRL (OTOPENI)</t>
  </si>
  <si>
    <t>ROWP_50978_02</t>
  </si>
  <si>
    <t>RO6CJ_519
ROWP_55696_01</t>
  </si>
  <si>
    <t>ROWP Cluj-Napoca
ROWP Apahida</t>
  </si>
  <si>
    <t>ROWP_55393_01
ROWP_58605_01</t>
  </si>
  <si>
    <t>RO2CT_510
RO2CT_59
ROWPI_10508_01</t>
  </si>
  <si>
    <t>ROWP RAJA Constanta Nord
ROWP RAJA Constanta Sud
ROWPI SC Rompetrol Rafinare SA</t>
  </si>
  <si>
    <t>RO3DB_56
ROWP_65477_01
ROWP_66009_01</t>
  </si>
  <si>
    <t>ROWP Compania de Apa Dambovita - suc Targoviste (SUD)
ROWP Compania de Apa Dambovita - suc Vulcana Pandele
ROWP Compania de Apa Dambovita - suc Branesti</t>
  </si>
  <si>
    <t>RO3DB_56
ROWP_65342_01</t>
  </si>
  <si>
    <t>ROWP Compania de Apa Dambovita - suc Targoviste (SUD)
ROWP Compania de Apa Dambovita - suc Targoviste (NORD)</t>
  </si>
  <si>
    <t>RO1NT_53
ROWP_123683_01</t>
  </si>
  <si>
    <t>ROWP CJ APA SERV SA - SEAU Piatra Neamt
ROWP CJ APA SERV SA - SEAU Podoleni</t>
  </si>
  <si>
    <t>ROWP_130552_01
ROWP_130552_02</t>
  </si>
  <si>
    <t>ROWP hidro prahova Barcanesti
ROWP Barcanesti</t>
  </si>
  <si>
    <t>1
2</t>
  </si>
  <si>
    <t>RO3PH_59
ROWP_130678_01
ROWP_130847_01</t>
  </si>
  <si>
    <t>ROWP RASP Ploiesti
ROWP Blejoi
ROWP SC Jovila Construct SRL -suc. Paulesti</t>
  </si>
  <si>
    <t>1
3
2</t>
  </si>
  <si>
    <t>RO7SB_51
ROWP_143744_01</t>
  </si>
  <si>
    <t>ROWP SC APA CANAL SA Sibiu
ROWP ACVA PUR DAM Cisnadie (St.ep.cartierul Arhitectilor)</t>
  </si>
  <si>
    <t>ROWP_167990_01
ROWP_171888_01
ROWP_173604_01</t>
  </si>
  <si>
    <t>ROWP SC APAVIL SA Dragasani
ROWP Primaria Orlesti
ROWP Sutesti</t>
  </si>
  <si>
    <t>2
2
2</t>
  </si>
  <si>
    <t>ROWP Statie de epurare Alesd - Salubri 
ROWP Statie de epurare Padurea Neagra - Salubri</t>
  </si>
  <si>
    <t>ROWP_24524_02
ROWP_24524_01</t>
  </si>
  <si>
    <t>ROWP Cabesti
ROWP PODU TURCULUI</t>
  </si>
  <si>
    <t>ROWP_27631_02
ROWP_27631_01</t>
  </si>
  <si>
    <t>ROWP Santion-Bors
ROWP Apa Canal Nord Vest Bors - Statia de epurare Parc Industrial Bors</t>
  </si>
  <si>
    <t>ROWP_33346_01
ROWP_33612_01</t>
  </si>
  <si>
    <t>ROWP Ilva Mare
ROWP Lunca Ilvei</t>
  </si>
  <si>
    <t>ROWP_40964_02
ROWP_41042_02</t>
  </si>
  <si>
    <t>ROWP SC COMPANIA APA Brasov -St zonala Feldioara
ROWP Halchiu - Sat Crizbav</t>
  </si>
  <si>
    <t>3
1</t>
  </si>
  <si>
    <t>ROWPI_49484_01
ROWP_49484_01</t>
  </si>
  <si>
    <t>ROWPI  Siriu
ROWP Siriu</t>
  </si>
  <si>
    <t>ROWP_49545_02
ROWP_49545_01</t>
  </si>
  <si>
    <t>ROWP Smeeni
ROWP Spital Smeeni</t>
  </si>
  <si>
    <t>ROWP_82430_01
ROWP_82430_02</t>
  </si>
  <si>
    <t>ROWP S.C. Stanjenelu SRL - Tismana
ROWP Tismana_2</t>
  </si>
  <si>
    <t>ROWP_97875_03</t>
  </si>
  <si>
    <t>ROWP Mironeasa</t>
  </si>
  <si>
    <t>ROWP_102614_01
ROWP_102614_01_01</t>
  </si>
  <si>
    <t>ROWP DRAGOMIRESTI VALE
ROWP Dragomiresti Deal</t>
  </si>
  <si>
    <t>ROWP_117328_01
ROWP_117328_02</t>
  </si>
  <si>
    <t>ROWP PRIMARIA COMUNEI GURGHIU
ROWP PRIMARIA COMUNEI GURGHIU</t>
  </si>
  <si>
    <t>ROWP_124643_01
ROWP_124643_01_01</t>
  </si>
  <si>
    <t>ROWP CJ APA SERV SA - SEAU Tamaseni
ROWP Adjudeni</t>
  </si>
  <si>
    <t>RO1NT_51
ROWP_120904_01</t>
  </si>
  <si>
    <t>ROWP CJ APA SERV SA - SEAU Roman
ROWP Pildesti</t>
  </si>
  <si>
    <t>ROWP_134942_02
ROWP_134942_03
ROWP_134942_04
ROWP_134942_01</t>
  </si>
  <si>
    <t>ROWP Primaria Puchenii Mari - Miroslavesti
ROWP Primaria Puchenii Mari - Mosneni
ROWP Primaria Puchenii Mari - Odaile
ROWP Primaria Puchenii Mari</t>
  </si>
  <si>
    <t>2
2
2
1</t>
  </si>
  <si>
    <t>ROWP_133330_02
ROWP_133330_01</t>
  </si>
  <si>
    <t>ROWP SPGL SA Floresti - 2
ROWP SPGL SA Floresti</t>
  </si>
  <si>
    <t>ROWP_136107_01
ROWP_136107_02</t>
  </si>
  <si>
    <t>ROWP Primaria Valea Doftanei
ROWP Primaria Valea Doftanei_2</t>
  </si>
  <si>
    <t>ROWP_144606_01
ROWP_145211_01</t>
  </si>
  <si>
    <t>ROWP  Gura Raului
ROWP  Orlat</t>
  </si>
  <si>
    <t>ROWP_155939_01
ROWP_155939_02</t>
  </si>
  <si>
    <t>ROWP Sandra
ROWP Șandra - OMV Petrom</t>
  </si>
  <si>
    <t>2
1</t>
  </si>
  <si>
    <t>ROWP_169556_01
ROWP_171815_01</t>
  </si>
  <si>
    <t>ROWP Dragoesti
ROWP Olanu</t>
  </si>
  <si>
    <t>ROWP_168611_01
ROWP_173007_01</t>
  </si>
  <si>
    <t>ROWP SC GOSPODARIE LOCALA Berbesti
ROWP Sinesti</t>
  </si>
  <si>
    <t>ROWP_167918_01
ROWP_172901_01
ROWP_168693_01</t>
  </si>
  <si>
    <t>ROWP SC APAVIL SA Calimanesti
ROWP SC APAVIL SA Salatrucel
ROWP Berislavesti</t>
  </si>
  <si>
    <t>ROWP_177566_01
ROWP_174879_01</t>
  </si>
  <si>
    <t>ROWP Ruginesti
ROWP CUP SA - SUCURSALA APA CANAL Adjud</t>
  </si>
  <si>
    <t>ROWP_175741_01
ROWP_174753_01</t>
  </si>
  <si>
    <t>ROWP Carligele
ROWP CUP SA Focsani</t>
  </si>
  <si>
    <t>ROWP_176757_01
ROWP_174753_01</t>
  </si>
  <si>
    <t>ROWP Milcovul
ROWP CUP SA Focsani</t>
  </si>
  <si>
    <t>ROWP_175064_01
ROWP_177806_01</t>
  </si>
  <si>
    <t>ROWP CUP SA - SUCURSALA APA CANAL Panciu
ROWP Straoane</t>
  </si>
  <si>
    <t>ROWP_178616_01
ROWP_174753_01</t>
  </si>
  <si>
    <t>ROWP Vanatori
ROWP CUP SA Focsani</t>
  </si>
  <si>
    <t>N/A</t>
  </si>
  <si>
    <t>Yes</t>
  </si>
  <si>
    <t>NC</t>
  </si>
  <si>
    <t>ROWP_29092_01</t>
  </si>
  <si>
    <t>ROWP Diosig</t>
  </si>
  <si>
    <t>Name</t>
  </si>
  <si>
    <t xml:space="preserve">Name of component localities in agglomerations </t>
  </si>
  <si>
    <t>Population equivalent, p.e.</t>
  </si>
  <si>
    <t>Case 2018/2109/</t>
  </si>
  <si>
    <t>No</t>
  </si>
  <si>
    <t>3
1
3
2
2
2
2
2
2
2
3</t>
  </si>
  <si>
    <t>ROWP_1160_01</t>
  </si>
  <si>
    <t>Statia de epurare Abrid</t>
  </si>
  <si>
    <t>ROWP_39694_01</t>
  </si>
  <si>
    <t>Statia de epurare Varfu Campului</t>
  </si>
  <si>
    <t>ROWP_38848_01</t>
  </si>
  <si>
    <t>ROWP_51127_01</t>
  </si>
  <si>
    <t>ROWP_50898_01</t>
  </si>
  <si>
    <t>Statia de epurare Romanesti</t>
  </si>
  <si>
    <t>Statia de epurare Beclean</t>
  </si>
  <si>
    <t xml:space="preserve">ROWP_42316_01
</t>
  </si>
  <si>
    <t xml:space="preserve">ROWP  Voila
</t>
  </si>
  <si>
    <t xml:space="preserve">2
</t>
  </si>
  <si>
    <t xml:space="preserve">ROWP SC Aquacaras SA Oravita </t>
  </si>
  <si>
    <t>ROWP SC Aquacaras SA Anina</t>
  </si>
  <si>
    <t>ROWP_63090_01</t>
  </si>
  <si>
    <t>ROWP Primaria Amzacea</t>
  </si>
  <si>
    <t>ROWP_71108_01</t>
  </si>
  <si>
    <t>ROWP_71055_01</t>
  </si>
  <si>
    <t>ROWP Racarii de Jos</t>
  </si>
  <si>
    <t>ROWP Bradesti</t>
  </si>
  <si>
    <t>ROWP Tismana_2</t>
  </si>
  <si>
    <t>ROWP_82430_02</t>
  </si>
  <si>
    <t>ROWP_81095_01</t>
  </si>
  <si>
    <t>ROWP Pades</t>
  </si>
  <si>
    <t>ROWP_85859_01</t>
  </si>
  <si>
    <t>ROWP Sansimion</t>
  </si>
  <si>
    <t>ROWP_100683_01</t>
  </si>
  <si>
    <t>ROWP_76978_01</t>
  </si>
  <si>
    <t>ROWP_75212_01</t>
  </si>
  <si>
    <t>ROWP_78141_01</t>
  </si>
  <si>
    <t>ROWP_82895_01</t>
  </si>
  <si>
    <t>RO4GJ_51
ROWP_77910_01</t>
  </si>
  <si>
    <t>ROWP_83570_01</t>
  </si>
  <si>
    <t>ROWP_83142_01
ROWP_83160_01</t>
  </si>
  <si>
    <t>ROWP_85421_01</t>
  </si>
  <si>
    <t>ROWP_83641_01</t>
  </si>
  <si>
    <t>ROWP_87291_01</t>
  </si>
  <si>
    <t>ROWP_86696_01
ROWP_86829_02</t>
  </si>
  <si>
    <t>ROWP_86829_02</t>
  </si>
  <si>
    <t>RO5HD_525</t>
  </si>
  <si>
    <t>ROWP_87647_01</t>
  </si>
  <si>
    <t>ROWP_92658_01</t>
  </si>
  <si>
    <t>ROWP_92765_01</t>
  </si>
  <si>
    <t>ROWP_95364_01
ROWP_96487_01</t>
  </si>
  <si>
    <t>RO1IS_51</t>
  </si>
  <si>
    <t>ROWP_95408_01</t>
  </si>
  <si>
    <t>ROWP_95471_01</t>
  </si>
  <si>
    <t>ROWP_102552_01</t>
  </si>
  <si>
    <t>ROWP_100585_02</t>
  </si>
  <si>
    <t>ROWP_101305_02</t>
  </si>
  <si>
    <t>RO6MM_57
ROWP_106416_01</t>
  </si>
  <si>
    <t>ROWP_105026_01</t>
  </si>
  <si>
    <t>ROWP_106826_01</t>
  </si>
  <si>
    <t>ROWP Targu Lapus</t>
  </si>
  <si>
    <t>ROWP_110116_01</t>
  </si>
  <si>
    <t>ROWP S.C. Secom S.A. - Strehaia</t>
  </si>
  <si>
    <t>ROWP_137050</t>
  </si>
  <si>
    <t>ROWP Lucaceni</t>
  </si>
  <si>
    <t>ROWP_138878_01</t>
  </si>
  <si>
    <t>ROWP Socond</t>
  </si>
  <si>
    <t>ROWP_164339_01</t>
  </si>
  <si>
    <t xml:space="preserve">ROWP Iana </t>
  </si>
  <si>
    <t>treatment</t>
  </si>
  <si>
    <t>in operation</t>
  </si>
  <si>
    <t>in operation
in operation
in operation</t>
  </si>
  <si>
    <t>in operation
in operation</t>
  </si>
  <si>
    <t>in operation
in operation
in operation
in operation
in operation
in operation
in operation
in operation
in operation
in operation
in operation</t>
  </si>
  <si>
    <t xml:space="preserve">in operation
</t>
  </si>
  <si>
    <t>in construction</t>
  </si>
  <si>
    <t>planned</t>
  </si>
  <si>
    <t>in operation
planned</t>
  </si>
  <si>
    <t>in operation
in operation
planned</t>
  </si>
  <si>
    <t>planned
in operation</t>
  </si>
  <si>
    <t>planned
planned</t>
  </si>
  <si>
    <t>planned
planned
planned
in operation</t>
  </si>
  <si>
    <t>builded, but nout connected</t>
  </si>
  <si>
    <t>modernization</t>
  </si>
  <si>
    <t xml:space="preserve">ROWP Rebra  </t>
  </si>
  <si>
    <t>ROWP_66474_01</t>
  </si>
  <si>
    <t>ROWP_10195_01</t>
  </si>
  <si>
    <t>ROWP_9930_01</t>
  </si>
  <si>
    <t>ROWP_12885_01</t>
  </si>
  <si>
    <t>ROWP_9342_01</t>
  </si>
  <si>
    <t>ROWP_33266_01_01</t>
  </si>
  <si>
    <t>ROWP_39391_01</t>
  </si>
  <si>
    <t>ROWP_36756_01</t>
  </si>
  <si>
    <t>ROWP_42067_01</t>
  </si>
  <si>
    <t>ROWP_49956_01</t>
  </si>
  <si>
    <t>ROWP_46484_01</t>
  </si>
  <si>
    <t>ROWP_93370_01</t>
  </si>
  <si>
    <t>ROWP_61130_01</t>
  </si>
  <si>
    <t>ROWP_61265_01</t>
  </si>
  <si>
    <t>ROWP_60605_01</t>
  </si>
  <si>
    <t>ROWP_62805_01</t>
  </si>
  <si>
    <t>ROWP_73674_01</t>
  </si>
  <si>
    <t>ROWP_72034_01</t>
  </si>
  <si>
    <t>ROWP_71858_01</t>
  </si>
  <si>
    <t>ROWP_72953_01</t>
  </si>
  <si>
    <t>ROWP_72533_01</t>
  </si>
  <si>
    <t>ROWP_103960_01</t>
  </si>
  <si>
    <t>ROWP_179784_01</t>
  </si>
  <si>
    <t>ROWP_106657_01</t>
  </si>
  <si>
    <t>ROWP_106639_01</t>
  </si>
  <si>
    <t>ROWP_106826_01_01</t>
  </si>
  <si>
    <t>ROWP_112879_01</t>
  </si>
  <si>
    <t>ROWP_121251_01</t>
  </si>
  <si>
    <t>ROWP_127910_01_01</t>
  </si>
  <si>
    <t>ROWP_127377_01</t>
  </si>
  <si>
    <t>ROWP_126399_01</t>
  </si>
  <si>
    <t>ROWP_135431_01</t>
  </si>
  <si>
    <t>ROWP_136241_01</t>
  </si>
  <si>
    <t>ROWP_137283_01</t>
  </si>
  <si>
    <t>ROWP_144722_01</t>
  </si>
  <si>
    <t>ROWP_145284_01</t>
  </si>
  <si>
    <t>ROWP_150427_01</t>
  </si>
  <si>
    <t>ROWP_157433_01</t>
  </si>
  <si>
    <t>ROWP_158662_01</t>
  </si>
  <si>
    <t>ROWP_158760_01</t>
  </si>
  <si>
    <t>ROWP_158788_01</t>
  </si>
  <si>
    <t>ROWP_161188_01</t>
  </si>
  <si>
    <t>ROWP_1945_01_01</t>
  </si>
  <si>
    <t>ROWP_12652_01_01</t>
  </si>
  <si>
    <t>ROWP_12787_01_01</t>
  </si>
  <si>
    <t>ROWP_9431_01_01</t>
  </si>
  <si>
    <t>ROWP_9422_01_01</t>
  </si>
  <si>
    <t>ROWP_30568_01_01_01</t>
  </si>
  <si>
    <t>ROWP_44140_01_01</t>
  </si>
  <si>
    <t>ROWP_44177_01_01</t>
  </si>
  <si>
    <t>ROWP_42708_01_01</t>
  </si>
  <si>
    <t>ROWP_43625_01_01</t>
  </si>
  <si>
    <t>ROWP_42824_01_01</t>
  </si>
  <si>
    <t>ROWP_43466_01_01</t>
  </si>
  <si>
    <t>ROWP_44328_01_01</t>
  </si>
  <si>
    <t>ROWP_44391_01_01</t>
  </si>
  <si>
    <t>ROWP_44532_01_01</t>
  </si>
  <si>
    <t>ROWP_40697_01_01</t>
  </si>
  <si>
    <t>ROWP_41051_01_01</t>
  </si>
  <si>
    <t>ROWP_50004_01_01</t>
  </si>
  <si>
    <t>ROWP_50460_01_01_01</t>
  </si>
  <si>
    <t>ROWP_48487_01_01</t>
  </si>
  <si>
    <t>ROWP_50102_01_01_01</t>
  </si>
  <si>
    <t>ROWP_47015_01_01</t>
  </si>
  <si>
    <t>ROWP_94562_01_01</t>
  </si>
  <si>
    <t>ROWP_93888_01_01_01</t>
  </si>
  <si>
    <t>ROWP_101083_01_01</t>
  </si>
  <si>
    <t>ROWP_56363_01_01</t>
  </si>
  <si>
    <t>ROWP_62681_01_01</t>
  </si>
  <si>
    <t>ROWP_62299_01_01</t>
  </si>
  <si>
    <t>ROWP_64835_01_01</t>
  </si>
  <si>
    <t>ROWP_68404_01_01</t>
  </si>
  <si>
    <t>ROWP_68477_02_01_01</t>
  </si>
  <si>
    <t>ROWP_68477_01_01_01</t>
  </si>
  <si>
    <t>ROWP_68324_01_01</t>
  </si>
  <si>
    <t>ROWP_67522_01_01</t>
  </si>
  <si>
    <t>ROWP_66697_01_01_01</t>
  </si>
  <si>
    <t>ROWP_179935_01_01</t>
  </si>
  <si>
    <t>ROWP_68011_01_01</t>
  </si>
  <si>
    <t>ROWP_67470_01_01_01</t>
  </si>
  <si>
    <t>ROWP_67336_01_01_01</t>
  </si>
  <si>
    <t>ROWP_66287_01_01</t>
  </si>
  <si>
    <t>ROWP_102295_01_01_01</t>
  </si>
  <si>
    <t>ROWP_66474_01_01_01</t>
  </si>
  <si>
    <t>ROWP_66438_01_01</t>
  </si>
  <si>
    <t>ROWP_65869_01_01</t>
  </si>
  <si>
    <t>ROWP_69063_01_01_01</t>
  </si>
  <si>
    <t>ROWP_66866_01_01_01</t>
  </si>
  <si>
    <t>ROWP_68930_02_01_01</t>
  </si>
  <si>
    <t>ROWP_70646_01_01</t>
  </si>
  <si>
    <t>ROWP_73576_01_01</t>
  </si>
  <si>
    <t>ROWP_73031_01_01</t>
  </si>
  <si>
    <t>ROWP_71787_01_01</t>
  </si>
  <si>
    <t>ROWP_73914_01_01</t>
  </si>
  <si>
    <t>ROWP_71885_01_01</t>
  </si>
  <si>
    <t>ROWP_70370_01_01</t>
  </si>
  <si>
    <t>ROWP_77224_01_01</t>
  </si>
  <si>
    <t>ROWP_75711_01_01</t>
  </si>
  <si>
    <t>ROWP_76415_01_01</t>
  </si>
  <si>
    <t>ROWP_76353_01_01_01</t>
  </si>
  <si>
    <t>ROWP_104145_01_01_01</t>
  </si>
  <si>
    <t>ROWP_105632_01_01_01</t>
  </si>
  <si>
    <t>ROWP_104840_01_01_01</t>
  </si>
  <si>
    <t>ROWP_100790_01_01_01</t>
  </si>
  <si>
    <t>ROWP_84095_01_01</t>
  </si>
  <si>
    <t>ROWP_84601_01_01</t>
  </si>
  <si>
    <t>ROWP_84273_01_01</t>
  </si>
  <si>
    <t>ROWP_102240_01_01</t>
  </si>
  <si>
    <t>ROWP_93995_01_01</t>
  </si>
  <si>
    <t>ROWP_100852_01_01</t>
  </si>
  <si>
    <t>ROWP_179828_01_01</t>
  </si>
  <si>
    <t>ROWP_98505_01_01</t>
  </si>
  <si>
    <t>ROWP_95435_01_01</t>
  </si>
  <si>
    <t>ROWP_96003_01_01</t>
  </si>
  <si>
    <t>ROWP_97919_01_01_01</t>
  </si>
  <si>
    <t>ROWP_97919_02_01_01</t>
  </si>
  <si>
    <t>ROWP_95747_01_01</t>
  </si>
  <si>
    <t>ROWP_95505_01_01</t>
  </si>
  <si>
    <t>ROWP_101751_02_01_01</t>
  </si>
  <si>
    <t>ROWP_103513_01_01_01</t>
  </si>
  <si>
    <t>ROWP_109513_01_01</t>
  </si>
  <si>
    <t>ROWP_107494_01_01</t>
  </si>
  <si>
    <t>ROWP_111783_01_01</t>
  </si>
  <si>
    <t>ROWP_115398_01_01</t>
  </si>
  <si>
    <t>ROWP_117122_01_01</t>
  </si>
  <si>
    <t>ROWP_118806_01_01</t>
  </si>
  <si>
    <t>ROWP_117934_01_01</t>
  </si>
  <si>
    <t>ROWP_116947_01_01</t>
  </si>
  <si>
    <t>ROWP_116607_01_01</t>
  </si>
  <si>
    <t>ROWP_115860_01_01</t>
  </si>
  <si>
    <t>ROWP_118254_01_01</t>
  </si>
  <si>
    <t>ROWP_115156_01_01</t>
  </si>
  <si>
    <t>ROWP_124812_01_01</t>
  </si>
  <si>
    <t>ROWP_123111_01_01</t>
  </si>
  <si>
    <t>ROWP_127260_01_01</t>
  </si>
  <si>
    <t>ROWP_130954_01_01</t>
  </si>
  <si>
    <t>ROWP_135725_01_01</t>
  </si>
  <si>
    <t>ROWP_133214_01_01_01</t>
  </si>
  <si>
    <t>ROWP_131933_01_01_01</t>
  </si>
  <si>
    <t>ROWP_130614_01_01</t>
  </si>
  <si>
    <t>ROWP_134096_01_03_01_01</t>
  </si>
  <si>
    <t>ROWP_130847_01_01_01</t>
  </si>
  <si>
    <t>ROWP_135020_01_01_01</t>
  </si>
  <si>
    <t>ROWP_134390_01_01</t>
  </si>
  <si>
    <t>ROWP_138734_01_01</t>
  </si>
  <si>
    <t>ROWP_139107_01_01</t>
  </si>
  <si>
    <t>ROWP_137773_01_01_01</t>
  </si>
  <si>
    <t>ROWP_138672_01_01</t>
  </si>
  <si>
    <t>ROWP_136562_01_01</t>
  </si>
  <si>
    <t>ROWP_137997_01_01</t>
  </si>
  <si>
    <t>ROWP_143511_01_01</t>
  </si>
  <si>
    <t>ROWP_143655_01_01</t>
  </si>
  <si>
    <t>ROWP_144562_01_01</t>
  </si>
  <si>
    <t>ROWP_144358_01_01</t>
  </si>
  <si>
    <t>ROWP_154353_01_01</t>
  </si>
  <si>
    <t>ROWP_154148_01_01</t>
  </si>
  <si>
    <t>ROWP_159222_01_01</t>
  </si>
  <si>
    <t>ROWP_156446_01_01</t>
  </si>
  <si>
    <t>ROWP_155920_01_01</t>
  </si>
  <si>
    <t>ROWP_157558_01_01</t>
  </si>
  <si>
    <t>ROWP_158403_01_01</t>
  </si>
  <si>
    <t>ROWP_158742_01_01</t>
  </si>
  <si>
    <t>ROWP_156302_01_01</t>
  </si>
  <si>
    <t>ROWP_155430_01_01</t>
  </si>
  <si>
    <t>ROWP_156730_01_01</t>
  </si>
  <si>
    <t>ROWP_161954_01_01_01</t>
  </si>
  <si>
    <t>ROWP_164393_01_01</t>
  </si>
  <si>
    <t>ROWP_165817_01_01</t>
  </si>
  <si>
    <t xml:space="preserve">   (Euro)</t>
  </si>
  <si>
    <t>(% p.e.)</t>
  </si>
  <si>
    <t xml:space="preserve"> (% p.e.)</t>
  </si>
  <si>
    <t>collection</t>
  </si>
  <si>
    <t xml:space="preserve">SCHITU-FRUMOASA </t>
  </si>
  <si>
    <t>ROWP ZLATNA</t>
  </si>
  <si>
    <t>ROWP BOCSIG</t>
  </si>
  <si>
    <t>ROWP BELIU</t>
  </si>
  <si>
    <t>ROWP VINGA</t>
  </si>
  <si>
    <t>ROWP ZIMANDU NOU</t>
  </si>
  <si>
    <t>ROWP LIVADA</t>
  </si>
  <si>
    <t>ROWP ZABRANI</t>
  </si>
  <si>
    <t>ROWP MANDRULOC</t>
  </si>
  <si>
    <t>ROWP HORIA</t>
  </si>
  <si>
    <t>ROWP VOIVOZI</t>
  </si>
  <si>
    <t>ROWP TUDORA</t>
  </si>
  <si>
    <t>ROWP CORNI</t>
  </si>
  <si>
    <t>ROWP SUTESTI</t>
  </si>
  <si>
    <t>ROWP TICHILESTI</t>
  </si>
  <si>
    <t>ROWP CHISCANI</t>
  </si>
  <si>
    <t>ROWP Mircea Voda</t>
  </si>
  <si>
    <t>ROWP BARAGANUL</t>
  </si>
  <si>
    <t>ROWP JIRLAU</t>
  </si>
  <si>
    <t>ROWP ULMU</t>
  </si>
  <si>
    <t>ROWP VADENI</t>
  </si>
  <si>
    <t>ROWP ZAVOAIA</t>
  </si>
  <si>
    <t>ROWP BUDILA</t>
  </si>
  <si>
    <t>ROWP TELIU</t>
  </si>
  <si>
    <t>ROWP CRIZBAV</t>
  </si>
  <si>
    <t>ROWP SCURTEŞTI</t>
  </si>
  <si>
    <t>ROWP VADU PASII</t>
  </si>
  <si>
    <t>ROWP FUNDENI</t>
  </si>
  <si>
    <t>ROWP Pietroasele</t>
  </si>
  <si>
    <t>ROWP CANDESTI</t>
  </si>
  <si>
    <t>ROWP COSTESTI</t>
  </si>
  <si>
    <t>ROWP GREBANU</t>
  </si>
  <si>
    <t>ROWP DOR MARUNT</t>
  </si>
  <si>
    <t>ROWP STEFAN CEL MARE</t>
  </si>
  <si>
    <t>ROWP RAZVANI</t>
  </si>
  <si>
    <t>ROWP BELCIUGATELE</t>
  </si>
  <si>
    <t xml:space="preserve">ROWP CAIANU </t>
  </si>
  <si>
    <t>ROWP CASTELU</t>
  </si>
  <si>
    <t>ROWP CIOBANU</t>
  </si>
  <si>
    <t>ROWP 23 AUGUST</t>
  </si>
  <si>
    <t>ROWP PECINEAGA</t>
  </si>
  <si>
    <t>ROWP RASOVA</t>
  </si>
  <si>
    <t>ROWP Mircea Vodă</t>
  </si>
  <si>
    <t>ROWP SANZIENI</t>
  </si>
  <si>
    <t>ROWP PIETROSITA-MOROENI</t>
  </si>
  <si>
    <t>ROWP ROMANESTI</t>
  </si>
  <si>
    <t>ROWP BUCSANI</t>
  </si>
  <si>
    <t>ROWP IONESTI</t>
  </si>
  <si>
    <t>ROWP OCNITA</t>
  </si>
  <si>
    <t>ROWP GLODENI</t>
  </si>
  <si>
    <t>ROWP FANTANELE</t>
  </si>
  <si>
    <t>ROWP PERSINARI</t>
  </si>
  <si>
    <t>ROWP MANESTI</t>
  </si>
  <si>
    <t>ROWP GHEBOAIA</t>
  </si>
  <si>
    <t>ROWP PICIOR DE MUNTE</t>
  </si>
  <si>
    <t>ROWP PIETRARI</t>
  </si>
  <si>
    <t>ROWP DARZA</t>
  </si>
  <si>
    <t>ROWP HABENI</t>
  </si>
  <si>
    <t>ROWP BUCIUMENI</t>
  </si>
  <si>
    <t>ROWP IEDERA</t>
  </si>
  <si>
    <t>ROWP VALEA LUNGA</t>
  </si>
  <si>
    <t>ROWP UNGURENI</t>
  </si>
  <si>
    <t>ROWP GHEBOIENI</t>
  </si>
  <si>
    <t>ROWP AMARASTII DE JOS</t>
  </si>
  <si>
    <t>ROWP OSTROVENI</t>
  </si>
  <si>
    <t>ROWP MAGLAVIT</t>
  </si>
  <si>
    <t>ROWP CETATE</t>
  </si>
  <si>
    <t>ROWP GHIDICI</t>
  </si>
  <si>
    <t>ROWP DESA</t>
  </si>
  <si>
    <t>ROWP CERAT</t>
  </si>
  <si>
    <t>ROWP CIUPERCENII NOI</t>
  </si>
  <si>
    <t xml:space="preserve">ROWP Rastu Nou </t>
  </si>
  <si>
    <t>ROWP LIPOVU</t>
  </si>
  <si>
    <t>ROWP COSOVENI</t>
  </si>
  <si>
    <t>ROWP Basarabi - Golenti</t>
  </si>
  <si>
    <t>ROWP GIURGITA</t>
  </si>
  <si>
    <t>ROWP SMARDAN</t>
  </si>
  <si>
    <t>ROWP BRANISTEA</t>
  </si>
  <si>
    <t>ROWP GHIDIGENI</t>
  </si>
  <si>
    <t>ROWP HANU CONACHI</t>
  </si>
  <si>
    <t>ROWP NOVACI</t>
  </si>
  <si>
    <t>ROWP TRESTIENI</t>
  </si>
  <si>
    <t>ROWP CARTOJANI</t>
  </si>
  <si>
    <t>ROWP DARASTI-VLASCA</t>
  </si>
  <si>
    <t>ROWP CIUMANI</t>
  </si>
  <si>
    <t>ROWP LAZAREA</t>
  </si>
  <si>
    <t>ROWP DEALU</t>
  </si>
  <si>
    <t>ROWP COSERENI</t>
  </si>
  <si>
    <t>ROWP JILAVELE</t>
  </si>
  <si>
    <t>ROWP MIHAIL KOGALNICEANU</t>
  </si>
  <si>
    <t>ROWP ALEXENI</t>
  </si>
  <si>
    <t>ROWP BORANESTI</t>
  </si>
  <si>
    <t>ROWP ROSIORI</t>
  </si>
  <si>
    <t>ROWP POPRICANI</t>
  </si>
  <si>
    <t>ROWP GASTESTI</t>
  </si>
  <si>
    <t>ROWP UNGHENI</t>
  </si>
  <si>
    <t>ROWP Uricani, Brătuleni, Găureni</t>
  </si>
  <si>
    <t>ROWP Vorovești</t>
  </si>
  <si>
    <t>ROWP ARONEANU</t>
  </si>
  <si>
    <t>ROWP BALS</t>
  </si>
  <si>
    <t>ROWP TANGANU</t>
  </si>
  <si>
    <t>ROWP SILISTEA SNAGOVULUI</t>
  </si>
  <si>
    <t>ROWP VISEU DE JOS</t>
  </si>
  <si>
    <t>ROWP VADU IZEI</t>
  </si>
  <si>
    <t>ROWP BOTIZA</t>
  </si>
  <si>
    <t>ROWP SARASAU</t>
  </si>
  <si>
    <t>ROWP ROGOZ</t>
  </si>
  <si>
    <t>ROWP GARLA MARE</t>
  </si>
  <si>
    <t>ROWP PATULELE</t>
  </si>
  <si>
    <t>ROWP BAND</t>
  </si>
  <si>
    <t>ROWP PETELEA</t>
  </si>
  <si>
    <t>ROWP LIVEZENI</t>
  </si>
  <si>
    <t>ROWP GANESTI</t>
  </si>
  <si>
    <t>ROWP EREMITU</t>
  </si>
  <si>
    <t>ROWP BREAZA</t>
  </si>
  <si>
    <t>ROWP DEAJ</t>
  </si>
  <si>
    <t>ROWP ALUNIS</t>
  </si>
  <si>
    <t>ROWP BALTATESTI</t>
  </si>
  <si>
    <t>ROWP TIBUCANI</t>
  </si>
  <si>
    <t>ROWP ION CREANGA</t>
  </si>
  <si>
    <t>ROWP SARBII MAGURA (VITANESTI)</t>
  </si>
  <si>
    <t>ROWP IZBICENI</t>
  </si>
  <si>
    <t>ROWP COTEANA</t>
  </si>
  <si>
    <t>ROWP IANCA</t>
  </si>
  <si>
    <t>ROWP AZUGA</t>
  </si>
  <si>
    <t>ROWP SIRNA</t>
  </si>
  <si>
    <t>ROWP Teisani</t>
  </si>
  <si>
    <t>ROWP MARGINENII DE JOS</t>
  </si>
  <si>
    <t>ROWP VADU PARULUI</t>
  </si>
  <si>
    <t>ROWP BERCENI</t>
  </si>
  <si>
    <t>ROWP COCORASTI GRIND</t>
  </si>
  <si>
    <t>ROWP HOMORACIU</t>
  </si>
  <si>
    <t>ROWP GAGENI</t>
  </si>
  <si>
    <t>ROWP PALANCA</t>
  </si>
  <si>
    <t>ROWP PLOPU</t>
  </si>
  <si>
    <t>ROWP Santau</t>
  </si>
  <si>
    <t>ROWP Tiream</t>
  </si>
  <si>
    <t>ROWP HALMEU</t>
  </si>
  <si>
    <t>ROWP SANISLAU</t>
  </si>
  <si>
    <t>ROWP CAPLENI</t>
  </si>
  <si>
    <t>ROWP CAMARZANA</t>
  </si>
  <si>
    <t>ROWP Nisipeni, Bercu, Noroieni</t>
  </si>
  <si>
    <t>ROWP Poplaca</t>
  </si>
  <si>
    <t>ROWP JINA</t>
  </si>
  <si>
    <t>ROWP TARNAVA</t>
  </si>
  <si>
    <t>ROWP Dârlos</t>
  </si>
  <si>
    <t>ROWP BRATEIU</t>
  </si>
  <si>
    <t>ROWP POIANA SIBIULUI</t>
  </si>
  <si>
    <t>ROWP SUCEVITA</t>
  </si>
  <si>
    <t>ROWP SLOBOZIA MANDRA</t>
  </si>
  <si>
    <t>ROWP SEACA</t>
  </si>
  <si>
    <t>ROWP VARIAS</t>
  </si>
  <si>
    <t>ROWP COMLOSU MARE</t>
  </si>
  <si>
    <t>ROWP JEBEL</t>
  </si>
  <si>
    <t>ROWP BILED</t>
  </si>
  <si>
    <t>ROWP SANANDREI</t>
  </si>
  <si>
    <t>ROWP SARAVALE</t>
  </si>
  <si>
    <t>ROWP SAG</t>
  </si>
  <si>
    <t>ROWP Gottlob</t>
  </si>
  <si>
    <t>ROWP Remetea Mare</t>
  </si>
  <si>
    <t>ROWP Sânpetru Mare</t>
  </si>
  <si>
    <t>ROWP Checea</t>
  </si>
  <si>
    <t>ROWP Bacova</t>
  </si>
  <si>
    <t xml:space="preserve">ROWP CHEGLEVICI - CHERESTUR </t>
  </si>
  <si>
    <t>ROWP SARICHIOI</t>
  </si>
  <si>
    <t>ROWP VALENI</t>
  </si>
  <si>
    <t>ROWP IVĂNEȘTI</t>
  </si>
  <si>
    <t>ROWP ROȘIEȘTI</t>
  </si>
  <si>
    <t>constructed, but not yet connected</t>
  </si>
  <si>
    <t>Pitesti, Argeselu, Borlesti, Prislopu Mic, Glambocu, Schiau, Uiasca, Mica, Bascov, Valea Ursului, Prislopu Mare, Smeura, Albota, Bradu, Dobrogostea, Dealu Viilor, Varzaru, Gura Vaii, Geamana, Mica, Maracineni, Braileni, Micesti,  Hintesti, Izvorani, Viisoara, Stefanestii Noi, Ciocanesti, Stefanesti, Valea Mare Podgoria, Zavoi, Enculesti si Golesti, Merișani, Malul Vânăt, Brăteasca, Vâlcele, Crâmpotani.</t>
  </si>
  <si>
    <t>Malu Alb, Troian, Poenari, Buda, Cosota, Facai, Lunca, Ocnita, Slatioarele, Bujoreni, Bogdanesti, Gura Vaii, Malu Vartopu, Priporu, Aldesti, Racovita, Goranu, Gura Suhasului, Raureni, Stolniceni, Olteni, Vladesti, Copacelu, Stuparei, Cazanesti, Dealu Malului, Lespezi, Aranghel, Linia, Ramnicu Valcea</t>
  </si>
  <si>
    <t>ROWP_55366_01               ROWP_55366_02</t>
  </si>
  <si>
    <t>ROWP Campia Turzii                                                 ROWP Luncani</t>
  </si>
  <si>
    <t>Dragasani, Zavideni, Procopoaia,  Nemoiu, Prundeni, Barbuceni, Sutesti, Silea, Mazili, Amarasti, Orlesti, Calina, Zlatarei, Izvoru, Valea Caselor, Zarneni</t>
  </si>
  <si>
    <t>Agglomerations &gt; 10.000 l.e.</t>
  </si>
  <si>
    <t>Agglomerations 2.000 l.e. - 5.000 l.e.</t>
  </si>
  <si>
    <t>Agglomerations 5.000 l.e. - 10.000 l.e.</t>
  </si>
  <si>
    <t>&gt;&lt;</t>
  </si>
  <si>
    <t>Informatiile prezentate in tabel pot suferi modificari, prin actualizarea lor ca urmare a finalizarii investitiilor aflate in derulare din diverse surse de finantare, schimbari demografice sau orice alte informatii care pot influenta rezultatele.</t>
  </si>
  <si>
    <t>Nr. crt.</t>
  </si>
  <si>
    <t>Județ</t>
  </si>
  <si>
    <t>Cod</t>
  </si>
  <si>
    <t>AGLOMERARE</t>
  </si>
  <si>
    <t>LOCALITĂȚI</t>
  </si>
  <si>
    <t>POPULAȚIE, p.e.</t>
  </si>
  <si>
    <t>Conformare</t>
  </si>
  <si>
    <t>SISTEM CANALIZARE</t>
  </si>
  <si>
    <t>SEAU</t>
  </si>
  <si>
    <t xml:space="preserve"> SIA</t>
  </si>
  <si>
    <t>Tip SIA</t>
  </si>
  <si>
    <t>Code SEAU</t>
  </si>
  <si>
    <t>Nume SEAU</t>
  </si>
  <si>
    <t>Distanța față de țintă pentru colectare, p.e.</t>
  </si>
  <si>
    <t>Distanța față de țintă pentru epurare p.e</t>
  </si>
  <si>
    <t>Investiții pentru colectare</t>
  </si>
  <si>
    <t>Distanța  față de țintă colectare-pay, locuitori</t>
  </si>
  <si>
    <t>Distanța față de țintă pentru epurare-pay, locuitori</t>
  </si>
  <si>
    <t>RON rata de conversie a Băncii Naționale a României pentru 2019 - 2022</t>
  </si>
  <si>
    <t>Starea SEAU</t>
  </si>
  <si>
    <t>Investiții pentru epurarea apelor uzate</t>
  </si>
  <si>
    <t xml:space="preserve">Total investiții de conformare </t>
  </si>
  <si>
    <t>Distance față de tintă pentru epurarea apelor uzate (p.e.)</t>
  </si>
  <si>
    <t>Distance față de tintă pentru colectarea apelor uzate  (locuitori)</t>
  </si>
  <si>
    <t>Distanța față de tintă pentru colectarea apelor uzate (p.e.)</t>
  </si>
  <si>
    <t xml:space="preserve">Distanța față de tintă pentru epurarea apelor uzate (p.e.) </t>
  </si>
  <si>
    <t>Distanța față de tintă pentru epurarea apelor uzate  (locuitori)</t>
  </si>
  <si>
    <t>Investiții pentru conformarea cu epurarea apelor uzate (Euro)</t>
  </si>
  <si>
    <t>Investițiile planificate în colectarea și tratarea apelor uzate și rezultatele așteptate</t>
  </si>
  <si>
    <t>Anexa nr. 5</t>
  </si>
  <si>
    <t>Baita, Gherla, MintiuGherlii, Hasdate</t>
  </si>
  <si>
    <t>Telega, Doftana, Scorteni, Bordenii Mici, Bordenii Mari, Mislea, Sarca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</si>
</sst>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 #,##0.00\ _л_в_._-;\-* #,##0.00\ _л_в_._-;_-* &quot;-&quot;??\ _л_в_._-;_-@_-"/>
    <numFmt numFmtId="166" formatCode="_-* #,##0_-;\-* #,##0_-;_-* &quot;-&quot;??_-;_-@_-"/>
    <numFmt numFmtId="167" formatCode="_-* #,##0\ _л_в_._-;\-* #,##0\ _л_в_._-;_-* &quot;-&quot;??\ _л_в_._-;_-@_-"/>
    <numFmt numFmtId="168" formatCode="0.0%"/>
    <numFmt numFmtId="169" formatCode="#,##0.0"/>
    <numFmt numFmtId="170" formatCode="_-* #,##0\ _л_в_._-;\-* #,##0\ _л_в_._-;_-* \-??\ _л_в_._-;_-@_-"/>
    <numFmt numFmtId="171" formatCode="#,##0.0000"/>
  </numFmts>
  <fonts count="26" x14ac:knownFonts="1">
    <font>
      <sz val="11"/>
      <color theme="1"/>
      <name val="Calibri"/>
      <family val="2"/>
      <scheme val="minor"/>
    </font>
    <font>
      <sz val="10"/>
      <name val="Arial"/>
      <family val="2"/>
      <charset val="238"/>
    </font>
    <font>
      <sz val="10"/>
      <name val="Arial"/>
      <family val="2"/>
    </font>
    <font>
      <sz val="8"/>
      <name val="Tahoma"/>
      <family val="2"/>
    </font>
    <font>
      <b/>
      <sz val="10"/>
      <name val="Arial"/>
      <family val="2"/>
    </font>
    <font>
      <b/>
      <sz val="12"/>
      <name val="Arial"/>
      <family val="2"/>
    </font>
    <font>
      <b/>
      <strike/>
      <sz val="10"/>
      <name val="Arial"/>
      <family val="2"/>
    </font>
    <font>
      <b/>
      <sz val="10"/>
      <name val="Arial"/>
      <family val="2"/>
      <charset val="238"/>
    </font>
    <font>
      <b/>
      <sz val="11"/>
      <name val="Arial"/>
      <family val="2"/>
    </font>
    <font>
      <b/>
      <sz val="11"/>
      <name val="Calibri"/>
      <family val="2"/>
    </font>
    <font>
      <sz val="10"/>
      <name val="Arial CE"/>
      <family val="2"/>
      <charset val="238"/>
    </font>
    <font>
      <b/>
      <i/>
      <sz val="10"/>
      <name val="Arial"/>
      <family val="2"/>
    </font>
    <font>
      <sz val="11"/>
      <color theme="1"/>
      <name val="Calibri"/>
      <family val="2"/>
      <scheme val="minor"/>
    </font>
    <font>
      <sz val="11"/>
      <color theme="1"/>
      <name val="Calibri"/>
      <family val="2"/>
      <charset val="238"/>
      <scheme val="minor"/>
    </font>
    <font>
      <sz val="12"/>
      <color theme="1"/>
      <name val="Calibri"/>
      <family val="2"/>
      <scheme val="minor"/>
    </font>
    <font>
      <sz val="10"/>
      <name val="Calibri"/>
      <family val="2"/>
      <charset val="238"/>
      <scheme val="minor"/>
    </font>
    <font>
      <sz val="11"/>
      <name val="Calibri"/>
      <family val="2"/>
      <scheme val="minor"/>
    </font>
    <font>
      <sz val="10"/>
      <name val="Calibri"/>
      <family val="2"/>
      <scheme val="minor"/>
    </font>
    <font>
      <b/>
      <sz val="10"/>
      <name val="Calibri"/>
      <family val="2"/>
      <charset val="238"/>
      <scheme val="minor"/>
    </font>
    <font>
      <b/>
      <strike/>
      <sz val="10"/>
      <name val="Calibri"/>
      <family val="2"/>
      <scheme val="minor"/>
    </font>
    <font>
      <b/>
      <sz val="10"/>
      <name val="Calibri"/>
      <family val="2"/>
      <scheme val="minor"/>
    </font>
    <font>
      <strike/>
      <sz val="10"/>
      <name val="Calibri"/>
      <family val="2"/>
      <scheme val="minor"/>
    </font>
    <font>
      <sz val="10"/>
      <color rgb="FFFF0000"/>
      <name val="Calibri"/>
      <family val="2"/>
      <charset val="238"/>
      <scheme val="minor"/>
    </font>
    <font>
      <b/>
      <sz val="11"/>
      <name val="Calibri"/>
      <family val="2"/>
      <charset val="238"/>
      <scheme val="minor"/>
    </font>
    <font>
      <sz val="9"/>
      <name val="Arial"/>
      <family val="2"/>
    </font>
    <font>
      <b/>
      <sz val="9"/>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2">
    <xf numFmtId="0" fontId="0" fillId="0" borderId="0"/>
    <xf numFmtId="164" fontId="12" fillId="0" borderId="0" applyFont="0" applyFill="0" applyBorder="0" applyAlignment="0" applyProtection="0"/>
    <xf numFmtId="0" fontId="1" fillId="0" borderId="0"/>
    <xf numFmtId="0" fontId="14" fillId="0" borderId="0"/>
    <xf numFmtId="0" fontId="13" fillId="0" borderId="0"/>
    <xf numFmtId="0" fontId="1" fillId="0" borderId="0"/>
    <xf numFmtId="0" fontId="12" fillId="0" borderId="0"/>
    <xf numFmtId="0" fontId="13" fillId="0" borderId="0"/>
    <xf numFmtId="0" fontId="12" fillId="0" borderId="0"/>
    <xf numFmtId="0" fontId="10" fillId="0" borderId="0"/>
    <xf numFmtId="9" fontId="12" fillId="0" borderId="0" applyFont="0" applyFill="0" applyBorder="0" applyAlignment="0" applyProtection="0"/>
    <xf numFmtId="164" fontId="12" fillId="0" borderId="0" applyFont="0" applyFill="0" applyBorder="0" applyAlignment="0" applyProtection="0"/>
  </cellStyleXfs>
  <cellXfs count="266">
    <xf numFmtId="0" fontId="0" fillId="0" borderId="0" xfId="0"/>
    <xf numFmtId="0" fontId="4" fillId="0" borderId="0" xfId="0" applyFont="1" applyAlignment="1">
      <alignment vertical="center"/>
    </xf>
    <xf numFmtId="166" fontId="4" fillId="0" borderId="1" xfId="1" applyNumberFormat="1" applyFont="1" applyFill="1" applyBorder="1" applyAlignment="1">
      <alignment vertical="center" wrapText="1"/>
    </xf>
    <xf numFmtId="3" fontId="4" fillId="0" borderId="1" xfId="1" applyNumberFormat="1" applyFont="1" applyFill="1" applyBorder="1" applyAlignment="1">
      <alignment vertical="center" wrapText="1"/>
    </xf>
    <xf numFmtId="1" fontId="4" fillId="0" borderId="1" xfId="1" applyNumberFormat="1" applyFont="1" applyFill="1" applyBorder="1" applyAlignment="1">
      <alignment vertical="center" wrapText="1"/>
    </xf>
    <xf numFmtId="37" fontId="4" fillId="0" borderId="1" xfId="1" applyNumberFormat="1" applyFont="1" applyFill="1" applyBorder="1" applyAlignment="1">
      <alignment vertical="center" wrapText="1"/>
    </xf>
    <xf numFmtId="3" fontId="4" fillId="0" borderId="1" xfId="11" applyNumberFormat="1" applyFont="1" applyFill="1" applyBorder="1" applyAlignment="1">
      <alignment vertical="center" wrapText="1"/>
    </xf>
    <xf numFmtId="3" fontId="4" fillId="0" borderId="1" xfId="1" applyNumberFormat="1" applyFont="1" applyFill="1" applyBorder="1" applyAlignment="1" applyProtection="1">
      <alignment vertical="center" wrapText="1"/>
    </xf>
    <xf numFmtId="169" fontId="4" fillId="0" borderId="1" xfId="1" applyNumberFormat="1" applyFont="1" applyFill="1" applyBorder="1" applyAlignment="1">
      <alignment vertical="center" wrapText="1"/>
    </xf>
    <xf numFmtId="3" fontId="4" fillId="0" borderId="1" xfId="1" applyNumberFormat="1" applyFont="1" applyFill="1" applyBorder="1" applyAlignment="1" applyProtection="1">
      <alignment vertical="center" wrapText="1"/>
      <protection locked="0"/>
    </xf>
    <xf numFmtId="3" fontId="4" fillId="0" borderId="2" xfId="1" applyNumberFormat="1" applyFont="1" applyFill="1" applyBorder="1" applyAlignment="1">
      <alignment vertical="center" wrapText="1"/>
    </xf>
    <xf numFmtId="0" fontId="15" fillId="0" borderId="0" xfId="0" applyFont="1" applyAlignment="1">
      <alignment vertical="center"/>
    </xf>
    <xf numFmtId="0" fontId="15" fillId="0" borderId="0" xfId="0" applyFont="1" applyAlignment="1" applyProtection="1">
      <alignment vertical="center"/>
      <protection locked="0"/>
    </xf>
    <xf numFmtId="0" fontId="16" fillId="0" borderId="0" xfId="0" applyFont="1" applyAlignment="1">
      <alignment vertical="center"/>
    </xf>
    <xf numFmtId="0" fontId="17" fillId="0" borderId="0" xfId="0" applyFont="1" applyAlignment="1">
      <alignment vertical="center"/>
    </xf>
    <xf numFmtId="0" fontId="4" fillId="0" borderId="0" xfId="0" applyFont="1" applyAlignment="1">
      <alignment horizontal="left" vertical="center" wrapText="1"/>
    </xf>
    <xf numFmtId="1" fontId="4" fillId="0" borderId="1" xfId="10" applyNumberFormat="1" applyFont="1" applyFill="1" applyBorder="1" applyAlignment="1">
      <alignment vertical="center" wrapText="1"/>
    </xf>
    <xf numFmtId="3" fontId="7" fillId="0" borderId="1" xfId="1" applyNumberFormat="1" applyFont="1" applyFill="1" applyBorder="1" applyAlignment="1">
      <alignment vertical="center" wrapText="1"/>
    </xf>
    <xf numFmtId="0" fontId="18" fillId="0" borderId="0" xfId="0" applyFont="1" applyAlignment="1">
      <alignment vertical="center"/>
    </xf>
    <xf numFmtId="0" fontId="16" fillId="0" borderId="0" xfId="0" applyFont="1" applyAlignment="1" applyProtection="1">
      <alignment vertical="center"/>
      <protection locked="0"/>
    </xf>
    <xf numFmtId="0" fontId="3" fillId="0" borderId="0" xfId="0" applyFont="1" applyAlignment="1">
      <alignment vertical="center"/>
    </xf>
    <xf numFmtId="0" fontId="18" fillId="0" borderId="1" xfId="0" applyFont="1" applyBorder="1" applyAlignment="1">
      <alignment vertical="center"/>
    </xf>
    <xf numFmtId="0" fontId="15" fillId="0" borderId="0" xfId="0" applyFont="1" applyAlignment="1">
      <alignment horizontal="center" vertical="center"/>
    </xf>
    <xf numFmtId="0" fontId="19" fillId="0" borderId="0" xfId="0" applyFont="1" applyAlignment="1">
      <alignment vertical="center"/>
    </xf>
    <xf numFmtId="0" fontId="15" fillId="0" borderId="3" xfId="0" applyFont="1" applyBorder="1" applyAlignment="1">
      <alignment horizontal="center" vertical="center"/>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15" fillId="0" borderId="4" xfId="0" applyFont="1" applyBorder="1" applyAlignment="1">
      <alignment vertical="center"/>
    </xf>
    <xf numFmtId="166" fontId="15" fillId="0" borderId="4" xfId="0" applyNumberFormat="1" applyFont="1" applyBorder="1" applyAlignment="1">
      <alignment vertical="center"/>
    </xf>
    <xf numFmtId="166" fontId="15" fillId="0" borderId="4" xfId="0" applyNumberFormat="1" applyFont="1" applyBorder="1" applyAlignment="1" applyProtection="1">
      <alignment vertical="center"/>
      <protection locked="0"/>
    </xf>
    <xf numFmtId="0" fontId="4" fillId="0" borderId="4" xfId="0" applyFont="1" applyBorder="1" applyAlignment="1">
      <alignment horizontal="left" vertical="center" wrapText="1"/>
    </xf>
    <xf numFmtId="166" fontId="17" fillId="0" borderId="4" xfId="0" applyNumberFormat="1" applyFont="1" applyBorder="1" applyAlignment="1">
      <alignment vertical="center"/>
    </xf>
    <xf numFmtId="0" fontId="17" fillId="0" borderId="4" xfId="0" applyFont="1" applyBorder="1" applyAlignment="1">
      <alignment vertical="center"/>
    </xf>
    <xf numFmtId="0" fontId="20" fillId="0" borderId="4" xfId="0" applyFont="1" applyBorder="1" applyAlignment="1">
      <alignment vertical="center"/>
    </xf>
    <xf numFmtId="166" fontId="4" fillId="0" borderId="4" xfId="0" applyNumberFormat="1" applyFont="1" applyBorder="1" applyAlignment="1">
      <alignment vertical="center"/>
    </xf>
    <xf numFmtId="0" fontId="17" fillId="0" borderId="4" xfId="0" applyFont="1" applyBorder="1" applyAlignment="1" applyProtection="1">
      <alignment vertical="center"/>
      <protection locked="0"/>
    </xf>
    <xf numFmtId="166" fontId="21" fillId="0" borderId="4" xfId="0" applyNumberFormat="1" applyFont="1" applyBorder="1" applyAlignment="1">
      <alignment vertical="center"/>
    </xf>
    <xf numFmtId="0" fontId="15" fillId="0" borderId="4" xfId="0" applyFont="1" applyBorder="1" applyAlignment="1" applyProtection="1">
      <alignment vertical="center"/>
      <protection locked="0"/>
    </xf>
    <xf numFmtId="166" fontId="18" fillId="0" borderId="4" xfId="0" applyNumberFormat="1" applyFont="1" applyBorder="1" applyAlignment="1">
      <alignment vertical="center"/>
    </xf>
    <xf numFmtId="166" fontId="7" fillId="0" borderId="4" xfId="0" applyNumberFormat="1" applyFont="1" applyBorder="1" applyAlignment="1">
      <alignment vertical="center"/>
    </xf>
    <xf numFmtId="166" fontId="17" fillId="0" borderId="5" xfId="0" applyNumberFormat="1" applyFont="1" applyBorder="1" applyAlignment="1">
      <alignment vertical="center"/>
    </xf>
    <xf numFmtId="166" fontId="17" fillId="0" borderId="6" xfId="0" applyNumberFormat="1" applyFont="1" applyBorder="1" applyAlignment="1">
      <alignment vertical="center"/>
    </xf>
    <xf numFmtId="166" fontId="1" fillId="0" borderId="4" xfId="0" applyNumberFormat="1" applyFont="1" applyBorder="1" applyAlignment="1">
      <alignment vertical="center"/>
    </xf>
    <xf numFmtId="166" fontId="15" fillId="0" borderId="5" xfId="0" applyNumberFormat="1" applyFont="1" applyBorder="1" applyAlignment="1">
      <alignment vertical="center"/>
    </xf>
    <xf numFmtId="166" fontId="15" fillId="0" borderId="6" xfId="0" applyNumberFormat="1" applyFont="1" applyBorder="1" applyAlignment="1">
      <alignment vertical="center"/>
    </xf>
    <xf numFmtId="0" fontId="4" fillId="0" borderId="4" xfId="0" applyFont="1" applyBorder="1" applyAlignment="1">
      <alignment vertical="center"/>
    </xf>
    <xf numFmtId="10" fontId="2" fillId="0" borderId="1" xfId="1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1" fontId="4" fillId="0" borderId="1" xfId="1" applyNumberFormat="1" applyFont="1" applyFill="1" applyBorder="1" applyAlignment="1" applyProtection="1">
      <alignment horizontal="center" vertical="center" wrapText="1"/>
    </xf>
    <xf numFmtId="1" fontId="4" fillId="0" borderId="1" xfId="11" applyNumberFormat="1" applyFont="1" applyFill="1" applyBorder="1" applyAlignment="1">
      <alignment horizontal="center" vertical="center" wrapText="1"/>
    </xf>
    <xf numFmtId="1" fontId="4" fillId="0" borderId="2" xfId="1" applyNumberFormat="1" applyFont="1" applyFill="1" applyBorder="1" applyAlignment="1">
      <alignment horizontal="center" vertical="center" wrapText="1"/>
    </xf>
    <xf numFmtId="10" fontId="4" fillId="0" borderId="1" xfId="10" applyNumberFormat="1" applyFont="1" applyFill="1" applyBorder="1" applyAlignment="1">
      <alignment vertical="center" wrapText="1"/>
    </xf>
    <xf numFmtId="3" fontId="4" fillId="0" borderId="1" xfId="1" applyNumberFormat="1" applyFont="1" applyFill="1" applyBorder="1" applyAlignment="1">
      <alignment horizontal="right" vertical="center" wrapText="1"/>
    </xf>
    <xf numFmtId="3" fontId="4" fillId="0" borderId="0" xfId="1" applyNumberFormat="1" applyFont="1" applyFill="1" applyBorder="1" applyAlignment="1">
      <alignment vertical="center" wrapText="1"/>
    </xf>
    <xf numFmtId="1" fontId="4" fillId="0" borderId="0" xfId="1" applyNumberFormat="1" applyFont="1" applyFill="1" applyBorder="1" applyAlignment="1">
      <alignment horizontal="center" vertical="center" wrapText="1"/>
    </xf>
    <xf numFmtId="10" fontId="4" fillId="0" borderId="1" xfId="10" applyNumberFormat="1" applyFont="1" applyFill="1" applyBorder="1" applyAlignment="1" applyProtection="1">
      <alignment vertical="center" wrapText="1"/>
      <protection locked="0"/>
    </xf>
    <xf numFmtId="10" fontId="4" fillId="0" borderId="1" xfId="10" applyNumberFormat="1" applyFont="1" applyFill="1" applyBorder="1" applyAlignment="1" applyProtection="1">
      <alignment vertical="center" wrapText="1"/>
    </xf>
    <xf numFmtId="10" fontId="7" fillId="0" borderId="1" xfId="10" applyNumberFormat="1" applyFont="1" applyFill="1" applyBorder="1" applyAlignment="1">
      <alignment vertical="center" wrapText="1"/>
    </xf>
    <xf numFmtId="10" fontId="4" fillId="0" borderId="1" xfId="10" applyNumberFormat="1" applyFont="1" applyFill="1" applyBorder="1" applyAlignment="1">
      <alignment horizontal="right" vertical="center" wrapText="1"/>
    </xf>
    <xf numFmtId="10" fontId="4" fillId="0" borderId="2" xfId="10" applyNumberFormat="1" applyFont="1" applyFill="1" applyBorder="1" applyAlignment="1">
      <alignment vertical="center" wrapText="1"/>
    </xf>
    <xf numFmtId="0" fontId="22" fillId="0" borderId="0" xfId="0" applyFont="1" applyAlignment="1">
      <alignment vertical="center"/>
    </xf>
    <xf numFmtId="10" fontId="4" fillId="0" borderId="7" xfId="0" applyNumberFormat="1" applyFont="1" applyBorder="1" applyAlignment="1">
      <alignment horizontal="center" vertical="center" wrapText="1"/>
    </xf>
    <xf numFmtId="3" fontId="4" fillId="0" borderId="1" xfId="0" applyNumberFormat="1" applyFont="1" applyBorder="1" applyAlignment="1">
      <alignment vertical="center" wrapText="1"/>
    </xf>
    <xf numFmtId="0" fontId="2" fillId="0" borderId="1" xfId="0" applyFont="1" applyBorder="1" applyAlignment="1">
      <alignment horizontal="center" vertical="center" wrapText="1"/>
    </xf>
    <xf numFmtId="3" fontId="4" fillId="0" borderId="1" xfId="0" applyNumberFormat="1" applyFont="1" applyBorder="1" applyAlignment="1" applyProtection="1">
      <alignment vertical="center" wrapText="1"/>
      <protection locked="0"/>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pplyProtection="1">
      <alignment horizontal="left" vertical="center" wrapText="1"/>
      <protection locked="0"/>
    </xf>
    <xf numFmtId="3" fontId="4" fillId="0" borderId="1" xfId="0" applyNumberFormat="1" applyFont="1" applyBorder="1" applyAlignment="1">
      <alignment vertical="center"/>
    </xf>
    <xf numFmtId="0" fontId="7" fillId="0" borderId="1" xfId="0" applyFont="1" applyBorder="1" applyAlignment="1">
      <alignment vertical="center" wrapText="1"/>
    </xf>
    <xf numFmtId="0" fontId="4" fillId="0" borderId="1" xfId="0" applyFont="1" applyBorder="1" applyAlignment="1">
      <alignment horizontal="justify" vertical="center" wrapText="1"/>
    </xf>
    <xf numFmtId="10"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pplyProtection="1">
      <alignment vertical="center" wrapText="1"/>
      <protection locked="0"/>
    </xf>
    <xf numFmtId="0" fontId="4" fillId="0" borderId="1" xfId="0" applyFont="1" applyBorder="1" applyAlignment="1" applyProtection="1">
      <alignment horizontal="justify" vertical="center" wrapText="1"/>
      <protection locked="0"/>
    </xf>
    <xf numFmtId="0" fontId="17" fillId="0" borderId="6" xfId="0" applyFont="1" applyBorder="1" applyAlignment="1">
      <alignment vertical="center"/>
    </xf>
    <xf numFmtId="0" fontId="15" fillId="0" borderId="6" xfId="0" applyFont="1" applyBorder="1" applyAlignment="1">
      <alignment vertical="center"/>
    </xf>
    <xf numFmtId="166" fontId="17" fillId="0" borderId="4" xfId="0" applyNumberFormat="1" applyFont="1" applyBorder="1" applyAlignment="1" applyProtection="1">
      <alignment vertical="center"/>
      <protection locked="0"/>
    </xf>
    <xf numFmtId="0" fontId="7" fillId="0" borderId="1" xfId="0" applyFont="1" applyBorder="1" applyAlignment="1">
      <alignment vertical="center" wrapText="1" readingOrder="1"/>
    </xf>
    <xf numFmtId="166" fontId="15" fillId="0" borderId="0" xfId="0" applyNumberFormat="1" applyFont="1" applyAlignment="1">
      <alignment vertical="center"/>
    </xf>
    <xf numFmtId="10" fontId="4" fillId="0" borderId="0" xfId="10" applyNumberFormat="1" applyFont="1" applyFill="1" applyBorder="1" applyAlignment="1">
      <alignment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7" fillId="0" borderId="0" xfId="0" applyFont="1" applyAlignment="1">
      <alignment vertical="center"/>
    </xf>
    <xf numFmtId="0" fontId="4" fillId="0" borderId="0" xfId="0" applyFont="1" applyAlignment="1">
      <alignment horizontal="justify" vertical="center" wrapText="1"/>
    </xf>
    <xf numFmtId="10" fontId="2" fillId="0" borderId="0" xfId="0" applyNumberFormat="1" applyFont="1" applyAlignment="1">
      <alignment horizontal="center" vertical="center"/>
    </xf>
    <xf numFmtId="0" fontId="2" fillId="0" borderId="0" xfId="0" applyFont="1" applyAlignment="1">
      <alignment horizontal="center" vertical="center"/>
    </xf>
    <xf numFmtId="3" fontId="4" fillId="0" borderId="0" xfId="0" applyNumberFormat="1" applyFont="1" applyAlignment="1">
      <alignment vertical="center" wrapText="1"/>
    </xf>
    <xf numFmtId="167" fontId="2" fillId="0" borderId="0" xfId="0" applyNumberFormat="1" applyFont="1" applyAlignment="1">
      <alignment horizontal="center" vertical="center"/>
    </xf>
    <xf numFmtId="0" fontId="2" fillId="0" borderId="2" xfId="0" applyFont="1" applyBorder="1" applyAlignment="1">
      <alignment horizontal="center" vertical="center" wrapText="1"/>
    </xf>
    <xf numFmtId="3" fontId="4" fillId="0" borderId="2" xfId="0" applyNumberFormat="1" applyFont="1" applyBorder="1" applyAlignment="1">
      <alignment vertical="center" wrapText="1"/>
    </xf>
    <xf numFmtId="166" fontId="1" fillId="0" borderId="5" xfId="0" applyNumberFormat="1" applyFont="1" applyBorder="1" applyAlignment="1">
      <alignment vertical="center"/>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2" fillId="0" borderId="2" xfId="0" applyFont="1" applyBorder="1" applyAlignment="1">
      <alignment horizontal="center" vertical="center"/>
    </xf>
    <xf numFmtId="167" fontId="4" fillId="0" borderId="1" xfId="0" applyNumberFormat="1" applyFont="1" applyBorder="1" applyAlignment="1">
      <alignment horizontal="center" vertical="center"/>
    </xf>
    <xf numFmtId="0" fontId="4" fillId="0" borderId="10" xfId="0" applyFont="1" applyBorder="1" applyAlignment="1">
      <alignment horizontal="center" vertical="center"/>
    </xf>
    <xf numFmtId="1" fontId="4" fillId="0" borderId="0" xfId="0" applyNumberFormat="1" applyFont="1" applyAlignment="1">
      <alignment horizontal="center" vertical="center"/>
    </xf>
    <xf numFmtId="3" fontId="2" fillId="0" borderId="0" xfId="0" applyNumberFormat="1" applyFont="1" applyAlignment="1">
      <alignment vertical="center"/>
    </xf>
    <xf numFmtId="3" fontId="4" fillId="0" borderId="0" xfId="0" applyNumberFormat="1" applyFont="1" applyAlignment="1">
      <alignment vertical="center"/>
    </xf>
    <xf numFmtId="1" fontId="2" fillId="0" borderId="0" xfId="0" applyNumberFormat="1" applyFont="1" applyAlignment="1">
      <alignment horizontal="center" vertical="center"/>
    </xf>
    <xf numFmtId="168" fontId="4" fillId="0" borderId="7" xfId="0" applyNumberFormat="1" applyFont="1" applyBorder="1" applyAlignment="1">
      <alignment horizontal="center" vertical="center" wrapText="1"/>
    </xf>
    <xf numFmtId="1" fontId="4" fillId="0" borderId="7"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xf>
    <xf numFmtId="167" fontId="2" fillId="0" borderId="14" xfId="0" applyNumberFormat="1" applyFont="1" applyBorder="1" applyAlignment="1">
      <alignment horizontal="center" vertical="center"/>
    </xf>
    <xf numFmtId="0" fontId="2" fillId="0" borderId="15" xfId="0" applyFont="1" applyBorder="1" applyAlignment="1">
      <alignment horizontal="center" vertical="center"/>
    </xf>
    <xf numFmtId="167" fontId="2" fillId="0" borderId="16" xfId="0" applyNumberFormat="1" applyFont="1" applyBorder="1" applyAlignment="1">
      <alignment horizontal="center" vertical="center"/>
    </xf>
    <xf numFmtId="0" fontId="2" fillId="0" borderId="10" xfId="0" applyFont="1" applyBorder="1" applyAlignment="1" applyProtection="1">
      <alignment horizontal="center" vertical="center"/>
      <protection locked="0"/>
    </xf>
    <xf numFmtId="167" fontId="2" fillId="0" borderId="1" xfId="0" applyNumberFormat="1" applyFont="1" applyBorder="1" applyAlignment="1" applyProtection="1">
      <alignment horizontal="center" vertical="center"/>
      <protection locked="0"/>
    </xf>
    <xf numFmtId="170" fontId="2" fillId="0" borderId="1" xfId="0" applyNumberFormat="1" applyFont="1" applyBorder="1" applyAlignment="1">
      <alignment horizontal="center" vertical="center"/>
    </xf>
    <xf numFmtId="167" fontId="2" fillId="0" borderId="10" xfId="0" applyNumberFormat="1" applyFont="1" applyBorder="1" applyAlignment="1">
      <alignment horizontal="center" vertical="center"/>
    </xf>
    <xf numFmtId="3" fontId="4" fillId="0" borderId="1" xfId="0" applyNumberFormat="1" applyFont="1" applyBorder="1" applyAlignment="1">
      <alignment horizontal="left" vertical="center" wrapText="1"/>
    </xf>
    <xf numFmtId="0" fontId="2" fillId="0" borderId="10" xfId="0" applyFont="1" applyBorder="1" applyAlignment="1">
      <alignment horizontal="center" vertical="center" wrapText="1"/>
    </xf>
    <xf numFmtId="37" fontId="4" fillId="0" borderId="1" xfId="0" applyNumberFormat="1" applyFont="1" applyBorder="1" applyAlignment="1" applyProtection="1">
      <alignment vertical="center"/>
      <protection locked="0"/>
    </xf>
    <xf numFmtId="3" fontId="4" fillId="0" borderId="1" xfId="3" applyNumberFormat="1" applyFont="1" applyBorder="1" applyAlignment="1">
      <alignment wrapText="1"/>
    </xf>
    <xf numFmtId="3" fontId="2" fillId="0" borderId="1" xfId="0" applyNumberFormat="1" applyFont="1" applyBorder="1" applyAlignment="1">
      <alignment vertical="center"/>
    </xf>
    <xf numFmtId="0" fontId="17" fillId="0" borderId="1" xfId="0" applyFont="1" applyBorder="1" applyAlignment="1">
      <alignment vertical="center"/>
    </xf>
    <xf numFmtId="1" fontId="8" fillId="0" borderId="1" xfId="0" applyNumberFormat="1" applyFont="1" applyBorder="1" applyAlignment="1">
      <alignment vertical="center"/>
    </xf>
    <xf numFmtId="0" fontId="8" fillId="0" borderId="1" xfId="0" applyFont="1" applyBorder="1" applyAlignment="1">
      <alignment vertical="center"/>
    </xf>
    <xf numFmtId="0" fontId="4" fillId="0" borderId="1" xfId="0" applyFont="1" applyBorder="1" applyAlignment="1">
      <alignment horizontal="center" vertical="center"/>
    </xf>
    <xf numFmtId="3" fontId="6" fillId="0" borderId="1" xfId="0" applyNumberFormat="1" applyFont="1" applyBorder="1" applyAlignment="1">
      <alignment vertical="center" wrapText="1"/>
    </xf>
    <xf numFmtId="3" fontId="7" fillId="0" borderId="1" xfId="0" applyNumberFormat="1" applyFont="1" applyBorder="1" applyAlignment="1">
      <alignmen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16" xfId="1" applyNumberFormat="1" applyFont="1" applyFill="1" applyBorder="1" applyAlignment="1">
      <alignment vertical="center" wrapText="1"/>
    </xf>
    <xf numFmtId="1" fontId="4" fillId="0" borderId="16" xfId="1" applyNumberFormat="1" applyFont="1" applyFill="1" applyBorder="1" applyAlignment="1">
      <alignment horizontal="center" vertical="center" wrapText="1"/>
    </xf>
    <xf numFmtId="10" fontId="4" fillId="0" borderId="16" xfId="10" applyNumberFormat="1" applyFont="1" applyFill="1" applyBorder="1" applyAlignment="1">
      <alignment vertical="center" wrapText="1"/>
    </xf>
    <xf numFmtId="0" fontId="2" fillId="0" borderId="16" xfId="0" applyFont="1" applyBorder="1" applyAlignment="1">
      <alignment horizontal="center" vertical="center" wrapText="1"/>
    </xf>
    <xf numFmtId="3" fontId="4" fillId="0" borderId="16" xfId="0" applyNumberFormat="1" applyFont="1" applyBorder="1" applyAlignment="1">
      <alignment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vertical="center" wrapText="1"/>
    </xf>
    <xf numFmtId="3" fontId="4" fillId="0" borderId="19" xfId="0" applyNumberFormat="1" applyFont="1" applyBorder="1" applyAlignment="1">
      <alignment vertical="center" wrapText="1"/>
    </xf>
    <xf numFmtId="0" fontId="2" fillId="0" borderId="0" xfId="0" applyFont="1" applyAlignment="1">
      <alignment vertical="center"/>
    </xf>
    <xf numFmtId="0" fontId="2" fillId="0" borderId="0" xfId="0" applyFont="1" applyAlignment="1">
      <alignment horizontal="justify" vertical="center" wrapText="1"/>
    </xf>
    <xf numFmtId="10" fontId="2" fillId="0" borderId="0" xfId="0" applyNumberFormat="1" applyFont="1" applyAlignment="1">
      <alignment vertical="center"/>
    </xf>
    <xf numFmtId="168" fontId="2" fillId="0" borderId="0" xfId="0" applyNumberFormat="1" applyFont="1" applyAlignment="1">
      <alignment horizontal="center" vertical="center"/>
    </xf>
    <xf numFmtId="168" fontId="4" fillId="0" borderId="0" xfId="0" applyNumberFormat="1" applyFont="1" applyAlignment="1">
      <alignment horizontal="center" vertical="center"/>
    </xf>
    <xf numFmtId="165" fontId="2" fillId="0" borderId="0" xfId="0" applyNumberFormat="1" applyFont="1" applyAlignment="1">
      <alignment vertical="center"/>
    </xf>
    <xf numFmtId="165" fontId="5" fillId="0" borderId="0" xfId="0" applyNumberFormat="1" applyFont="1" applyAlignment="1">
      <alignment vertical="center"/>
    </xf>
    <xf numFmtId="0" fontId="4" fillId="0" borderId="20" xfId="0" applyFont="1" applyBorder="1" applyAlignment="1">
      <alignment horizontal="center" vertical="center" wrapText="1"/>
    </xf>
    <xf numFmtId="3" fontId="4" fillId="0" borderId="21" xfId="0" applyNumberFormat="1" applyFont="1" applyBorder="1" applyAlignment="1">
      <alignment horizontal="center" vertical="center" wrapText="1"/>
    </xf>
    <xf numFmtId="0" fontId="4" fillId="0" borderId="16" xfId="0" applyFont="1" applyBorder="1" applyAlignment="1">
      <alignment horizontal="justify" vertical="center" wrapText="1"/>
    </xf>
    <xf numFmtId="10" fontId="4" fillId="0" borderId="1" xfId="0" applyNumberFormat="1" applyFont="1" applyBorder="1" applyAlignment="1">
      <alignment vertical="center" wrapText="1"/>
    </xf>
    <xf numFmtId="10" fontId="2" fillId="0" borderId="1" xfId="10" applyNumberFormat="1" applyFont="1" applyFill="1" applyBorder="1" applyAlignment="1">
      <alignment horizontal="center" vertical="center" wrapText="1"/>
    </xf>
    <xf numFmtId="0" fontId="7" fillId="0" borderId="2" xfId="0" applyFont="1" applyBorder="1" applyAlignment="1">
      <alignment vertical="center" wrapText="1" readingOrder="1"/>
    </xf>
    <xf numFmtId="0" fontId="4" fillId="0" borderId="2" xfId="0" applyFont="1" applyBorder="1" applyAlignment="1">
      <alignment horizontal="center" vertical="center"/>
    </xf>
    <xf numFmtId="10" fontId="2" fillId="0" borderId="2" xfId="10" applyNumberFormat="1" applyFont="1" applyFill="1" applyBorder="1" applyAlignment="1">
      <alignment horizontal="center" vertical="center" wrapText="1"/>
    </xf>
    <xf numFmtId="0" fontId="4" fillId="0" borderId="16" xfId="0" applyFont="1" applyBorder="1" applyAlignment="1">
      <alignment horizontal="left" vertical="center" wrapText="1"/>
    </xf>
    <xf numFmtId="10"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23" fillId="0" borderId="1" xfId="0" applyFont="1" applyBorder="1" applyAlignment="1">
      <alignment vertical="center"/>
    </xf>
    <xf numFmtId="0" fontId="7"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vertical="center"/>
    </xf>
    <xf numFmtId="10" fontId="4" fillId="0" borderId="1" xfId="0" applyNumberFormat="1" applyFont="1" applyBorder="1" applyAlignment="1">
      <alignment vertical="center"/>
    </xf>
    <xf numFmtId="0" fontId="8" fillId="0" borderId="1" xfId="0" applyFont="1" applyBorder="1" applyAlignment="1">
      <alignment horizontal="justify" vertical="center" wrapText="1"/>
    </xf>
    <xf numFmtId="3" fontId="8" fillId="0" borderId="1" xfId="0" applyNumberFormat="1" applyFont="1" applyBorder="1" applyAlignment="1">
      <alignment vertical="center"/>
    </xf>
    <xf numFmtId="10" fontId="8" fillId="0" borderId="1" xfId="0" applyNumberFormat="1" applyFont="1" applyBorder="1" applyAlignment="1">
      <alignment vertical="center"/>
    </xf>
    <xf numFmtId="3" fontId="23" fillId="0" borderId="1" xfId="0" applyNumberFormat="1" applyFont="1" applyBorder="1"/>
    <xf numFmtId="3" fontId="23" fillId="0" borderId="1" xfId="0" applyNumberFormat="1" applyFont="1" applyBorder="1" applyAlignment="1">
      <alignment vertical="center"/>
    </xf>
    <xf numFmtId="0" fontId="4" fillId="0" borderId="1" xfId="0" applyFont="1" applyBorder="1" applyAlignment="1">
      <alignment horizontal="justify" vertical="center"/>
    </xf>
    <xf numFmtId="0" fontId="4" fillId="0" borderId="1" xfId="0" applyFont="1" applyBorder="1" applyAlignment="1" applyProtection="1">
      <alignment horizontal="left" vertical="center"/>
      <protection locked="0"/>
    </xf>
    <xf numFmtId="0" fontId="9" fillId="0" borderId="1" xfId="0" applyFont="1" applyBorder="1" applyAlignment="1">
      <alignment vertical="center"/>
    </xf>
    <xf numFmtId="0" fontId="23"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xf>
    <xf numFmtId="0" fontId="4" fillId="0" borderId="1" xfId="0" applyFont="1" applyBorder="1" applyAlignment="1">
      <alignment horizontal="left" vertical="center" wrapText="1" readingOrder="1"/>
    </xf>
    <xf numFmtId="0" fontId="4" fillId="0" borderId="1" xfId="0" applyFont="1" applyBorder="1"/>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horizontal="justify" vertical="center" wrapText="1"/>
    </xf>
    <xf numFmtId="3" fontId="4" fillId="0" borderId="23" xfId="1" applyNumberFormat="1" applyFont="1" applyFill="1" applyBorder="1" applyAlignment="1">
      <alignment vertical="center" wrapText="1"/>
    </xf>
    <xf numFmtId="0" fontId="4" fillId="0" borderId="23" xfId="0" applyFont="1" applyBorder="1" applyAlignment="1">
      <alignment horizontal="center" vertical="center"/>
    </xf>
    <xf numFmtId="1" fontId="4" fillId="0" borderId="23" xfId="1" applyNumberFormat="1" applyFont="1" applyFill="1" applyBorder="1" applyAlignment="1">
      <alignment horizontal="center" vertical="center" wrapText="1"/>
    </xf>
    <xf numFmtId="10" fontId="4" fillId="0" borderId="23" xfId="10" applyNumberFormat="1" applyFont="1" applyFill="1" applyBorder="1" applyAlignment="1">
      <alignment vertical="center" wrapText="1"/>
    </xf>
    <xf numFmtId="10" fontId="2" fillId="0" borderId="23" xfId="10" applyNumberFormat="1" applyFont="1" applyFill="1" applyBorder="1" applyAlignment="1">
      <alignment horizontal="center" vertical="center" wrapText="1"/>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3" fontId="4" fillId="0" borderId="23" xfId="0" applyNumberFormat="1" applyFont="1" applyBorder="1" applyAlignment="1">
      <alignment vertical="center" wrapText="1"/>
    </xf>
    <xf numFmtId="0" fontId="4" fillId="0" borderId="24" xfId="0" applyFont="1" applyBorder="1" applyAlignment="1">
      <alignment horizontal="center" vertical="center"/>
    </xf>
    <xf numFmtId="0" fontId="4" fillId="0" borderId="20" xfId="0" applyFont="1" applyBorder="1" applyAlignment="1">
      <alignment horizontal="center" vertical="center"/>
    </xf>
    <xf numFmtId="3" fontId="4" fillId="0" borderId="22" xfId="0" applyNumberFormat="1" applyFont="1" applyBorder="1" applyAlignment="1">
      <alignment horizontal="center" vertical="center" wrapText="1"/>
    </xf>
    <xf numFmtId="1" fontId="4" fillId="0" borderId="20" xfId="0" applyNumberFormat="1" applyFont="1" applyBorder="1" applyAlignment="1">
      <alignment horizontal="center" vertical="center" wrapText="1"/>
    </xf>
    <xf numFmtId="1" fontId="4" fillId="0" borderId="22" xfId="0" applyNumberFormat="1"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wrapText="1"/>
    </xf>
    <xf numFmtId="3" fontId="4" fillId="0" borderId="26" xfId="0" applyNumberFormat="1" applyFont="1" applyBorder="1" applyAlignment="1">
      <alignment horizontal="center" vertical="center" wrapText="1"/>
    </xf>
    <xf numFmtId="1" fontId="4" fillId="0" borderId="23" xfId="0" applyNumberFormat="1" applyFont="1" applyBorder="1" applyAlignment="1">
      <alignment horizontal="center" vertical="center" wrapText="1"/>
    </xf>
    <xf numFmtId="1" fontId="4" fillId="0" borderId="26" xfId="0" applyNumberFormat="1"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166" fontId="4" fillId="0" borderId="10" xfId="0" applyNumberFormat="1" applyFont="1" applyBorder="1" applyAlignment="1">
      <alignment vertical="center"/>
    </xf>
    <xf numFmtId="0" fontId="4" fillId="0" borderId="7" xfId="0" applyFont="1" applyBorder="1" applyAlignment="1">
      <alignment horizontal="left" vertical="center" wrapText="1"/>
    </xf>
    <xf numFmtId="0" fontId="7" fillId="0" borderId="7" xfId="0" applyFont="1" applyBorder="1" applyAlignment="1">
      <alignment vertical="center" wrapText="1"/>
    </xf>
    <xf numFmtId="0" fontId="4" fillId="0" borderId="7" xfId="0" applyFont="1" applyBorder="1" applyAlignment="1">
      <alignment horizontal="justify" vertical="center" wrapText="1"/>
    </xf>
    <xf numFmtId="3" fontId="4" fillId="0" borderId="7" xfId="1" applyNumberFormat="1" applyFont="1" applyFill="1" applyBorder="1" applyAlignment="1">
      <alignment vertical="center" wrapText="1"/>
    </xf>
    <xf numFmtId="1" fontId="4" fillId="0" borderId="7" xfId="1" applyNumberFormat="1" applyFont="1" applyFill="1" applyBorder="1" applyAlignment="1">
      <alignment horizontal="center" vertical="center" wrapText="1"/>
    </xf>
    <xf numFmtId="10" fontId="4" fillId="0" borderId="7" xfId="10" applyNumberFormat="1" applyFont="1" applyFill="1" applyBorder="1" applyAlignment="1">
      <alignment vertical="center" wrapText="1"/>
    </xf>
    <xf numFmtId="10"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3" fontId="4" fillId="0" borderId="7" xfId="0" applyNumberFormat="1" applyFont="1" applyBorder="1" applyAlignment="1">
      <alignment vertical="center" wrapText="1"/>
    </xf>
    <xf numFmtId="3" fontId="4" fillId="0" borderId="17" xfId="0" applyNumberFormat="1" applyFont="1" applyBorder="1" applyAlignment="1">
      <alignment vertical="center" wrapText="1"/>
    </xf>
    <xf numFmtId="166" fontId="4" fillId="0" borderId="18" xfId="0" applyNumberFormat="1" applyFont="1" applyBorder="1" applyAlignment="1">
      <alignment vertical="center" wrapText="1"/>
    </xf>
    <xf numFmtId="3" fontId="4" fillId="0" borderId="30" xfId="0" applyNumberFormat="1" applyFont="1" applyBorder="1" applyAlignment="1">
      <alignment vertical="center" wrapText="1"/>
    </xf>
    <xf numFmtId="0" fontId="7" fillId="0" borderId="2" xfId="0" applyFont="1" applyBorder="1" applyAlignment="1">
      <alignment vertical="center" wrapText="1"/>
    </xf>
    <xf numFmtId="10" fontId="2" fillId="0" borderId="2" xfId="0" applyNumberFormat="1" applyFont="1" applyBorder="1" applyAlignment="1">
      <alignment horizontal="center" vertical="center"/>
    </xf>
    <xf numFmtId="10" fontId="2" fillId="0" borderId="23" xfId="0" applyNumberFormat="1" applyFont="1" applyBorder="1" applyAlignment="1">
      <alignment horizontal="center" vertical="center"/>
    </xf>
    <xf numFmtId="166" fontId="4" fillId="0" borderId="7" xfId="1" applyNumberFormat="1" applyFont="1" applyFill="1" applyBorder="1" applyAlignment="1">
      <alignment vertical="center" wrapText="1"/>
    </xf>
    <xf numFmtId="3" fontId="4" fillId="0" borderId="18" xfId="0" applyNumberFormat="1" applyFont="1" applyBorder="1" applyAlignment="1" applyProtection="1">
      <alignment vertical="center" wrapText="1"/>
      <protection locked="0"/>
    </xf>
    <xf numFmtId="3" fontId="4" fillId="0" borderId="28" xfId="0" applyNumberFormat="1" applyFont="1" applyBorder="1" applyAlignment="1">
      <alignment vertical="center" wrapText="1"/>
    </xf>
    <xf numFmtId="0" fontId="4" fillId="2" borderId="32" xfId="0" applyFont="1" applyFill="1" applyBorder="1" applyAlignment="1">
      <alignment vertical="center"/>
    </xf>
    <xf numFmtId="0" fontId="4" fillId="2" borderId="31" xfId="0" applyFont="1" applyFill="1" applyBorder="1" applyAlignment="1">
      <alignment horizontal="center" vertical="center"/>
    </xf>
    <xf numFmtId="0" fontId="4" fillId="2" borderId="26" xfId="0" applyFont="1" applyFill="1" applyBorder="1" applyAlignment="1">
      <alignment horizontal="center" vertical="center" wrapText="1"/>
    </xf>
    <xf numFmtId="0" fontId="11" fillId="2" borderId="23" xfId="0" applyFont="1" applyFill="1" applyBorder="1" applyAlignment="1">
      <alignment horizontal="left" vertical="center"/>
    </xf>
    <xf numFmtId="0" fontId="7" fillId="2" borderId="23" xfId="0" applyFont="1" applyFill="1" applyBorder="1" applyAlignment="1">
      <alignment vertical="center" wrapText="1" readingOrder="1"/>
    </xf>
    <xf numFmtId="3" fontId="24" fillId="0" borderId="0" xfId="0" applyNumberFormat="1" applyFont="1" applyAlignment="1">
      <alignment vertical="center"/>
    </xf>
    <xf numFmtId="171" fontId="24" fillId="0" borderId="0" xfId="0" applyNumberFormat="1" applyFont="1" applyAlignment="1">
      <alignment vertical="center"/>
    </xf>
    <xf numFmtId="3" fontId="25" fillId="0" borderId="0" xfId="0" applyNumberFormat="1" applyFont="1" applyAlignment="1">
      <alignment vertical="center" wrapText="1"/>
    </xf>
    <xf numFmtId="10"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2" xfId="0" applyFont="1" applyBorder="1" applyAlignment="1">
      <alignment horizontal="center" vertical="center" wrapText="1"/>
    </xf>
    <xf numFmtId="1" fontId="4" fillId="0" borderId="38" xfId="0" applyNumberFormat="1" applyFont="1" applyBorder="1" applyAlignment="1">
      <alignment horizontal="center" vertical="center" wrapText="1"/>
    </xf>
    <xf numFmtId="1" fontId="4" fillId="0" borderId="39"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168" fontId="4" fillId="0" borderId="14" xfId="0" applyNumberFormat="1" applyFont="1" applyBorder="1" applyAlignment="1">
      <alignment horizontal="center" vertical="center" wrapText="1"/>
    </xf>
    <xf numFmtId="168" fontId="4" fillId="0" borderId="36" xfId="0" applyNumberFormat="1" applyFont="1" applyBorder="1" applyAlignment="1">
      <alignment horizontal="center" vertical="center" wrapText="1"/>
    </xf>
    <xf numFmtId="1" fontId="4" fillId="0" borderId="14" xfId="0" applyNumberFormat="1" applyFont="1" applyBorder="1" applyAlignment="1">
      <alignment horizontal="center" vertical="center" wrapText="1"/>
    </xf>
    <xf numFmtId="1" fontId="4" fillId="0" borderId="3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166" fontId="2" fillId="0" borderId="33" xfId="0" applyNumberFormat="1" applyFont="1" applyBorder="1" applyAlignment="1">
      <alignment horizontal="center" vertical="center"/>
    </xf>
    <xf numFmtId="166" fontId="4" fillId="0" borderId="34" xfId="0" applyNumberFormat="1" applyFont="1" applyBorder="1" applyAlignment="1">
      <alignment horizontal="center" vertical="center"/>
    </xf>
    <xf numFmtId="166" fontId="4" fillId="0" borderId="35" xfId="0" applyNumberFormat="1" applyFont="1" applyBorder="1" applyAlignment="1">
      <alignment horizontal="center" vertical="center"/>
    </xf>
    <xf numFmtId="3" fontId="4" fillId="0" borderId="18" xfId="0" applyNumberFormat="1" applyFont="1" applyBorder="1" applyAlignment="1">
      <alignment horizontal="center" vertical="center" wrapText="1"/>
    </xf>
    <xf numFmtId="3" fontId="4" fillId="0" borderId="19"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165" fontId="5" fillId="0" borderId="0" xfId="0" applyNumberFormat="1" applyFont="1" applyAlignment="1">
      <alignment horizontal="center" vertical="center"/>
    </xf>
    <xf numFmtId="0" fontId="1"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4" fillId="0" borderId="0" xfId="0" applyFont="1" applyAlignment="1">
      <alignment horizontal="center" vertical="center"/>
    </xf>
    <xf numFmtId="166" fontId="4" fillId="0" borderId="8" xfId="0" applyNumberFormat="1" applyFont="1" applyBorder="1" applyAlignment="1">
      <alignment horizontal="center" vertical="center"/>
    </xf>
    <xf numFmtId="166" fontId="4" fillId="0" borderId="9" xfId="0" applyNumberFormat="1" applyFont="1" applyBorder="1" applyAlignment="1">
      <alignment horizontal="center" vertical="center"/>
    </xf>
    <xf numFmtId="166" fontId="4" fillId="2" borderId="31" xfId="0" applyNumberFormat="1" applyFont="1" applyFill="1" applyBorder="1" applyAlignment="1">
      <alignment horizontal="center" vertical="center"/>
    </xf>
    <xf numFmtId="166" fontId="4" fillId="0" borderId="29" xfId="0" applyNumberFormat="1" applyFont="1" applyBorder="1" applyAlignment="1">
      <alignment horizontal="center" vertical="center"/>
    </xf>
    <xf numFmtId="0" fontId="4" fillId="2" borderId="0" xfId="0" applyFont="1" applyFill="1" applyAlignment="1">
      <alignment horizontal="center" vertical="center"/>
    </xf>
    <xf numFmtId="166" fontId="4" fillId="0" borderId="0" xfId="0" applyNumberFormat="1" applyFont="1" applyAlignment="1">
      <alignment horizontal="center" vertical="center"/>
    </xf>
  </cellXfs>
  <cellStyles count="12">
    <cellStyle name="Comma" xfId="1" builtinId="3"/>
    <cellStyle name="Normal" xfId="0" builtinId="0"/>
    <cellStyle name="Normal 10" xfId="2" xr:uid="{069B6DAC-7700-4305-B5C2-F16561037150}"/>
    <cellStyle name="Normal 2" xfId="3" xr:uid="{5B2C726F-F738-4313-9518-59E10FE49F9C}"/>
    <cellStyle name="Normal 3 2 2 2" xfId="4" xr:uid="{3BEF4D72-0DA2-414C-BE86-B677EBF6A5EB}"/>
    <cellStyle name="Normal 4 2" xfId="5" xr:uid="{FA19CF82-3E3E-4F9D-9307-F8BE5CD81FE0}"/>
    <cellStyle name="Normal 4 2 2 3" xfId="6" xr:uid="{6C1E69DC-F67A-42DF-898F-60DF0911502A}"/>
    <cellStyle name="Normal 5" xfId="7" xr:uid="{916599F5-580A-400F-BF26-34BE06666080}"/>
    <cellStyle name="Normal 6" xfId="8" xr:uid="{B2BB1477-F6FD-43D3-83FE-6CB4F89F5D51}"/>
    <cellStyle name="Normalny_AKPOSK2009_projekt_12_08_09i_zakladki" xfId="9" xr:uid="{7D5E5D33-8A69-4278-8DE1-6D5A33EA1454}"/>
    <cellStyle name="Percent" xfId="10" builtinId="5"/>
    <cellStyle name="Virgulă 2" xfId="11" xr:uid="{6B0293FA-B87C-4F2C-9D67-E34398063B9C}"/>
  </cellStyles>
  <dxfs count="15">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950A-096F-4BCA-8506-9662F53BD9CB}">
  <sheetPr>
    <pageSetUpPr fitToPage="1"/>
  </sheetPr>
  <dimension ref="A1:AE1234"/>
  <sheetViews>
    <sheetView tabSelected="1" topLeftCell="B43" zoomScale="70" zoomScaleNormal="70" workbookViewId="0">
      <selection activeCell="L15" sqref="L15"/>
    </sheetView>
  </sheetViews>
  <sheetFormatPr defaultColWidth="9.15234375" defaultRowHeight="12.9" outlineLevelCol="1" x14ac:dyDescent="0.4"/>
  <cols>
    <col min="1" max="1" width="5.53515625" style="11" hidden="1" customWidth="1"/>
    <col min="2" max="2" width="7.53515625" style="259" customWidth="1"/>
    <col min="3" max="3" width="20.84375" style="140" customWidth="1"/>
    <col min="4" max="4" width="19.69140625" style="140" customWidth="1"/>
    <col min="5" max="5" width="22.84375" style="140" customWidth="1"/>
    <col min="6" max="6" width="32.921875" style="141" customWidth="1"/>
    <col min="7" max="7" width="14.23046875" style="100" customWidth="1"/>
    <col min="8" max="8" width="12.53515625" style="102" customWidth="1"/>
    <col min="9" max="9" width="11.3046875" style="102" customWidth="1"/>
    <col min="10" max="10" width="10.53515625" style="102" customWidth="1"/>
    <col min="11" max="11" width="12.53515625" style="102" customWidth="1"/>
    <col min="12" max="12" width="12.61328125" style="142" customWidth="1"/>
    <col min="13" max="13" width="11.69140625" style="142" customWidth="1"/>
    <col min="14" max="14" width="8" style="87" customWidth="1"/>
    <col min="15" max="15" width="11.23046875" style="143" customWidth="1"/>
    <col min="16" max="16" width="19.69140625" style="143" customWidth="1"/>
    <col min="17" max="17" width="23.921875" style="143" customWidth="1"/>
    <col min="18" max="18" width="12.15234375" style="143" customWidth="1"/>
    <col min="19" max="19" width="10.15234375" style="102" customWidth="1"/>
    <col min="20" max="20" width="16.84375" style="100" customWidth="1"/>
    <col min="21" max="21" width="18.4609375" style="100" customWidth="1"/>
    <col min="22" max="22" width="16" style="100" customWidth="1"/>
    <col min="23" max="23" width="14.23046875" style="100" customWidth="1"/>
    <col min="24" max="24" width="16.53515625" style="100" customWidth="1"/>
    <col min="25" max="25" width="18.4609375" style="101" customWidth="1"/>
    <col min="26" max="26" width="17.84375" style="100" customWidth="1"/>
    <col min="27" max="27" width="18.53515625" style="88" hidden="1" customWidth="1" outlineLevel="1"/>
    <col min="28" max="28" width="15.53515625" style="88" hidden="1" customWidth="1" outlineLevel="1"/>
    <col min="29" max="29" width="20" style="11" hidden="1" customWidth="1" collapsed="1"/>
    <col min="30" max="16384" width="9.15234375" style="11"/>
  </cols>
  <sheetData>
    <row r="1" spans="1:28" ht="15.45" x14ac:dyDescent="0.4">
      <c r="Y1" s="229" t="s">
        <v>5374</v>
      </c>
      <c r="Z1" s="229"/>
    </row>
    <row r="2" spans="1:28" ht="15.45" x14ac:dyDescent="0.4">
      <c r="Y2" s="228"/>
      <c r="Z2" s="228"/>
    </row>
    <row r="3" spans="1:28" ht="15.45" x14ac:dyDescent="0.4">
      <c r="E3" s="256" t="s">
        <v>5373</v>
      </c>
      <c r="F3" s="256"/>
      <c r="G3" s="256"/>
      <c r="H3" s="256"/>
      <c r="I3" s="256"/>
      <c r="J3" s="256"/>
      <c r="K3" s="256"/>
      <c r="L3" s="256"/>
      <c r="M3" s="256"/>
      <c r="N3" s="256"/>
      <c r="O3" s="256"/>
      <c r="P3" s="256"/>
      <c r="Q3" s="144"/>
      <c r="R3" s="144"/>
      <c r="S3" s="99"/>
    </row>
    <row r="4" spans="1:28" ht="15.45" x14ac:dyDescent="0.4">
      <c r="C4" s="145"/>
      <c r="D4" s="145"/>
      <c r="E4" s="146"/>
      <c r="V4" s="225" t="s">
        <v>18</v>
      </c>
      <c r="W4" s="226" t="s">
        <v>1665</v>
      </c>
      <c r="X4" s="225"/>
      <c r="Y4" s="227"/>
      <c r="Z4" s="225"/>
    </row>
    <row r="5" spans="1:28" ht="15.45" x14ac:dyDescent="0.4">
      <c r="C5" s="145"/>
      <c r="D5" s="145"/>
      <c r="E5" s="146"/>
      <c r="V5" s="225"/>
      <c r="W5" s="226" t="s">
        <v>5363</v>
      </c>
      <c r="X5" s="225"/>
      <c r="Y5" s="227"/>
      <c r="Z5" s="225"/>
    </row>
    <row r="6" spans="1:28" ht="15.9" thickBot="1" x14ac:dyDescent="0.45">
      <c r="C6" s="145"/>
      <c r="D6" s="145"/>
      <c r="E6" s="146"/>
      <c r="V6" s="225"/>
      <c r="W6" s="226"/>
      <c r="X6" s="225"/>
      <c r="Y6" s="227"/>
      <c r="Z6" s="225"/>
    </row>
    <row r="7" spans="1:28" s="22" customFormat="1" ht="50.15" thickBot="1" x14ac:dyDescent="0.45">
      <c r="A7" s="24"/>
      <c r="B7" s="230" t="s">
        <v>5345</v>
      </c>
      <c r="C7" s="147" t="s">
        <v>5343</v>
      </c>
      <c r="D7" s="233" t="s">
        <v>5348</v>
      </c>
      <c r="E7" s="234"/>
      <c r="F7" s="147" t="s">
        <v>5349</v>
      </c>
      <c r="G7" s="148" t="s">
        <v>5350</v>
      </c>
      <c r="H7" s="235" t="s">
        <v>5351</v>
      </c>
      <c r="I7" s="236"/>
      <c r="J7" s="236"/>
      <c r="K7" s="236"/>
      <c r="L7" s="61" t="s">
        <v>5352</v>
      </c>
      <c r="M7" s="61" t="s">
        <v>5353</v>
      </c>
      <c r="N7" s="61" t="s">
        <v>5354</v>
      </c>
      <c r="O7" s="103" t="s">
        <v>5355</v>
      </c>
      <c r="P7" s="103" t="s">
        <v>5356</v>
      </c>
      <c r="Q7" s="103" t="s">
        <v>5357</v>
      </c>
      <c r="R7" s="103" t="s">
        <v>5364</v>
      </c>
      <c r="S7" s="104" t="s">
        <v>1843</v>
      </c>
      <c r="T7" s="105" t="s">
        <v>5358</v>
      </c>
      <c r="U7" s="105" t="s">
        <v>5359</v>
      </c>
      <c r="V7" s="105" t="s">
        <v>5360</v>
      </c>
      <c r="W7" s="105" t="s">
        <v>5361</v>
      </c>
      <c r="X7" s="105" t="s">
        <v>5362</v>
      </c>
      <c r="Y7" s="105" t="s">
        <v>5365</v>
      </c>
      <c r="Z7" s="137" t="s">
        <v>5366</v>
      </c>
      <c r="AA7" s="88"/>
      <c r="AB7" s="88"/>
    </row>
    <row r="8" spans="1:28" s="22" customFormat="1" ht="55.5" customHeight="1" x14ac:dyDescent="0.4">
      <c r="A8" s="25"/>
      <c r="B8" s="231"/>
      <c r="C8" s="237" t="s">
        <v>5346</v>
      </c>
      <c r="D8" s="239" t="s">
        <v>5347</v>
      </c>
      <c r="E8" s="237" t="s">
        <v>4910</v>
      </c>
      <c r="F8" s="237" t="s">
        <v>4911</v>
      </c>
      <c r="G8" s="247" t="s">
        <v>4912</v>
      </c>
      <c r="H8" s="245" t="s">
        <v>1840</v>
      </c>
      <c r="I8" s="245" t="s">
        <v>1841</v>
      </c>
      <c r="J8" s="245" t="s">
        <v>1842</v>
      </c>
      <c r="K8" s="245" t="s">
        <v>4913</v>
      </c>
      <c r="L8" s="254" t="s">
        <v>5163</v>
      </c>
      <c r="M8" s="254" t="s">
        <v>5164</v>
      </c>
      <c r="N8" s="254" t="s">
        <v>5164</v>
      </c>
      <c r="O8" s="243"/>
      <c r="P8" s="243"/>
      <c r="Q8" s="243"/>
      <c r="R8" s="243"/>
      <c r="S8" s="245"/>
      <c r="T8" s="247" t="s">
        <v>5369</v>
      </c>
      <c r="U8" s="247" t="s">
        <v>5370</v>
      </c>
      <c r="V8" s="247" t="s">
        <v>5367</v>
      </c>
      <c r="W8" s="247" t="s">
        <v>5368</v>
      </c>
      <c r="X8" s="247" t="s">
        <v>5371</v>
      </c>
      <c r="Y8" s="247" t="s">
        <v>5372</v>
      </c>
      <c r="Z8" s="252" t="s">
        <v>5162</v>
      </c>
      <c r="AA8" s="241" t="s">
        <v>1214</v>
      </c>
      <c r="AB8" s="106" t="s">
        <v>1215</v>
      </c>
    </row>
    <row r="9" spans="1:28" s="22" customFormat="1" ht="15.75" customHeight="1" thickBot="1" x14ac:dyDescent="0.45">
      <c r="A9" s="26"/>
      <c r="B9" s="232"/>
      <c r="C9" s="238"/>
      <c r="D9" s="240"/>
      <c r="E9" s="238"/>
      <c r="F9" s="238"/>
      <c r="G9" s="248"/>
      <c r="H9" s="246"/>
      <c r="I9" s="246"/>
      <c r="J9" s="246"/>
      <c r="K9" s="246"/>
      <c r="L9" s="255"/>
      <c r="M9" s="255"/>
      <c r="N9" s="255"/>
      <c r="O9" s="244"/>
      <c r="P9" s="244"/>
      <c r="Q9" s="244"/>
      <c r="R9" s="244"/>
      <c r="S9" s="246"/>
      <c r="T9" s="248"/>
      <c r="U9" s="248"/>
      <c r="V9" s="248"/>
      <c r="W9" s="248"/>
      <c r="X9" s="248"/>
      <c r="Y9" s="248"/>
      <c r="Z9" s="253"/>
      <c r="AA9" s="242"/>
      <c r="AB9" s="107"/>
    </row>
    <row r="10" spans="1:28" s="22" customFormat="1" ht="20.6" customHeight="1" thickBot="1" x14ac:dyDescent="0.45">
      <c r="A10" s="26"/>
      <c r="B10" s="188">
        <v>0</v>
      </c>
      <c r="C10" s="147">
        <v>1</v>
      </c>
      <c r="D10" s="176">
        <v>2</v>
      </c>
      <c r="E10" s="189">
        <v>3</v>
      </c>
      <c r="F10" s="147">
        <v>4</v>
      </c>
      <c r="G10" s="190">
        <v>5</v>
      </c>
      <c r="H10" s="189">
        <v>6</v>
      </c>
      <c r="I10" s="147">
        <v>7</v>
      </c>
      <c r="J10" s="176">
        <v>8</v>
      </c>
      <c r="K10" s="189">
        <v>9</v>
      </c>
      <c r="L10" s="191">
        <v>10</v>
      </c>
      <c r="M10" s="192">
        <v>11</v>
      </c>
      <c r="N10" s="189">
        <v>12</v>
      </c>
      <c r="O10" s="147">
        <v>13</v>
      </c>
      <c r="P10" s="176">
        <v>14</v>
      </c>
      <c r="Q10" s="189">
        <v>15</v>
      </c>
      <c r="R10" s="147">
        <v>16</v>
      </c>
      <c r="S10" s="176">
        <v>17</v>
      </c>
      <c r="T10" s="189">
        <v>18</v>
      </c>
      <c r="U10" s="147">
        <v>19</v>
      </c>
      <c r="V10" s="147">
        <v>20</v>
      </c>
      <c r="W10" s="188">
        <v>21</v>
      </c>
      <c r="X10" s="176">
        <v>22</v>
      </c>
      <c r="Y10" s="190">
        <v>23</v>
      </c>
      <c r="Z10" s="193">
        <v>24</v>
      </c>
      <c r="AA10" s="108">
        <v>50</v>
      </c>
      <c r="AB10" s="109">
        <v>51</v>
      </c>
    </row>
    <row r="11" spans="1:28" s="22" customFormat="1" ht="16.75" customHeight="1" x14ac:dyDescent="0.4">
      <c r="A11" s="26"/>
      <c r="B11" s="221"/>
      <c r="C11" s="223" t="s">
        <v>5340</v>
      </c>
      <c r="D11" s="222"/>
      <c r="E11" s="181"/>
      <c r="F11" s="177"/>
      <c r="G11" s="195"/>
      <c r="H11" s="181"/>
      <c r="I11" s="177"/>
      <c r="J11" s="194"/>
      <c r="K11" s="181"/>
      <c r="L11" s="196"/>
      <c r="M11" s="197"/>
      <c r="N11" s="181"/>
      <c r="O11" s="177"/>
      <c r="P11" s="194"/>
      <c r="Q11" s="181"/>
      <c r="R11" s="177"/>
      <c r="S11" s="194"/>
      <c r="T11" s="181"/>
      <c r="U11" s="177"/>
      <c r="V11" s="177"/>
      <c r="W11" s="198"/>
      <c r="X11" s="194"/>
      <c r="Y11" s="195"/>
      <c r="Z11" s="199"/>
      <c r="AA11" s="108"/>
      <c r="AB11" s="109"/>
    </row>
    <row r="12" spans="1:28" ht="49.75" x14ac:dyDescent="0.4">
      <c r="A12" s="28">
        <v>162</v>
      </c>
      <c r="B12" s="260">
        <v>1</v>
      </c>
      <c r="C12" s="66" t="s">
        <v>652</v>
      </c>
      <c r="D12" s="70" t="s">
        <v>2881</v>
      </c>
      <c r="E12" s="66" t="s">
        <v>248</v>
      </c>
      <c r="F12" s="71" t="s">
        <v>667</v>
      </c>
      <c r="G12" s="3">
        <v>26984</v>
      </c>
      <c r="H12" s="47" t="s">
        <v>4907</v>
      </c>
      <c r="I12" s="47" t="s">
        <v>4907</v>
      </c>
      <c r="J12" s="47" t="s">
        <v>4907</v>
      </c>
      <c r="K12" s="47" t="s">
        <v>4906</v>
      </c>
      <c r="L12" s="51">
        <v>0.998</v>
      </c>
      <c r="M12" s="51">
        <v>0.998</v>
      </c>
      <c r="N12" s="72">
        <v>0</v>
      </c>
      <c r="O12" s="65"/>
      <c r="P12" s="63" t="s">
        <v>4955</v>
      </c>
      <c r="Q12" s="63" t="s">
        <v>3605</v>
      </c>
      <c r="R12" s="63" t="s">
        <v>4979</v>
      </c>
      <c r="S12" s="63">
        <v>3</v>
      </c>
      <c r="T12" s="3">
        <f t="shared" ref="T12:T43" si="0">IF(G12*(1-L12)-AA12&gt;0,G12*(1-L12)-AA12,0)</f>
        <v>0</v>
      </c>
      <c r="U12" s="3">
        <f t="shared" ref="U12:U43" si="1">IF(G12*(1-M12)-AA12&gt;0,G12*(1-M12)-AA12,0)</f>
        <v>0</v>
      </c>
      <c r="V12" s="2">
        <v>3832200.9090909092</v>
      </c>
      <c r="W12" s="5">
        <f t="shared" ref="W12:W75" si="2">T12</f>
        <v>0</v>
      </c>
      <c r="X12" s="5">
        <f t="shared" ref="X12:X75" si="3">U12</f>
        <v>0</v>
      </c>
      <c r="Y12" s="62">
        <v>0</v>
      </c>
      <c r="Z12" s="138">
        <f t="shared" ref="Z12:Z43" si="4">V12+Y12</f>
        <v>3832200.9090909092</v>
      </c>
      <c r="AA12" s="84">
        <f t="shared" ref="AA12:AA39" si="5">IF(G12&lt;100000,AB12,0)</f>
        <v>540</v>
      </c>
      <c r="AB12" s="73">
        <f t="shared" ref="AB12:AB39" si="6">ROUND(G12*2%,0)</f>
        <v>540</v>
      </c>
    </row>
    <row r="13" spans="1:28" ht="81.45" customHeight="1" x14ac:dyDescent="0.4">
      <c r="A13" s="28">
        <v>118</v>
      </c>
      <c r="B13" s="260">
        <v>2</v>
      </c>
      <c r="C13" s="66" t="s">
        <v>364</v>
      </c>
      <c r="D13" s="80" t="s">
        <v>2861</v>
      </c>
      <c r="E13" s="66" t="s">
        <v>364</v>
      </c>
      <c r="F13" s="71" t="s">
        <v>398</v>
      </c>
      <c r="G13" s="3">
        <v>420633</v>
      </c>
      <c r="H13" s="47" t="s">
        <v>4907</v>
      </c>
      <c r="I13" s="47" t="s">
        <v>4907</v>
      </c>
      <c r="J13" s="47" t="s">
        <v>4907</v>
      </c>
      <c r="K13" s="47" t="s">
        <v>4906</v>
      </c>
      <c r="L13" s="51">
        <v>0.98929999999999996</v>
      </c>
      <c r="M13" s="51">
        <v>0.98929999999999996</v>
      </c>
      <c r="N13" s="72">
        <v>0</v>
      </c>
      <c r="O13" s="65"/>
      <c r="P13" s="63" t="s">
        <v>4832</v>
      </c>
      <c r="Q13" s="63" t="s">
        <v>4833</v>
      </c>
      <c r="R13" s="63" t="s">
        <v>4980</v>
      </c>
      <c r="S13" s="63" t="s">
        <v>4759</v>
      </c>
      <c r="T13" s="3">
        <f t="shared" si="0"/>
        <v>4500.7731000000176</v>
      </c>
      <c r="U13" s="3">
        <f t="shared" si="1"/>
        <v>4500.7731000000176</v>
      </c>
      <c r="V13" s="3">
        <v>19027140.90909091</v>
      </c>
      <c r="W13" s="3">
        <f t="shared" si="2"/>
        <v>4500.7731000000176</v>
      </c>
      <c r="X13" s="3">
        <f t="shared" si="3"/>
        <v>4500.7731000000176</v>
      </c>
      <c r="Y13" s="62">
        <v>0</v>
      </c>
      <c r="Z13" s="138">
        <f t="shared" si="4"/>
        <v>19027140.90909091</v>
      </c>
      <c r="AA13" s="84">
        <f t="shared" si="5"/>
        <v>0</v>
      </c>
      <c r="AB13" s="73">
        <f t="shared" si="6"/>
        <v>8413</v>
      </c>
    </row>
    <row r="14" spans="1:28" ht="27" customHeight="1" x14ac:dyDescent="0.4">
      <c r="A14" s="28">
        <v>112</v>
      </c>
      <c r="B14" s="260">
        <v>3</v>
      </c>
      <c r="C14" s="66" t="s">
        <v>743</v>
      </c>
      <c r="D14" s="70" t="s">
        <v>1935</v>
      </c>
      <c r="E14" s="66" t="s">
        <v>744</v>
      </c>
      <c r="F14" s="71" t="s">
        <v>772</v>
      </c>
      <c r="G14" s="3">
        <v>157559</v>
      </c>
      <c r="H14" s="47" t="s">
        <v>4907</v>
      </c>
      <c r="I14" s="47" t="s">
        <v>4907</v>
      </c>
      <c r="J14" s="47" t="s">
        <v>4907</v>
      </c>
      <c r="K14" s="47" t="s">
        <v>4906</v>
      </c>
      <c r="L14" s="51">
        <v>0.98199999999999998</v>
      </c>
      <c r="M14" s="51">
        <v>0.98199999999999998</v>
      </c>
      <c r="N14" s="72">
        <v>8.0000000000000004E-4</v>
      </c>
      <c r="O14" s="65" t="s">
        <v>4978</v>
      </c>
      <c r="P14" s="63" t="s">
        <v>4966</v>
      </c>
      <c r="Q14" s="63" t="s">
        <v>4768</v>
      </c>
      <c r="R14" s="63" t="s">
        <v>4981</v>
      </c>
      <c r="S14" s="63" t="s">
        <v>4755</v>
      </c>
      <c r="T14" s="3">
        <f t="shared" si="0"/>
        <v>2836.0620000000026</v>
      </c>
      <c r="U14" s="3">
        <f t="shared" si="1"/>
        <v>2836.0620000000026</v>
      </c>
      <c r="V14" s="3">
        <v>24976490</v>
      </c>
      <c r="W14" s="3">
        <f t="shared" si="2"/>
        <v>2836.0620000000026</v>
      </c>
      <c r="X14" s="3">
        <f t="shared" si="3"/>
        <v>2836.0620000000026</v>
      </c>
      <c r="Y14" s="62">
        <v>17132900</v>
      </c>
      <c r="Z14" s="138">
        <f t="shared" si="4"/>
        <v>42109390</v>
      </c>
      <c r="AA14" s="84">
        <f t="shared" si="5"/>
        <v>0</v>
      </c>
      <c r="AB14" s="73">
        <f t="shared" si="6"/>
        <v>3151</v>
      </c>
    </row>
    <row r="15" spans="1:28" ht="49.75" x14ac:dyDescent="0.4">
      <c r="A15" s="28">
        <v>4</v>
      </c>
      <c r="B15" s="260">
        <v>4</v>
      </c>
      <c r="C15" s="66" t="s">
        <v>652</v>
      </c>
      <c r="D15" s="70" t="s">
        <v>1922</v>
      </c>
      <c r="E15" s="66" t="s">
        <v>661</v>
      </c>
      <c r="F15" s="71" t="s">
        <v>661</v>
      </c>
      <c r="G15" s="3">
        <v>21981</v>
      </c>
      <c r="H15" s="47" t="s">
        <v>4907</v>
      </c>
      <c r="I15" s="47" t="s">
        <v>4907</v>
      </c>
      <c r="J15" s="47" t="s">
        <v>4907</v>
      </c>
      <c r="K15" s="47" t="s">
        <v>4906</v>
      </c>
      <c r="L15" s="51">
        <v>0.97599999999999998</v>
      </c>
      <c r="M15" s="51">
        <v>0.97599999999999998</v>
      </c>
      <c r="N15" s="72">
        <v>0</v>
      </c>
      <c r="O15" s="65"/>
      <c r="P15" s="63" t="s">
        <v>4955</v>
      </c>
      <c r="Q15" s="63" t="s">
        <v>3605</v>
      </c>
      <c r="R15" s="63" t="s">
        <v>4979</v>
      </c>
      <c r="S15" s="63">
        <v>3</v>
      </c>
      <c r="T15" s="3">
        <f t="shared" si="0"/>
        <v>87.544000000000437</v>
      </c>
      <c r="U15" s="3">
        <f t="shared" si="1"/>
        <v>87.544000000000437</v>
      </c>
      <c r="V15" s="3">
        <v>675105.66666666663</v>
      </c>
      <c r="W15" s="3">
        <f t="shared" si="2"/>
        <v>87.544000000000437</v>
      </c>
      <c r="X15" s="3">
        <f t="shared" si="3"/>
        <v>87.544000000000437</v>
      </c>
      <c r="Y15" s="62">
        <v>0</v>
      </c>
      <c r="Z15" s="138">
        <f t="shared" si="4"/>
        <v>675105.66666666663</v>
      </c>
      <c r="AA15" s="84">
        <f t="shared" si="5"/>
        <v>440</v>
      </c>
      <c r="AB15" s="73">
        <f t="shared" si="6"/>
        <v>440</v>
      </c>
    </row>
    <row r="16" spans="1:28" ht="24.9" x14ac:dyDescent="0.4">
      <c r="A16" s="28">
        <v>59</v>
      </c>
      <c r="B16" s="260">
        <v>5</v>
      </c>
      <c r="C16" s="66" t="s">
        <v>364</v>
      </c>
      <c r="D16" s="80" t="s">
        <v>1890</v>
      </c>
      <c r="E16" s="66" t="s">
        <v>365</v>
      </c>
      <c r="F16" s="71" t="s">
        <v>401</v>
      </c>
      <c r="G16" s="3">
        <v>80936</v>
      </c>
      <c r="H16" s="47" t="s">
        <v>4907</v>
      </c>
      <c r="I16" s="47" t="s">
        <v>4907</v>
      </c>
      <c r="J16" s="47" t="s">
        <v>4907</v>
      </c>
      <c r="K16" s="47" t="s">
        <v>4906</v>
      </c>
      <c r="L16" s="51">
        <v>0.97528911732727097</v>
      </c>
      <c r="M16" s="51">
        <v>0.97528911732727097</v>
      </c>
      <c r="N16" s="72">
        <v>0</v>
      </c>
      <c r="O16" s="65"/>
      <c r="P16" s="63" t="s">
        <v>3106</v>
      </c>
      <c r="Q16" s="63" t="s">
        <v>3578</v>
      </c>
      <c r="R16" s="63" t="s">
        <v>4979</v>
      </c>
      <c r="S16" s="63">
        <v>3</v>
      </c>
      <c r="T16" s="3">
        <f t="shared" si="0"/>
        <v>380.99999999999659</v>
      </c>
      <c r="U16" s="3">
        <f t="shared" si="1"/>
        <v>380.99999999999659</v>
      </c>
      <c r="V16" s="3">
        <v>1610673.931034483</v>
      </c>
      <c r="W16" s="3">
        <f t="shared" si="2"/>
        <v>380.99999999999659</v>
      </c>
      <c r="X16" s="3">
        <f t="shared" si="3"/>
        <v>380.99999999999659</v>
      </c>
      <c r="Y16" s="62">
        <v>0</v>
      </c>
      <c r="Z16" s="138">
        <f t="shared" si="4"/>
        <v>1610673.931034483</v>
      </c>
      <c r="AA16" s="84">
        <f t="shared" si="5"/>
        <v>1619</v>
      </c>
      <c r="AB16" s="73">
        <f t="shared" si="6"/>
        <v>1619</v>
      </c>
    </row>
    <row r="17" spans="1:28" ht="54.9" customHeight="1" x14ac:dyDescent="0.4">
      <c r="A17" s="28">
        <v>14</v>
      </c>
      <c r="B17" s="260">
        <v>6</v>
      </c>
      <c r="C17" s="66" t="s">
        <v>652</v>
      </c>
      <c r="D17" s="80" t="s">
        <v>1921</v>
      </c>
      <c r="E17" s="66" t="s">
        <v>652</v>
      </c>
      <c r="F17" s="71" t="s">
        <v>1341</v>
      </c>
      <c r="G17" s="3">
        <v>58057</v>
      </c>
      <c r="H17" s="47" t="s">
        <v>4907</v>
      </c>
      <c r="I17" s="47" t="s">
        <v>4907</v>
      </c>
      <c r="J17" s="47" t="s">
        <v>4907</v>
      </c>
      <c r="K17" s="47" t="s">
        <v>4906</v>
      </c>
      <c r="L17" s="51">
        <v>0.97499999999999998</v>
      </c>
      <c r="M17" s="51">
        <v>0.97499999999999998</v>
      </c>
      <c r="N17" s="72">
        <v>0</v>
      </c>
      <c r="O17" s="65"/>
      <c r="P17" s="63" t="s">
        <v>4954</v>
      </c>
      <c r="Q17" s="63" t="s">
        <v>3604</v>
      </c>
      <c r="R17" s="63" t="s">
        <v>4979</v>
      </c>
      <c r="S17" s="63">
        <v>3</v>
      </c>
      <c r="T17" s="3">
        <f t="shared" si="0"/>
        <v>290.42500000000132</v>
      </c>
      <c r="U17" s="3">
        <f t="shared" si="1"/>
        <v>290.42500000000132</v>
      </c>
      <c r="V17" s="3">
        <v>4690325</v>
      </c>
      <c r="W17" s="3">
        <f t="shared" si="2"/>
        <v>290.42500000000132</v>
      </c>
      <c r="X17" s="3">
        <f t="shared" si="3"/>
        <v>290.42500000000132</v>
      </c>
      <c r="Y17" s="62">
        <v>935000</v>
      </c>
      <c r="Z17" s="138">
        <f t="shared" si="4"/>
        <v>5625325</v>
      </c>
      <c r="AA17" s="84">
        <f t="shared" si="5"/>
        <v>1161</v>
      </c>
      <c r="AB17" s="65">
        <f t="shared" si="6"/>
        <v>1161</v>
      </c>
    </row>
    <row r="18" spans="1:28" ht="40.75" customHeight="1" x14ac:dyDescent="0.4">
      <c r="A18" s="28">
        <v>304</v>
      </c>
      <c r="B18" s="260">
        <v>7</v>
      </c>
      <c r="C18" s="66" t="s">
        <v>890</v>
      </c>
      <c r="D18" s="70" t="s">
        <v>1957</v>
      </c>
      <c r="E18" s="66" t="s">
        <v>1424</v>
      </c>
      <c r="F18" s="71" t="s">
        <v>1366</v>
      </c>
      <c r="G18" s="62">
        <v>26565</v>
      </c>
      <c r="H18" s="47" t="s">
        <v>4907</v>
      </c>
      <c r="I18" s="47" t="s">
        <v>4907</v>
      </c>
      <c r="J18" s="47" t="s">
        <v>4907</v>
      </c>
      <c r="K18" s="47" t="s">
        <v>4906</v>
      </c>
      <c r="L18" s="51">
        <v>0.97382846087704211</v>
      </c>
      <c r="M18" s="51">
        <v>0.97399999999999998</v>
      </c>
      <c r="N18" s="72">
        <v>0</v>
      </c>
      <c r="O18" s="65"/>
      <c r="P18" s="63" t="s">
        <v>3144</v>
      </c>
      <c r="Q18" s="63" t="s">
        <v>3634</v>
      </c>
      <c r="R18" s="63" t="s">
        <v>4979</v>
      </c>
      <c r="S18" s="63">
        <v>2</v>
      </c>
      <c r="T18" s="3">
        <f t="shared" si="0"/>
        <v>164.24693680137625</v>
      </c>
      <c r="U18" s="3">
        <f t="shared" si="1"/>
        <v>159.69000000000062</v>
      </c>
      <c r="V18" s="2">
        <v>472805.26086956519</v>
      </c>
      <c r="W18" s="5">
        <f t="shared" si="2"/>
        <v>164.24693680137625</v>
      </c>
      <c r="X18" s="5">
        <f t="shared" si="3"/>
        <v>159.69000000000062</v>
      </c>
      <c r="Y18" s="62">
        <v>0</v>
      </c>
      <c r="Z18" s="138">
        <f t="shared" si="4"/>
        <v>472805.26086956519</v>
      </c>
      <c r="AA18" s="84">
        <f t="shared" si="5"/>
        <v>531</v>
      </c>
      <c r="AB18" s="73">
        <f t="shared" si="6"/>
        <v>531</v>
      </c>
    </row>
    <row r="19" spans="1:28" ht="37.299999999999997" x14ac:dyDescent="0.4">
      <c r="A19" s="28">
        <v>219</v>
      </c>
      <c r="B19" s="260">
        <v>8</v>
      </c>
      <c r="C19" s="66" t="s">
        <v>1019</v>
      </c>
      <c r="D19" s="74" t="s">
        <v>1971</v>
      </c>
      <c r="E19" s="66" t="s">
        <v>1019</v>
      </c>
      <c r="F19" s="71" t="s">
        <v>1060</v>
      </c>
      <c r="G19" s="3">
        <v>113673</v>
      </c>
      <c r="H19" s="47" t="s">
        <v>4907</v>
      </c>
      <c r="I19" s="47" t="s">
        <v>4907</v>
      </c>
      <c r="J19" s="47" t="s">
        <v>4907</v>
      </c>
      <c r="K19" s="47" t="s">
        <v>4906</v>
      </c>
      <c r="L19" s="51">
        <v>0.97199999999999998</v>
      </c>
      <c r="M19" s="51">
        <v>0.97199999999999998</v>
      </c>
      <c r="N19" s="72">
        <v>3.9E-2</v>
      </c>
      <c r="O19" s="65" t="s">
        <v>4978</v>
      </c>
      <c r="P19" s="63" t="s">
        <v>3155</v>
      </c>
      <c r="Q19" s="63" t="s">
        <v>3645</v>
      </c>
      <c r="R19" s="63" t="s">
        <v>4979</v>
      </c>
      <c r="S19" s="63">
        <v>3</v>
      </c>
      <c r="T19" s="3">
        <f t="shared" si="0"/>
        <v>3182.8440000000028</v>
      </c>
      <c r="U19" s="3">
        <f t="shared" si="1"/>
        <v>3182.8440000000028</v>
      </c>
      <c r="V19" s="3">
        <v>12400000</v>
      </c>
      <c r="W19" s="3">
        <f t="shared" si="2"/>
        <v>3182.8440000000028</v>
      </c>
      <c r="X19" s="3">
        <f t="shared" si="3"/>
        <v>3182.8440000000028</v>
      </c>
      <c r="Y19" s="62">
        <v>0</v>
      </c>
      <c r="Z19" s="138">
        <f t="shared" si="4"/>
        <v>12400000</v>
      </c>
      <c r="AA19" s="84">
        <f t="shared" si="5"/>
        <v>0</v>
      </c>
      <c r="AB19" s="73">
        <f t="shared" si="6"/>
        <v>2273</v>
      </c>
    </row>
    <row r="20" spans="1:28" ht="39.75" customHeight="1" x14ac:dyDescent="0.4">
      <c r="A20" s="28">
        <v>332</v>
      </c>
      <c r="B20" s="260">
        <v>9</v>
      </c>
      <c r="C20" s="66" t="s">
        <v>963</v>
      </c>
      <c r="D20" s="70" t="s">
        <v>1963</v>
      </c>
      <c r="E20" s="66" t="s">
        <v>963</v>
      </c>
      <c r="F20" s="71" t="s">
        <v>1701</v>
      </c>
      <c r="G20" s="3">
        <v>118044</v>
      </c>
      <c r="H20" s="47" t="s">
        <v>4907</v>
      </c>
      <c r="I20" s="47" t="s">
        <v>4907</v>
      </c>
      <c r="J20" s="47" t="s">
        <v>4907</v>
      </c>
      <c r="K20" s="47" t="s">
        <v>4906</v>
      </c>
      <c r="L20" s="51">
        <v>0.97145132323540362</v>
      </c>
      <c r="M20" s="51">
        <v>0.96782555657212566</v>
      </c>
      <c r="N20" s="72">
        <v>5.0000000000000001E-3</v>
      </c>
      <c r="O20" s="65" t="s">
        <v>4978</v>
      </c>
      <c r="P20" s="63" t="s">
        <v>3148</v>
      </c>
      <c r="Q20" s="63" t="s">
        <v>3638</v>
      </c>
      <c r="R20" s="63" t="s">
        <v>4979</v>
      </c>
      <c r="S20" s="63">
        <v>3</v>
      </c>
      <c r="T20" s="3">
        <f t="shared" si="0"/>
        <v>3370.000000000015</v>
      </c>
      <c r="U20" s="3">
        <f t="shared" si="1"/>
        <v>3797.9999999999991</v>
      </c>
      <c r="V20" s="3">
        <v>3147129.2535496955</v>
      </c>
      <c r="W20" s="3">
        <f t="shared" si="2"/>
        <v>3370.000000000015</v>
      </c>
      <c r="X20" s="3">
        <f t="shared" si="3"/>
        <v>3797.9999999999991</v>
      </c>
      <c r="Y20" s="62">
        <v>0</v>
      </c>
      <c r="Z20" s="138">
        <f t="shared" si="4"/>
        <v>3147129.2535496955</v>
      </c>
      <c r="AA20" s="84">
        <f t="shared" si="5"/>
        <v>0</v>
      </c>
      <c r="AB20" s="73">
        <f t="shared" si="6"/>
        <v>2361</v>
      </c>
    </row>
    <row r="21" spans="1:28" ht="30.75" customHeight="1" x14ac:dyDescent="0.4">
      <c r="A21" s="28">
        <v>71</v>
      </c>
      <c r="B21" s="260">
        <v>10</v>
      </c>
      <c r="C21" s="66" t="s">
        <v>1097</v>
      </c>
      <c r="D21" s="70" t="s">
        <v>1980</v>
      </c>
      <c r="E21" s="66" t="s">
        <v>1098</v>
      </c>
      <c r="F21" s="71" t="s">
        <v>1830</v>
      </c>
      <c r="G21" s="3">
        <v>377259</v>
      </c>
      <c r="H21" s="47" t="s">
        <v>4907</v>
      </c>
      <c r="I21" s="47" t="s">
        <v>4907</v>
      </c>
      <c r="J21" s="47" t="s">
        <v>4907</v>
      </c>
      <c r="K21" s="47" t="s">
        <v>4906</v>
      </c>
      <c r="L21" s="51">
        <v>0.97099999999999997</v>
      </c>
      <c r="M21" s="51">
        <v>0.97099999999999997</v>
      </c>
      <c r="N21" s="72">
        <v>6.9999999999999993E-3</v>
      </c>
      <c r="O21" s="65" t="s">
        <v>5165</v>
      </c>
      <c r="P21" s="63" t="s">
        <v>3163</v>
      </c>
      <c r="Q21" s="63" t="s">
        <v>3653</v>
      </c>
      <c r="R21" s="63" t="s">
        <v>4979</v>
      </c>
      <c r="S21" s="63">
        <v>3</v>
      </c>
      <c r="T21" s="3">
        <f t="shared" si="0"/>
        <v>10940.51100000001</v>
      </c>
      <c r="U21" s="3">
        <f t="shared" si="1"/>
        <v>10940.51100000001</v>
      </c>
      <c r="V21" s="3">
        <v>4345868.2635588367</v>
      </c>
      <c r="W21" s="3">
        <f t="shared" si="2"/>
        <v>10940.51100000001</v>
      </c>
      <c r="X21" s="3">
        <f t="shared" si="3"/>
        <v>10940.51100000001</v>
      </c>
      <c r="Y21" s="62">
        <v>0</v>
      </c>
      <c r="Z21" s="138">
        <f t="shared" si="4"/>
        <v>4345868.2635588367</v>
      </c>
      <c r="AA21" s="84">
        <f t="shared" si="5"/>
        <v>0</v>
      </c>
      <c r="AB21" s="73">
        <f t="shared" si="6"/>
        <v>7545</v>
      </c>
    </row>
    <row r="22" spans="1:28" ht="24.9" x14ac:dyDescent="0.4">
      <c r="A22" s="28">
        <v>55</v>
      </c>
      <c r="B22" s="260">
        <v>11</v>
      </c>
      <c r="C22" s="66" t="s">
        <v>1097</v>
      </c>
      <c r="D22" s="70" t="s">
        <v>1978</v>
      </c>
      <c r="E22" s="66" t="s">
        <v>1099</v>
      </c>
      <c r="F22" s="71" t="s">
        <v>1099</v>
      </c>
      <c r="G22" s="3">
        <v>45833</v>
      </c>
      <c r="H22" s="47" t="s">
        <v>4907</v>
      </c>
      <c r="I22" s="47" t="s">
        <v>4907</v>
      </c>
      <c r="J22" s="47" t="s">
        <v>4907</v>
      </c>
      <c r="K22" s="47" t="s">
        <v>4906</v>
      </c>
      <c r="L22" s="51">
        <v>0.96480701677830383</v>
      </c>
      <c r="M22" s="51">
        <v>0.96480701677830383</v>
      </c>
      <c r="N22" s="72">
        <v>0</v>
      </c>
      <c r="O22" s="65"/>
      <c r="P22" s="63" t="s">
        <v>3161</v>
      </c>
      <c r="Q22" s="63" t="s">
        <v>3651</v>
      </c>
      <c r="R22" s="63" t="s">
        <v>4979</v>
      </c>
      <c r="S22" s="63">
        <v>1</v>
      </c>
      <c r="T22" s="3">
        <f t="shared" si="0"/>
        <v>696.00000000000068</v>
      </c>
      <c r="U22" s="3">
        <f t="shared" si="1"/>
        <v>696.00000000000068</v>
      </c>
      <c r="V22" s="3">
        <v>1214428.6451612904</v>
      </c>
      <c r="W22" s="3">
        <f t="shared" si="2"/>
        <v>696.00000000000068</v>
      </c>
      <c r="X22" s="3">
        <f t="shared" si="3"/>
        <v>696.00000000000068</v>
      </c>
      <c r="Y22" s="62">
        <v>0</v>
      </c>
      <c r="Z22" s="138">
        <f t="shared" si="4"/>
        <v>1214428.6451612904</v>
      </c>
      <c r="AA22" s="84">
        <f t="shared" si="5"/>
        <v>917</v>
      </c>
      <c r="AB22" s="73">
        <f t="shared" si="6"/>
        <v>917</v>
      </c>
    </row>
    <row r="23" spans="1:28" ht="49.75" x14ac:dyDescent="0.4">
      <c r="A23" s="28">
        <v>45</v>
      </c>
      <c r="B23" s="260">
        <v>12</v>
      </c>
      <c r="C23" s="66" t="s">
        <v>652</v>
      </c>
      <c r="D23" s="80" t="s">
        <v>1923</v>
      </c>
      <c r="E23" s="66" t="s">
        <v>654</v>
      </c>
      <c r="F23" s="71" t="s">
        <v>654</v>
      </c>
      <c r="G23" s="3">
        <v>17051</v>
      </c>
      <c r="H23" s="47" t="s">
        <v>4907</v>
      </c>
      <c r="I23" s="47" t="s">
        <v>4907</v>
      </c>
      <c r="J23" s="47" t="s">
        <v>4907</v>
      </c>
      <c r="K23" s="47" t="s">
        <v>4906</v>
      </c>
      <c r="L23" s="51">
        <v>0.96352120110257455</v>
      </c>
      <c r="M23" s="51">
        <v>0.96352120110257455</v>
      </c>
      <c r="N23" s="72">
        <v>0</v>
      </c>
      <c r="O23" s="65"/>
      <c r="P23" s="63" t="s">
        <v>4956</v>
      </c>
      <c r="Q23" s="63" t="s">
        <v>3606</v>
      </c>
      <c r="R23" s="63" t="s">
        <v>4979</v>
      </c>
      <c r="S23" s="63">
        <v>3</v>
      </c>
      <c r="T23" s="3">
        <f t="shared" si="0"/>
        <v>281.00000000000125</v>
      </c>
      <c r="U23" s="3">
        <f t="shared" si="1"/>
        <v>281.00000000000125</v>
      </c>
      <c r="V23" s="2">
        <v>452111.4705882353</v>
      </c>
      <c r="W23" s="2">
        <f t="shared" si="2"/>
        <v>281.00000000000125</v>
      </c>
      <c r="X23" s="2">
        <f t="shared" si="3"/>
        <v>281.00000000000125</v>
      </c>
      <c r="Y23" s="62">
        <v>0</v>
      </c>
      <c r="Z23" s="138">
        <f t="shared" si="4"/>
        <v>452111.4705882353</v>
      </c>
      <c r="AA23" s="84">
        <f t="shared" si="5"/>
        <v>341</v>
      </c>
      <c r="AB23" s="73">
        <f t="shared" si="6"/>
        <v>341</v>
      </c>
    </row>
    <row r="24" spans="1:28" ht="49.75" x14ac:dyDescent="0.4">
      <c r="A24" s="28">
        <v>302</v>
      </c>
      <c r="B24" s="260">
        <v>13</v>
      </c>
      <c r="C24" s="66" t="s">
        <v>360</v>
      </c>
      <c r="D24" s="70" t="s">
        <v>1883</v>
      </c>
      <c r="E24" s="66" t="s">
        <v>1580</v>
      </c>
      <c r="F24" s="71" t="s">
        <v>1696</v>
      </c>
      <c r="G24" s="3">
        <f>304528+3789+247</f>
        <v>308564</v>
      </c>
      <c r="H24" s="47" t="s">
        <v>4907</v>
      </c>
      <c r="I24" s="47" t="s">
        <v>4907</v>
      </c>
      <c r="J24" s="47" t="s">
        <v>4907</v>
      </c>
      <c r="K24" s="47" t="s">
        <v>4906</v>
      </c>
      <c r="L24" s="51">
        <v>0.96009999999999995</v>
      </c>
      <c r="M24" s="51">
        <v>0.96009999999999995</v>
      </c>
      <c r="N24" s="72">
        <v>2.9999999999999997E-4</v>
      </c>
      <c r="O24" s="65" t="s">
        <v>4978</v>
      </c>
      <c r="P24" s="63" t="s">
        <v>4829</v>
      </c>
      <c r="Q24" s="63" t="s">
        <v>4830</v>
      </c>
      <c r="R24" s="63" t="s">
        <v>4981</v>
      </c>
      <c r="S24" s="63" t="s">
        <v>4758</v>
      </c>
      <c r="T24" s="3">
        <f t="shared" si="0"/>
        <v>12311.703600000013</v>
      </c>
      <c r="U24" s="3">
        <f t="shared" si="1"/>
        <v>12311.703600000013</v>
      </c>
      <c r="V24" s="3">
        <v>17298546</v>
      </c>
      <c r="W24" s="3">
        <f t="shared" si="2"/>
        <v>12311.703600000013</v>
      </c>
      <c r="X24" s="3">
        <f t="shared" si="3"/>
        <v>12311.703600000013</v>
      </c>
      <c r="Y24" s="62">
        <v>18888988</v>
      </c>
      <c r="Z24" s="138">
        <f t="shared" si="4"/>
        <v>36187534</v>
      </c>
      <c r="AA24" s="84">
        <f t="shared" si="5"/>
        <v>0</v>
      </c>
      <c r="AB24" s="73">
        <f t="shared" si="6"/>
        <v>6171</v>
      </c>
    </row>
    <row r="25" spans="1:28" ht="56.15" customHeight="1" x14ac:dyDescent="0.4">
      <c r="A25" s="28">
        <v>99</v>
      </c>
      <c r="B25" s="260">
        <v>14</v>
      </c>
      <c r="C25" s="66" t="s">
        <v>1189</v>
      </c>
      <c r="D25" s="74" t="s">
        <v>1988</v>
      </c>
      <c r="E25" s="66" t="s">
        <v>1190</v>
      </c>
      <c r="F25" s="71" t="s">
        <v>1207</v>
      </c>
      <c r="G25" s="3">
        <v>84378</v>
      </c>
      <c r="H25" s="47" t="s">
        <v>4907</v>
      </c>
      <c r="I25" s="47" t="s">
        <v>4907</v>
      </c>
      <c r="J25" s="47" t="s">
        <v>4907</v>
      </c>
      <c r="K25" s="47" t="s">
        <v>4906</v>
      </c>
      <c r="L25" s="51">
        <v>0.96</v>
      </c>
      <c r="M25" s="51">
        <v>0.96</v>
      </c>
      <c r="N25" s="72">
        <v>0</v>
      </c>
      <c r="O25" s="65"/>
      <c r="P25" s="63" t="s">
        <v>3169</v>
      </c>
      <c r="Q25" s="63" t="s">
        <v>3659</v>
      </c>
      <c r="R25" s="63" t="s">
        <v>4979</v>
      </c>
      <c r="S25" s="63">
        <v>3</v>
      </c>
      <c r="T25" s="3">
        <f t="shared" si="0"/>
        <v>1687.1200000000031</v>
      </c>
      <c r="U25" s="3">
        <f t="shared" si="1"/>
        <v>1687.1200000000031</v>
      </c>
      <c r="V25" s="3">
        <v>8752159.269731801</v>
      </c>
      <c r="W25" s="3">
        <f t="shared" si="2"/>
        <v>1687.1200000000031</v>
      </c>
      <c r="X25" s="3">
        <f t="shared" si="3"/>
        <v>1687.1200000000031</v>
      </c>
      <c r="Y25" s="62">
        <v>0</v>
      </c>
      <c r="Z25" s="138">
        <f t="shared" si="4"/>
        <v>8752159.269731801</v>
      </c>
      <c r="AA25" s="84">
        <f t="shared" si="5"/>
        <v>1688</v>
      </c>
      <c r="AB25" s="73">
        <f t="shared" si="6"/>
        <v>1688</v>
      </c>
    </row>
    <row r="26" spans="1:28" ht="37.299999999999997" x14ac:dyDescent="0.4">
      <c r="A26" s="28">
        <v>123</v>
      </c>
      <c r="B26" s="260">
        <v>15</v>
      </c>
      <c r="C26" s="66" t="s">
        <v>402</v>
      </c>
      <c r="D26" s="66" t="s">
        <v>1994</v>
      </c>
      <c r="E26" s="66" t="s">
        <v>1216</v>
      </c>
      <c r="F26" s="71" t="s">
        <v>402</v>
      </c>
      <c r="G26" s="3">
        <v>18346</v>
      </c>
      <c r="H26" s="47" t="s">
        <v>4907</v>
      </c>
      <c r="I26" s="47" t="s">
        <v>4907</v>
      </c>
      <c r="J26" s="47" t="s">
        <v>4907</v>
      </c>
      <c r="K26" s="47" t="s">
        <v>4906</v>
      </c>
      <c r="L26" s="51">
        <v>0.96</v>
      </c>
      <c r="M26" s="51">
        <v>0.96</v>
      </c>
      <c r="N26" s="72">
        <v>0</v>
      </c>
      <c r="O26" s="65"/>
      <c r="P26" s="63" t="s">
        <v>3175</v>
      </c>
      <c r="Q26" s="63" t="s">
        <v>3665</v>
      </c>
      <c r="R26" s="63" t="s">
        <v>4979</v>
      </c>
      <c r="S26" s="63">
        <v>3</v>
      </c>
      <c r="T26" s="3">
        <f t="shared" si="0"/>
        <v>366.8400000000006</v>
      </c>
      <c r="U26" s="3">
        <f t="shared" si="1"/>
        <v>366.8400000000006</v>
      </c>
      <c r="V26" s="3">
        <v>480000</v>
      </c>
      <c r="W26" s="3">
        <f t="shared" si="2"/>
        <v>366.8400000000006</v>
      </c>
      <c r="X26" s="3">
        <f t="shared" si="3"/>
        <v>366.8400000000006</v>
      </c>
      <c r="Y26" s="62">
        <v>0</v>
      </c>
      <c r="Z26" s="138">
        <f t="shared" si="4"/>
        <v>480000</v>
      </c>
      <c r="AA26" s="84">
        <f t="shared" si="5"/>
        <v>367</v>
      </c>
      <c r="AB26" s="73">
        <f t="shared" si="6"/>
        <v>367</v>
      </c>
    </row>
    <row r="27" spans="1:28" ht="24.9" x14ac:dyDescent="0.4">
      <c r="A27" s="28">
        <v>268</v>
      </c>
      <c r="B27" s="260">
        <v>16</v>
      </c>
      <c r="C27" s="66" t="s">
        <v>364</v>
      </c>
      <c r="D27" s="80" t="s">
        <v>1993</v>
      </c>
      <c r="E27" s="66" t="s">
        <v>372</v>
      </c>
      <c r="F27" s="71" t="s">
        <v>399</v>
      </c>
      <c r="G27" s="3">
        <v>14259</v>
      </c>
      <c r="H27" s="47" t="s">
        <v>4907</v>
      </c>
      <c r="I27" s="47" t="s">
        <v>4907</v>
      </c>
      <c r="J27" s="47" t="s">
        <v>4907</v>
      </c>
      <c r="K27" s="47" t="s">
        <v>4906</v>
      </c>
      <c r="L27" s="51">
        <v>0.95911354232414614</v>
      </c>
      <c r="M27" s="51">
        <v>0.95911354232414614</v>
      </c>
      <c r="N27" s="72">
        <v>0</v>
      </c>
      <c r="O27" s="65"/>
      <c r="P27" s="63" t="s">
        <v>3105</v>
      </c>
      <c r="Q27" s="63" t="s">
        <v>3577</v>
      </c>
      <c r="R27" s="63" t="s">
        <v>4979</v>
      </c>
      <c r="S27" s="63">
        <v>3</v>
      </c>
      <c r="T27" s="3">
        <f t="shared" si="0"/>
        <v>298.00000000000023</v>
      </c>
      <c r="U27" s="3">
        <f t="shared" si="1"/>
        <v>298.00000000000023</v>
      </c>
      <c r="V27" s="3">
        <v>391229.36363636365</v>
      </c>
      <c r="W27" s="3">
        <f t="shared" si="2"/>
        <v>298.00000000000023</v>
      </c>
      <c r="X27" s="3">
        <f t="shared" si="3"/>
        <v>298.00000000000023</v>
      </c>
      <c r="Y27" s="62">
        <v>0</v>
      </c>
      <c r="Z27" s="138">
        <f t="shared" si="4"/>
        <v>391229.36363636365</v>
      </c>
      <c r="AA27" s="84">
        <f t="shared" si="5"/>
        <v>285</v>
      </c>
      <c r="AB27" s="73">
        <f t="shared" si="6"/>
        <v>285</v>
      </c>
    </row>
    <row r="28" spans="1:28" ht="37.299999999999997" x14ac:dyDescent="0.4">
      <c r="A28" s="28">
        <v>536</v>
      </c>
      <c r="B28" s="260">
        <v>17</v>
      </c>
      <c r="C28" s="66" t="s">
        <v>1189</v>
      </c>
      <c r="D28" s="74" t="s">
        <v>1987</v>
      </c>
      <c r="E28" s="66" t="s">
        <v>1191</v>
      </c>
      <c r="F28" s="71" t="s">
        <v>1369</v>
      </c>
      <c r="G28" s="3">
        <v>12030</v>
      </c>
      <c r="H28" s="47" t="s">
        <v>4907</v>
      </c>
      <c r="I28" s="47" t="s">
        <v>4907</v>
      </c>
      <c r="J28" s="47" t="s">
        <v>4907</v>
      </c>
      <c r="K28" s="47" t="s">
        <v>4906</v>
      </c>
      <c r="L28" s="51">
        <v>0.95799999999999996</v>
      </c>
      <c r="M28" s="51">
        <v>0.95799999999999996</v>
      </c>
      <c r="N28" s="72">
        <v>0</v>
      </c>
      <c r="O28" s="65"/>
      <c r="P28" s="63" t="s">
        <v>3168</v>
      </c>
      <c r="Q28" s="63" t="s">
        <v>3658</v>
      </c>
      <c r="R28" s="63" t="s">
        <v>4979</v>
      </c>
      <c r="S28" s="63">
        <v>3</v>
      </c>
      <c r="T28" s="3">
        <f t="shared" si="0"/>
        <v>264.26000000000045</v>
      </c>
      <c r="U28" s="3">
        <f t="shared" si="1"/>
        <v>264.26000000000045</v>
      </c>
      <c r="V28" s="3">
        <v>668049.66666666663</v>
      </c>
      <c r="W28" s="3">
        <f t="shared" si="2"/>
        <v>264.26000000000045</v>
      </c>
      <c r="X28" s="3">
        <f t="shared" si="3"/>
        <v>264.26000000000045</v>
      </c>
      <c r="Y28" s="62">
        <v>0</v>
      </c>
      <c r="Z28" s="138">
        <f t="shared" si="4"/>
        <v>668049.66666666663</v>
      </c>
      <c r="AA28" s="84">
        <f t="shared" si="5"/>
        <v>241</v>
      </c>
      <c r="AB28" s="73">
        <f t="shared" si="6"/>
        <v>241</v>
      </c>
    </row>
    <row r="29" spans="1:28" ht="37.299999999999997" x14ac:dyDescent="0.4">
      <c r="A29" s="28">
        <v>156</v>
      </c>
      <c r="B29" s="260">
        <v>18</v>
      </c>
      <c r="C29" s="66" t="s">
        <v>232</v>
      </c>
      <c r="D29" s="66" t="s">
        <v>1874</v>
      </c>
      <c r="E29" s="66" t="s">
        <v>235</v>
      </c>
      <c r="F29" s="71" t="s">
        <v>1694</v>
      </c>
      <c r="G29" s="3">
        <v>14386</v>
      </c>
      <c r="H29" s="47" t="s">
        <v>4907</v>
      </c>
      <c r="I29" s="47" t="s">
        <v>4907</v>
      </c>
      <c r="J29" s="47" t="s">
        <v>4907</v>
      </c>
      <c r="K29" s="47" t="s">
        <v>4906</v>
      </c>
      <c r="L29" s="51">
        <v>0.95516474350062563</v>
      </c>
      <c r="M29" s="51">
        <v>0.95516474350062563</v>
      </c>
      <c r="N29" s="72">
        <v>0</v>
      </c>
      <c r="O29" s="65"/>
      <c r="P29" s="63" t="s">
        <v>3092</v>
      </c>
      <c r="Q29" s="63" t="s">
        <v>3563</v>
      </c>
      <c r="R29" s="63" t="s">
        <v>4979</v>
      </c>
      <c r="S29" s="63">
        <v>3</v>
      </c>
      <c r="T29" s="3">
        <f t="shared" si="0"/>
        <v>356.99999999999966</v>
      </c>
      <c r="U29" s="3">
        <f t="shared" si="1"/>
        <v>356.99999999999966</v>
      </c>
      <c r="V29" s="3">
        <v>482668.37499999994</v>
      </c>
      <c r="W29" s="3">
        <f t="shared" si="2"/>
        <v>356.99999999999966</v>
      </c>
      <c r="X29" s="3">
        <f t="shared" si="3"/>
        <v>356.99999999999966</v>
      </c>
      <c r="Y29" s="62">
        <v>0</v>
      </c>
      <c r="Z29" s="138">
        <f t="shared" si="4"/>
        <v>482668.37499999994</v>
      </c>
      <c r="AA29" s="84">
        <f t="shared" si="5"/>
        <v>288</v>
      </c>
      <c r="AB29" s="73">
        <f t="shared" si="6"/>
        <v>288</v>
      </c>
    </row>
    <row r="30" spans="1:28" ht="24.9" x14ac:dyDescent="0.4">
      <c r="A30" s="28">
        <v>51</v>
      </c>
      <c r="B30" s="260">
        <v>19</v>
      </c>
      <c r="C30" s="66" t="s">
        <v>319</v>
      </c>
      <c r="D30" s="70" t="s">
        <v>2882</v>
      </c>
      <c r="E30" s="66" t="s">
        <v>84</v>
      </c>
      <c r="F30" s="71" t="s">
        <v>690</v>
      </c>
      <c r="G30" s="3">
        <v>49538</v>
      </c>
      <c r="H30" s="47" t="s">
        <v>4907</v>
      </c>
      <c r="I30" s="47" t="s">
        <v>4907</v>
      </c>
      <c r="J30" s="47" t="s">
        <v>4907</v>
      </c>
      <c r="K30" s="47" t="s">
        <v>4906</v>
      </c>
      <c r="L30" s="51">
        <v>0.95399999999999996</v>
      </c>
      <c r="M30" s="51">
        <v>0.95399999999999996</v>
      </c>
      <c r="N30" s="72">
        <v>7.9000000000000008E-3</v>
      </c>
      <c r="O30" s="65" t="s">
        <v>5165</v>
      </c>
      <c r="P30" s="63" t="s">
        <v>4957</v>
      </c>
      <c r="Q30" s="63" t="s">
        <v>3607</v>
      </c>
      <c r="R30" s="63" t="s">
        <v>4979</v>
      </c>
      <c r="S30" s="63">
        <v>3</v>
      </c>
      <c r="T30" s="3">
        <f t="shared" si="0"/>
        <v>1287.7480000000019</v>
      </c>
      <c r="U30" s="3">
        <f t="shared" si="1"/>
        <v>1287.7480000000019</v>
      </c>
      <c r="V30" s="3">
        <v>0</v>
      </c>
      <c r="W30" s="3">
        <f t="shared" si="2"/>
        <v>1287.7480000000019</v>
      </c>
      <c r="X30" s="3">
        <f t="shared" si="3"/>
        <v>1287.7480000000019</v>
      </c>
      <c r="Y30" s="62">
        <v>0</v>
      </c>
      <c r="Z30" s="138">
        <f t="shared" si="4"/>
        <v>0</v>
      </c>
      <c r="AA30" s="84">
        <f t="shared" si="5"/>
        <v>991</v>
      </c>
      <c r="AB30" s="73">
        <f t="shared" si="6"/>
        <v>991</v>
      </c>
    </row>
    <row r="31" spans="1:28" ht="37.299999999999997" x14ac:dyDescent="0.4">
      <c r="A31" s="28">
        <v>124</v>
      </c>
      <c r="B31" s="260">
        <v>20</v>
      </c>
      <c r="C31" s="66" t="s">
        <v>214</v>
      </c>
      <c r="D31" s="70" t="s">
        <v>1870</v>
      </c>
      <c r="E31" s="66" t="s">
        <v>214</v>
      </c>
      <c r="F31" s="71" t="s">
        <v>230</v>
      </c>
      <c r="G31" s="3">
        <v>188026</v>
      </c>
      <c r="H31" s="47" t="s">
        <v>4907</v>
      </c>
      <c r="I31" s="47" t="s">
        <v>4907</v>
      </c>
      <c r="J31" s="47" t="s">
        <v>4907</v>
      </c>
      <c r="K31" s="47" t="s">
        <v>4906</v>
      </c>
      <c r="L31" s="51">
        <v>0.95109999999999995</v>
      </c>
      <c r="M31" s="51">
        <v>0.95109999999999995</v>
      </c>
      <c r="N31" s="72">
        <v>0</v>
      </c>
      <c r="O31" s="65"/>
      <c r="P31" s="63" t="s">
        <v>3091</v>
      </c>
      <c r="Q31" s="63" t="s">
        <v>3562</v>
      </c>
      <c r="R31" s="63" t="s">
        <v>4979</v>
      </c>
      <c r="S31" s="63">
        <v>2</v>
      </c>
      <c r="T31" s="3">
        <f t="shared" si="0"/>
        <v>9194.4714000000095</v>
      </c>
      <c r="U31" s="3">
        <f t="shared" si="1"/>
        <v>9194.4714000000095</v>
      </c>
      <c r="V31" s="3">
        <v>26059153</v>
      </c>
      <c r="W31" s="3">
        <f t="shared" si="2"/>
        <v>9194.4714000000095</v>
      </c>
      <c r="X31" s="3">
        <f t="shared" si="3"/>
        <v>9194.4714000000095</v>
      </c>
      <c r="Y31" s="62">
        <v>18109877</v>
      </c>
      <c r="Z31" s="138">
        <f t="shared" si="4"/>
        <v>44169030</v>
      </c>
      <c r="AA31" s="84">
        <f t="shared" si="5"/>
        <v>0</v>
      </c>
      <c r="AB31" s="73">
        <f t="shared" si="6"/>
        <v>3761</v>
      </c>
    </row>
    <row r="32" spans="1:28" ht="87" x14ac:dyDescent="0.4">
      <c r="A32" s="28">
        <v>103</v>
      </c>
      <c r="B32" s="260">
        <v>21</v>
      </c>
      <c r="C32" s="66" t="s">
        <v>652</v>
      </c>
      <c r="D32" s="80" t="s">
        <v>1996</v>
      </c>
      <c r="E32" s="66" t="s">
        <v>656</v>
      </c>
      <c r="F32" s="71" t="s">
        <v>668</v>
      </c>
      <c r="G32" s="3">
        <v>10820</v>
      </c>
      <c r="H32" s="47" t="s">
        <v>4907</v>
      </c>
      <c r="I32" s="47" t="s">
        <v>4907</v>
      </c>
      <c r="J32" s="47" t="s">
        <v>4907</v>
      </c>
      <c r="K32" s="47" t="s">
        <v>4906</v>
      </c>
      <c r="L32" s="51">
        <v>0.95099999999999996</v>
      </c>
      <c r="M32" s="51">
        <v>0.95099999999999996</v>
      </c>
      <c r="N32" s="72">
        <v>0</v>
      </c>
      <c r="O32" s="65"/>
      <c r="P32" s="63" t="s">
        <v>4780</v>
      </c>
      <c r="Q32" s="63" t="s">
        <v>4781</v>
      </c>
      <c r="R32" s="63" t="s">
        <v>4981</v>
      </c>
      <c r="S32" s="63" t="s">
        <v>4755</v>
      </c>
      <c r="T32" s="3">
        <f t="shared" si="0"/>
        <v>314.18000000000052</v>
      </c>
      <c r="U32" s="3">
        <f t="shared" si="1"/>
        <v>314.18000000000052</v>
      </c>
      <c r="V32" s="3">
        <v>107279</v>
      </c>
      <c r="W32" s="3">
        <f t="shared" si="2"/>
        <v>314.18000000000052</v>
      </c>
      <c r="X32" s="3">
        <f t="shared" si="3"/>
        <v>314.18000000000052</v>
      </c>
      <c r="Y32" s="62">
        <v>0</v>
      </c>
      <c r="Z32" s="138">
        <f t="shared" si="4"/>
        <v>107279</v>
      </c>
      <c r="AA32" s="84">
        <f t="shared" si="5"/>
        <v>216</v>
      </c>
      <c r="AB32" s="73">
        <f t="shared" si="6"/>
        <v>216</v>
      </c>
    </row>
    <row r="33" spans="1:28" ht="37.299999999999997" x14ac:dyDescent="0.4">
      <c r="A33" s="28">
        <v>259</v>
      </c>
      <c r="B33" s="260">
        <v>22</v>
      </c>
      <c r="C33" s="66" t="s">
        <v>193</v>
      </c>
      <c r="D33" s="70" t="s">
        <v>1868</v>
      </c>
      <c r="E33" s="66" t="s">
        <v>193</v>
      </c>
      <c r="F33" s="71" t="s">
        <v>210</v>
      </c>
      <c r="G33" s="3">
        <v>123119</v>
      </c>
      <c r="H33" s="47" t="s">
        <v>4907</v>
      </c>
      <c r="I33" s="47" t="s">
        <v>4907</v>
      </c>
      <c r="J33" s="47" t="s">
        <v>4907</v>
      </c>
      <c r="K33" s="47" t="s">
        <v>4906</v>
      </c>
      <c r="L33" s="51">
        <v>0.95</v>
      </c>
      <c r="M33" s="51">
        <v>0.95</v>
      </c>
      <c r="N33" s="72">
        <v>3.7000000000000002E-3</v>
      </c>
      <c r="O33" s="65" t="s">
        <v>5165</v>
      </c>
      <c r="P33" s="63" t="s">
        <v>4756</v>
      </c>
      <c r="Q33" s="63" t="s">
        <v>4757</v>
      </c>
      <c r="R33" s="63" t="s">
        <v>4981</v>
      </c>
      <c r="S33" s="63" t="s">
        <v>4755</v>
      </c>
      <c r="T33" s="3">
        <f t="shared" si="0"/>
        <v>6155.9500000000053</v>
      </c>
      <c r="U33" s="3">
        <f t="shared" si="1"/>
        <v>6155.9500000000053</v>
      </c>
      <c r="V33" s="3">
        <v>11928226.984126983</v>
      </c>
      <c r="W33" s="3">
        <f t="shared" si="2"/>
        <v>6155.9500000000053</v>
      </c>
      <c r="X33" s="3">
        <f t="shared" si="3"/>
        <v>6155.9500000000053</v>
      </c>
      <c r="Y33" s="62">
        <v>0</v>
      </c>
      <c r="Z33" s="138">
        <f t="shared" si="4"/>
        <v>11928226.984126983</v>
      </c>
      <c r="AA33" s="84">
        <f t="shared" si="5"/>
        <v>0</v>
      </c>
      <c r="AB33" s="73">
        <f t="shared" si="6"/>
        <v>2462</v>
      </c>
    </row>
    <row r="34" spans="1:28" ht="37.299999999999997" x14ac:dyDescent="0.4">
      <c r="A34" s="28">
        <v>81</v>
      </c>
      <c r="B34" s="260">
        <v>23</v>
      </c>
      <c r="C34" s="66" t="s">
        <v>890</v>
      </c>
      <c r="D34" s="70" t="s">
        <v>1955</v>
      </c>
      <c r="E34" s="66" t="s">
        <v>895</v>
      </c>
      <c r="F34" s="71" t="s">
        <v>953</v>
      </c>
      <c r="G34" s="3">
        <v>14052</v>
      </c>
      <c r="H34" s="47" t="s">
        <v>4907</v>
      </c>
      <c r="I34" s="47" t="s">
        <v>4907</v>
      </c>
      <c r="J34" s="47" t="s">
        <v>4907</v>
      </c>
      <c r="K34" s="47" t="s">
        <v>4906</v>
      </c>
      <c r="L34" s="51">
        <v>0.94932852524247702</v>
      </c>
      <c r="M34" s="51">
        <v>0.77300000000000002</v>
      </c>
      <c r="N34" s="72">
        <v>0</v>
      </c>
      <c r="O34" s="65"/>
      <c r="P34" s="63" t="s">
        <v>3143</v>
      </c>
      <c r="Q34" s="63" t="s">
        <v>3633</v>
      </c>
      <c r="R34" s="63" t="s">
        <v>4979</v>
      </c>
      <c r="S34" s="63">
        <v>3</v>
      </c>
      <c r="T34" s="3">
        <f t="shared" si="0"/>
        <v>431.03556329271294</v>
      </c>
      <c r="U34" s="3">
        <f t="shared" si="1"/>
        <v>2908.8039999999996</v>
      </c>
      <c r="V34" s="3">
        <v>703796.6451612903</v>
      </c>
      <c r="W34" s="3">
        <f t="shared" si="2"/>
        <v>431.03556329271294</v>
      </c>
      <c r="X34" s="3">
        <f t="shared" si="3"/>
        <v>2908.8039999999996</v>
      </c>
      <c r="Y34" s="62">
        <v>0</v>
      </c>
      <c r="Z34" s="138">
        <f t="shared" si="4"/>
        <v>703796.6451612903</v>
      </c>
      <c r="AA34" s="84">
        <f t="shared" si="5"/>
        <v>281</v>
      </c>
      <c r="AB34" s="73">
        <f t="shared" si="6"/>
        <v>281</v>
      </c>
    </row>
    <row r="35" spans="1:28" ht="24.9" x14ac:dyDescent="0.4">
      <c r="A35" s="28">
        <v>53</v>
      </c>
      <c r="B35" s="260">
        <v>24</v>
      </c>
      <c r="C35" s="66" t="s">
        <v>364</v>
      </c>
      <c r="D35" s="80" t="s">
        <v>1891</v>
      </c>
      <c r="E35" s="66" t="s">
        <v>367</v>
      </c>
      <c r="F35" s="71" t="s">
        <v>367</v>
      </c>
      <c r="G35" s="3">
        <v>44128</v>
      </c>
      <c r="H35" s="47" t="s">
        <v>4907</v>
      </c>
      <c r="I35" s="47" t="s">
        <v>4907</v>
      </c>
      <c r="J35" s="47" t="s">
        <v>4907</v>
      </c>
      <c r="K35" s="47" t="s">
        <v>4906</v>
      </c>
      <c r="L35" s="51">
        <v>0.94660986221899923</v>
      </c>
      <c r="M35" s="51">
        <v>0.94660986221899923</v>
      </c>
      <c r="N35" s="72">
        <v>0</v>
      </c>
      <c r="O35" s="65"/>
      <c r="P35" s="63" t="s">
        <v>3107</v>
      </c>
      <c r="Q35" s="63" t="s">
        <v>3579</v>
      </c>
      <c r="R35" s="63" t="s">
        <v>4979</v>
      </c>
      <c r="S35" s="63">
        <v>3</v>
      </c>
      <c r="T35" s="3">
        <f t="shared" si="0"/>
        <v>1473.0000000000018</v>
      </c>
      <c r="U35" s="3">
        <f t="shared" si="1"/>
        <v>1473.0000000000018</v>
      </c>
      <c r="V35" s="3">
        <v>0</v>
      </c>
      <c r="W35" s="3">
        <f t="shared" si="2"/>
        <v>1473.0000000000018</v>
      </c>
      <c r="X35" s="3">
        <f t="shared" si="3"/>
        <v>1473.0000000000018</v>
      </c>
      <c r="Y35" s="62">
        <v>0</v>
      </c>
      <c r="Z35" s="138">
        <f t="shared" si="4"/>
        <v>0</v>
      </c>
      <c r="AA35" s="84">
        <f t="shared" si="5"/>
        <v>883</v>
      </c>
      <c r="AB35" s="73">
        <f t="shared" si="6"/>
        <v>883</v>
      </c>
    </row>
    <row r="36" spans="1:28" ht="37.299999999999997" x14ac:dyDescent="0.4">
      <c r="A36" s="28">
        <v>195</v>
      </c>
      <c r="B36" s="260">
        <v>25</v>
      </c>
      <c r="C36" s="66" t="s">
        <v>327</v>
      </c>
      <c r="D36" s="70" t="s">
        <v>2860</v>
      </c>
      <c r="E36" s="66" t="s">
        <v>328</v>
      </c>
      <c r="F36" s="71" t="s">
        <v>1357</v>
      </c>
      <c r="G36" s="3">
        <v>89854</v>
      </c>
      <c r="H36" s="47" t="s">
        <v>4907</v>
      </c>
      <c r="I36" s="47" t="s">
        <v>4907</v>
      </c>
      <c r="J36" s="47" t="s">
        <v>4907</v>
      </c>
      <c r="K36" s="47" t="s">
        <v>4906</v>
      </c>
      <c r="L36" s="51">
        <v>0.94599999999999995</v>
      </c>
      <c r="M36" s="51">
        <v>0.94599999999999995</v>
      </c>
      <c r="N36" s="72">
        <v>6.1999999999999998E-3</v>
      </c>
      <c r="O36" s="65" t="s">
        <v>5165</v>
      </c>
      <c r="P36" s="63" t="s">
        <v>3100</v>
      </c>
      <c r="Q36" s="63" t="s">
        <v>3572</v>
      </c>
      <c r="R36" s="63" t="s">
        <v>4979</v>
      </c>
      <c r="S36" s="63">
        <v>2</v>
      </c>
      <c r="T36" s="3">
        <f t="shared" si="0"/>
        <v>3055.1160000000045</v>
      </c>
      <c r="U36" s="3">
        <f t="shared" si="1"/>
        <v>3055.1160000000045</v>
      </c>
      <c r="V36" s="3">
        <v>5695645</v>
      </c>
      <c r="W36" s="3">
        <f t="shared" si="2"/>
        <v>3055.1160000000045</v>
      </c>
      <c r="X36" s="3">
        <f t="shared" si="3"/>
        <v>3055.1160000000045</v>
      </c>
      <c r="Y36" s="62">
        <v>75294445</v>
      </c>
      <c r="Z36" s="138">
        <f t="shared" si="4"/>
        <v>80990090</v>
      </c>
      <c r="AA36" s="84">
        <f t="shared" si="5"/>
        <v>1797</v>
      </c>
      <c r="AB36" s="73">
        <f t="shared" si="6"/>
        <v>1797</v>
      </c>
    </row>
    <row r="37" spans="1:28" ht="37.299999999999997" x14ac:dyDescent="0.4">
      <c r="A37" s="28">
        <v>29</v>
      </c>
      <c r="B37" s="260">
        <v>26</v>
      </c>
      <c r="C37" s="66" t="s">
        <v>849</v>
      </c>
      <c r="D37" s="66" t="s">
        <v>1949</v>
      </c>
      <c r="E37" s="66" t="s">
        <v>850</v>
      </c>
      <c r="F37" s="71" t="s">
        <v>887</v>
      </c>
      <c r="G37" s="3">
        <v>71700</v>
      </c>
      <c r="H37" s="47" t="s">
        <v>4907</v>
      </c>
      <c r="I37" s="47" t="s">
        <v>4907</v>
      </c>
      <c r="J37" s="47" t="s">
        <v>4907</v>
      </c>
      <c r="K37" s="47" t="s">
        <v>4906</v>
      </c>
      <c r="L37" s="51">
        <v>0.94417015341701538</v>
      </c>
      <c r="M37" s="51">
        <v>0.94417015341701538</v>
      </c>
      <c r="N37" s="72">
        <v>0</v>
      </c>
      <c r="O37" s="65"/>
      <c r="P37" s="63" t="s">
        <v>3137</v>
      </c>
      <c r="Q37" s="63" t="s">
        <v>3627</v>
      </c>
      <c r="R37" s="63" t="s">
        <v>4979</v>
      </c>
      <c r="S37" s="63">
        <v>3</v>
      </c>
      <c r="T37" s="3">
        <f t="shared" si="0"/>
        <v>2568.9999999999973</v>
      </c>
      <c r="U37" s="3">
        <f t="shared" si="1"/>
        <v>2568.9999999999973</v>
      </c>
      <c r="V37" s="2">
        <v>6988272.8787878789</v>
      </c>
      <c r="W37" s="2">
        <f t="shared" si="2"/>
        <v>2568.9999999999973</v>
      </c>
      <c r="X37" s="2">
        <f t="shared" si="3"/>
        <v>2568.9999999999973</v>
      </c>
      <c r="Y37" s="62">
        <v>0</v>
      </c>
      <c r="Z37" s="138">
        <f t="shared" si="4"/>
        <v>6988272.8787878789</v>
      </c>
      <c r="AA37" s="84">
        <f t="shared" si="5"/>
        <v>1434</v>
      </c>
      <c r="AB37" s="73">
        <f t="shared" si="6"/>
        <v>1434</v>
      </c>
    </row>
    <row r="38" spans="1:28" ht="27.9" customHeight="1" x14ac:dyDescent="0.4">
      <c r="A38" s="28">
        <v>58</v>
      </c>
      <c r="B38" s="260">
        <v>27</v>
      </c>
      <c r="C38" s="66" t="s">
        <v>363</v>
      </c>
      <c r="D38" s="70" t="s">
        <v>1960</v>
      </c>
      <c r="E38" s="66" t="s">
        <v>343</v>
      </c>
      <c r="F38" s="71" t="s">
        <v>1823</v>
      </c>
      <c r="G38" s="3">
        <v>61027</v>
      </c>
      <c r="H38" s="47" t="s">
        <v>4907</v>
      </c>
      <c r="I38" s="47" t="s">
        <v>4907</v>
      </c>
      <c r="J38" s="47" t="s">
        <v>4907</v>
      </c>
      <c r="K38" s="47" t="s">
        <v>4906</v>
      </c>
      <c r="L38" s="51">
        <v>0.94</v>
      </c>
      <c r="M38" s="51">
        <v>0.94</v>
      </c>
      <c r="N38" s="72">
        <v>5.9999999999999995E-4</v>
      </c>
      <c r="O38" s="65" t="s">
        <v>4978</v>
      </c>
      <c r="P38" s="63" t="s">
        <v>3146</v>
      </c>
      <c r="Q38" s="63" t="s">
        <v>3636</v>
      </c>
      <c r="R38" s="63" t="s">
        <v>4979</v>
      </c>
      <c r="S38" s="63">
        <v>3</v>
      </c>
      <c r="T38" s="3">
        <f t="shared" si="0"/>
        <v>2440.6200000000031</v>
      </c>
      <c r="U38" s="3">
        <f t="shared" si="1"/>
        <v>2440.6200000000031</v>
      </c>
      <c r="V38" s="3">
        <v>13907766</v>
      </c>
      <c r="W38" s="3">
        <f t="shared" si="2"/>
        <v>2440.6200000000031</v>
      </c>
      <c r="X38" s="3">
        <f t="shared" si="3"/>
        <v>2440.6200000000031</v>
      </c>
      <c r="Y38" s="62">
        <v>660515</v>
      </c>
      <c r="Z38" s="138">
        <f t="shared" si="4"/>
        <v>14568281</v>
      </c>
      <c r="AA38" s="84">
        <f t="shared" si="5"/>
        <v>1221</v>
      </c>
      <c r="AB38" s="73">
        <f t="shared" si="6"/>
        <v>1221</v>
      </c>
    </row>
    <row r="39" spans="1:28" ht="74.599999999999994" x14ac:dyDescent="0.4">
      <c r="A39" s="28">
        <v>41</v>
      </c>
      <c r="B39" s="260">
        <v>28</v>
      </c>
      <c r="C39" s="66" t="s">
        <v>993</v>
      </c>
      <c r="D39" s="66" t="s">
        <v>1964</v>
      </c>
      <c r="E39" s="66" t="s">
        <v>994</v>
      </c>
      <c r="F39" s="71" t="s">
        <v>1368</v>
      </c>
      <c r="G39" s="3">
        <v>20328</v>
      </c>
      <c r="H39" s="47" t="s">
        <v>4907</v>
      </c>
      <c r="I39" s="47" t="s">
        <v>4907</v>
      </c>
      <c r="J39" s="47" t="s">
        <v>4907</v>
      </c>
      <c r="K39" s="47" t="s">
        <v>4906</v>
      </c>
      <c r="L39" s="51">
        <v>0.94</v>
      </c>
      <c r="M39" s="51">
        <v>0.94</v>
      </c>
      <c r="N39" s="72">
        <v>0</v>
      </c>
      <c r="O39" s="65"/>
      <c r="P39" s="63" t="s">
        <v>4846</v>
      </c>
      <c r="Q39" s="63" t="s">
        <v>4847</v>
      </c>
      <c r="R39" s="63" t="s">
        <v>4981</v>
      </c>
      <c r="S39" s="63" t="s">
        <v>4755</v>
      </c>
      <c r="T39" s="3">
        <f t="shared" si="0"/>
        <v>812.68000000000097</v>
      </c>
      <c r="U39" s="3">
        <f t="shared" si="1"/>
        <v>812.68000000000097</v>
      </c>
      <c r="V39" s="2">
        <v>3722382</v>
      </c>
      <c r="W39" s="2">
        <f t="shared" si="2"/>
        <v>812.68000000000097</v>
      </c>
      <c r="X39" s="2">
        <f t="shared" si="3"/>
        <v>812.68000000000097</v>
      </c>
      <c r="Y39" s="62">
        <v>0</v>
      </c>
      <c r="Z39" s="138">
        <f t="shared" si="4"/>
        <v>3722382</v>
      </c>
      <c r="AA39" s="84">
        <f t="shared" si="5"/>
        <v>407</v>
      </c>
      <c r="AB39" s="73">
        <f t="shared" si="6"/>
        <v>407</v>
      </c>
    </row>
    <row r="40" spans="1:28" ht="79.3" customHeight="1" x14ac:dyDescent="0.4">
      <c r="A40" s="28">
        <v>47</v>
      </c>
      <c r="B40" s="260">
        <v>29</v>
      </c>
      <c r="C40" s="66" t="s">
        <v>793</v>
      </c>
      <c r="D40" s="80" t="s">
        <v>1942</v>
      </c>
      <c r="E40" s="66" t="s">
        <v>794</v>
      </c>
      <c r="F40" s="71" t="s">
        <v>1822</v>
      </c>
      <c r="G40" s="3">
        <v>265972</v>
      </c>
      <c r="H40" s="47" t="s">
        <v>4907</v>
      </c>
      <c r="I40" s="47" t="s">
        <v>4907</v>
      </c>
      <c r="J40" s="47" t="s">
        <v>4907</v>
      </c>
      <c r="K40" s="47" t="s">
        <v>4906</v>
      </c>
      <c r="L40" s="51">
        <v>0.93497811799738317</v>
      </c>
      <c r="M40" s="51">
        <v>0.93497811799738317</v>
      </c>
      <c r="N40" s="72">
        <v>0</v>
      </c>
      <c r="O40" s="65"/>
      <c r="P40" s="63" t="s">
        <v>3130</v>
      </c>
      <c r="Q40" s="63" t="s">
        <v>3620</v>
      </c>
      <c r="R40" s="63" t="s">
        <v>4979</v>
      </c>
      <c r="S40" s="63">
        <v>3</v>
      </c>
      <c r="T40" s="3">
        <f t="shared" si="0"/>
        <v>15958.000000000004</v>
      </c>
      <c r="U40" s="3">
        <f t="shared" si="1"/>
        <v>15958.000000000004</v>
      </c>
      <c r="V40" s="3">
        <v>9664058.9093462303</v>
      </c>
      <c r="W40" s="3">
        <f t="shared" si="2"/>
        <v>15958.000000000004</v>
      </c>
      <c r="X40" s="3">
        <f t="shared" si="3"/>
        <v>15958.000000000004</v>
      </c>
      <c r="Y40" s="62">
        <v>0</v>
      </c>
      <c r="Z40" s="138">
        <f t="shared" si="4"/>
        <v>9664058.9093462303</v>
      </c>
      <c r="AA40" s="84">
        <v>1336</v>
      </c>
      <c r="AB40" s="73">
        <v>1336</v>
      </c>
    </row>
    <row r="41" spans="1:28" ht="39.450000000000003" customHeight="1" x14ac:dyDescent="0.4">
      <c r="A41" s="28">
        <v>24</v>
      </c>
      <c r="B41" s="260">
        <v>30</v>
      </c>
      <c r="C41" s="66" t="s">
        <v>821</v>
      </c>
      <c r="D41" s="74" t="s">
        <v>1945</v>
      </c>
      <c r="E41" s="66" t="s">
        <v>824</v>
      </c>
      <c r="F41" s="71" t="s">
        <v>846</v>
      </c>
      <c r="G41" s="3">
        <v>25087</v>
      </c>
      <c r="H41" s="47" t="s">
        <v>4907</v>
      </c>
      <c r="I41" s="47" t="s">
        <v>4907</v>
      </c>
      <c r="J41" s="47" t="s">
        <v>4907</v>
      </c>
      <c r="K41" s="47" t="s">
        <v>4906</v>
      </c>
      <c r="L41" s="51">
        <v>0.93400000000000005</v>
      </c>
      <c r="M41" s="51">
        <v>0.93400000000000005</v>
      </c>
      <c r="N41" s="72">
        <v>5.0000000000000001E-4</v>
      </c>
      <c r="O41" s="65" t="s">
        <v>4978</v>
      </c>
      <c r="P41" s="63" t="s">
        <v>3133</v>
      </c>
      <c r="Q41" s="63" t="s">
        <v>3623</v>
      </c>
      <c r="R41" s="63" t="s">
        <v>4979</v>
      </c>
      <c r="S41" s="63">
        <v>3</v>
      </c>
      <c r="T41" s="3">
        <f t="shared" si="0"/>
        <v>1153.7419999999986</v>
      </c>
      <c r="U41" s="3">
        <f t="shared" si="1"/>
        <v>1153.7419999999986</v>
      </c>
      <c r="V41" s="3">
        <v>5402874.7538314173</v>
      </c>
      <c r="W41" s="3">
        <f t="shared" si="2"/>
        <v>1153.7419999999986</v>
      </c>
      <c r="X41" s="3">
        <f t="shared" si="3"/>
        <v>1153.7419999999986</v>
      </c>
      <c r="Y41" s="62">
        <v>0</v>
      </c>
      <c r="Z41" s="138">
        <f t="shared" si="4"/>
        <v>5402874.7538314173</v>
      </c>
      <c r="AA41" s="84">
        <f t="shared" ref="AA41:AA63" si="7">IF(G41&lt;100000,AB41,0)</f>
        <v>502</v>
      </c>
      <c r="AB41" s="73">
        <f t="shared" ref="AB41:AB63" si="8">ROUND(G41*2%,0)</f>
        <v>502</v>
      </c>
    </row>
    <row r="42" spans="1:28" ht="37.299999999999997" x14ac:dyDescent="0.4">
      <c r="A42" s="28">
        <v>307</v>
      </c>
      <c r="B42" s="260">
        <v>31</v>
      </c>
      <c r="C42" s="66" t="s">
        <v>0</v>
      </c>
      <c r="D42" s="80" t="s">
        <v>1847</v>
      </c>
      <c r="E42" s="66" t="s">
        <v>5</v>
      </c>
      <c r="F42" s="71" t="s">
        <v>5</v>
      </c>
      <c r="G42" s="3">
        <v>11838</v>
      </c>
      <c r="H42" s="47" t="s">
        <v>4907</v>
      </c>
      <c r="I42" s="47" t="s">
        <v>4907</v>
      </c>
      <c r="J42" s="47" t="s">
        <v>4907</v>
      </c>
      <c r="K42" s="47" t="s">
        <v>4906</v>
      </c>
      <c r="L42" s="51">
        <v>0.93200000000000005</v>
      </c>
      <c r="M42" s="51">
        <v>0.93200000000000005</v>
      </c>
      <c r="N42" s="72">
        <f>11.03%-4.23%</f>
        <v>6.7999999999999991E-2</v>
      </c>
      <c r="O42" s="65" t="s">
        <v>5165</v>
      </c>
      <c r="P42" s="63" t="s">
        <v>3071</v>
      </c>
      <c r="Q42" s="63" t="s">
        <v>3542</v>
      </c>
      <c r="R42" s="63" t="s">
        <v>4979</v>
      </c>
      <c r="S42" s="63">
        <v>3</v>
      </c>
      <c r="T42" s="3">
        <f t="shared" si="0"/>
        <v>567.98399999999936</v>
      </c>
      <c r="U42" s="3">
        <f t="shared" si="1"/>
        <v>567.98399999999936</v>
      </c>
      <c r="V42" s="3">
        <v>424868.28125000006</v>
      </c>
      <c r="W42" s="3">
        <f t="shared" si="2"/>
        <v>567.98399999999936</v>
      </c>
      <c r="X42" s="3">
        <f t="shared" si="3"/>
        <v>567.98399999999936</v>
      </c>
      <c r="Y42" s="62">
        <v>0</v>
      </c>
      <c r="Z42" s="138">
        <f t="shared" si="4"/>
        <v>424868.28125000006</v>
      </c>
      <c r="AA42" s="110">
        <f t="shared" si="7"/>
        <v>237</v>
      </c>
      <c r="AB42" s="111">
        <f t="shared" si="8"/>
        <v>237</v>
      </c>
    </row>
    <row r="43" spans="1:28" ht="24.9" x14ac:dyDescent="0.4">
      <c r="A43" s="28">
        <v>88</v>
      </c>
      <c r="B43" s="260">
        <v>32</v>
      </c>
      <c r="C43" s="66" t="s">
        <v>781</v>
      </c>
      <c r="D43" s="70" t="s">
        <v>2870</v>
      </c>
      <c r="E43" s="66" t="s">
        <v>782</v>
      </c>
      <c r="F43" s="71" t="s">
        <v>791</v>
      </c>
      <c r="G43" s="3">
        <v>98186</v>
      </c>
      <c r="H43" s="47" t="s">
        <v>4907</v>
      </c>
      <c r="I43" s="47" t="s">
        <v>4907</v>
      </c>
      <c r="J43" s="47" t="s">
        <v>4907</v>
      </c>
      <c r="K43" s="47" t="s">
        <v>4906</v>
      </c>
      <c r="L43" s="51">
        <v>0.93100000000000005</v>
      </c>
      <c r="M43" s="51">
        <v>0.93100000000000005</v>
      </c>
      <c r="N43" s="72">
        <v>0</v>
      </c>
      <c r="O43" s="65"/>
      <c r="P43" s="63" t="s">
        <v>3126</v>
      </c>
      <c r="Q43" s="63" t="s">
        <v>3616</v>
      </c>
      <c r="R43" s="63" t="s">
        <v>4979</v>
      </c>
      <c r="S43" s="63">
        <v>1</v>
      </c>
      <c r="T43" s="3">
        <f t="shared" si="0"/>
        <v>4810.8339999999953</v>
      </c>
      <c r="U43" s="3">
        <f t="shared" si="1"/>
        <v>4810.8339999999953</v>
      </c>
      <c r="V43" s="3">
        <v>6666611</v>
      </c>
      <c r="W43" s="3">
        <f t="shared" si="2"/>
        <v>4810.8339999999953</v>
      </c>
      <c r="X43" s="3">
        <f t="shared" si="3"/>
        <v>4810.8339999999953</v>
      </c>
      <c r="Y43" s="62">
        <v>7941617.0420000004</v>
      </c>
      <c r="Z43" s="138">
        <f t="shared" si="4"/>
        <v>14608228.041999999</v>
      </c>
      <c r="AA43" s="112">
        <f t="shared" si="7"/>
        <v>1964</v>
      </c>
      <c r="AB43" s="113">
        <f t="shared" si="8"/>
        <v>1964</v>
      </c>
    </row>
    <row r="44" spans="1:28" ht="186.45" x14ac:dyDescent="0.4">
      <c r="A44" s="28">
        <v>20</v>
      </c>
      <c r="B44" s="260">
        <v>33</v>
      </c>
      <c r="C44" s="66" t="s">
        <v>71</v>
      </c>
      <c r="D44" s="70" t="s">
        <v>1856</v>
      </c>
      <c r="E44" s="66" t="s">
        <v>72</v>
      </c>
      <c r="F44" s="71" t="s">
        <v>5335</v>
      </c>
      <c r="G44" s="3">
        <f>195480+2499</f>
        <v>197979</v>
      </c>
      <c r="H44" s="47" t="s">
        <v>4907</v>
      </c>
      <c r="I44" s="47" t="s">
        <v>4907</v>
      </c>
      <c r="J44" s="47" t="s">
        <v>4907</v>
      </c>
      <c r="K44" s="47" t="s">
        <v>4906</v>
      </c>
      <c r="L44" s="51">
        <v>0.93</v>
      </c>
      <c r="M44" s="51">
        <v>0.93</v>
      </c>
      <c r="N44" s="72">
        <v>7.000000000000001E-4</v>
      </c>
      <c r="O44" s="65" t="s">
        <v>4978</v>
      </c>
      <c r="P44" s="63" t="s">
        <v>4754</v>
      </c>
      <c r="Q44" s="63" t="s">
        <v>4825</v>
      </c>
      <c r="R44" s="63" t="s">
        <v>4981</v>
      </c>
      <c r="S44" s="63" t="s">
        <v>4755</v>
      </c>
      <c r="T44" s="3">
        <f t="shared" ref="T44:T75" si="9">IF(G44*(1-L44)-AA44&gt;0,G44*(1-L44)-AA44,0)</f>
        <v>13858.52999999999</v>
      </c>
      <c r="U44" s="3">
        <f t="shared" ref="U44:U75" si="10">IF(G44*(1-M44)-AA44&gt;0,G44*(1-M44)-AA44,0)</f>
        <v>13858.52999999999</v>
      </c>
      <c r="V44" s="3">
        <v>51061554.218871303</v>
      </c>
      <c r="W44" s="3">
        <f t="shared" si="2"/>
        <v>13858.52999999999</v>
      </c>
      <c r="X44" s="3">
        <f t="shared" si="3"/>
        <v>13858.52999999999</v>
      </c>
      <c r="Y44" s="62">
        <v>15695476.711851601</v>
      </c>
      <c r="Z44" s="138">
        <f t="shared" ref="Z44:Z75" si="11">V44+Y44</f>
        <v>66757030.930722907</v>
      </c>
      <c r="AA44" s="84">
        <f t="shared" si="7"/>
        <v>0</v>
      </c>
      <c r="AB44" s="73">
        <f t="shared" si="8"/>
        <v>3960</v>
      </c>
    </row>
    <row r="45" spans="1:28" ht="99.45" x14ac:dyDescent="0.4">
      <c r="A45" s="28">
        <v>222</v>
      </c>
      <c r="B45" s="260">
        <v>34</v>
      </c>
      <c r="C45" s="66" t="s">
        <v>96</v>
      </c>
      <c r="D45" s="74" t="s">
        <v>1858</v>
      </c>
      <c r="E45" s="66" t="s">
        <v>96</v>
      </c>
      <c r="F45" s="71" t="s">
        <v>1817</v>
      </c>
      <c r="G45" s="3">
        <v>185601</v>
      </c>
      <c r="H45" s="47" t="s">
        <v>4907</v>
      </c>
      <c r="I45" s="47" t="s">
        <v>4907</v>
      </c>
      <c r="J45" s="47" t="s">
        <v>4907</v>
      </c>
      <c r="K45" s="47" t="s">
        <v>4906</v>
      </c>
      <c r="L45" s="51">
        <v>0.93</v>
      </c>
      <c r="M45" s="51">
        <v>0.93</v>
      </c>
      <c r="N45" s="72">
        <v>0.06</v>
      </c>
      <c r="O45" s="65" t="s">
        <v>4978</v>
      </c>
      <c r="P45" s="63" t="s">
        <v>3080</v>
      </c>
      <c r="Q45" s="63" t="s">
        <v>3551</v>
      </c>
      <c r="R45" s="63" t="s">
        <v>4979</v>
      </c>
      <c r="S45" s="63">
        <v>3</v>
      </c>
      <c r="T45" s="3">
        <f t="shared" si="9"/>
        <v>12992.069999999991</v>
      </c>
      <c r="U45" s="3">
        <f t="shared" si="10"/>
        <v>12992.069999999991</v>
      </c>
      <c r="V45" s="3">
        <v>20678765.217391297</v>
      </c>
      <c r="W45" s="3">
        <f t="shared" si="2"/>
        <v>12992.069999999991</v>
      </c>
      <c r="X45" s="3">
        <f t="shared" si="3"/>
        <v>12992.069999999991</v>
      </c>
      <c r="Y45" s="62">
        <v>0</v>
      </c>
      <c r="Z45" s="138">
        <f t="shared" si="11"/>
        <v>20678765.217391297</v>
      </c>
      <c r="AA45" s="84">
        <f t="shared" si="7"/>
        <v>0</v>
      </c>
      <c r="AB45" s="73">
        <f t="shared" si="8"/>
        <v>3712</v>
      </c>
    </row>
    <row r="46" spans="1:28" ht="49.75" x14ac:dyDescent="0.4">
      <c r="A46" s="28">
        <v>114</v>
      </c>
      <c r="B46" s="260">
        <v>35</v>
      </c>
      <c r="C46" s="66" t="s">
        <v>1019</v>
      </c>
      <c r="D46" s="74" t="s">
        <v>1966</v>
      </c>
      <c r="E46" s="66" t="s">
        <v>1023</v>
      </c>
      <c r="F46" s="71" t="s">
        <v>1023</v>
      </c>
      <c r="G46" s="3">
        <v>19234</v>
      </c>
      <c r="H46" s="47" t="s">
        <v>4907</v>
      </c>
      <c r="I46" s="47" t="s">
        <v>4907</v>
      </c>
      <c r="J46" s="47" t="s">
        <v>4907</v>
      </c>
      <c r="K46" s="47" t="s">
        <v>4906</v>
      </c>
      <c r="L46" s="51">
        <v>0.93</v>
      </c>
      <c r="M46" s="51">
        <v>0.93</v>
      </c>
      <c r="N46" s="72">
        <v>0</v>
      </c>
      <c r="O46" s="65"/>
      <c r="P46" s="63" t="s">
        <v>3151</v>
      </c>
      <c r="Q46" s="63" t="s">
        <v>3641</v>
      </c>
      <c r="R46" s="63" t="s">
        <v>4979</v>
      </c>
      <c r="S46" s="63">
        <v>3</v>
      </c>
      <c r="T46" s="3">
        <f t="shared" si="9"/>
        <v>961.37999999999897</v>
      </c>
      <c r="U46" s="3">
        <f t="shared" si="10"/>
        <v>961.37999999999897</v>
      </c>
      <c r="V46" s="3">
        <v>0</v>
      </c>
      <c r="W46" s="3">
        <f t="shared" si="2"/>
        <v>961.37999999999897</v>
      </c>
      <c r="X46" s="3">
        <f t="shared" si="3"/>
        <v>961.37999999999897</v>
      </c>
      <c r="Y46" s="62">
        <v>0</v>
      </c>
      <c r="Z46" s="138">
        <f t="shared" si="11"/>
        <v>0</v>
      </c>
      <c r="AA46" s="84">
        <f t="shared" si="7"/>
        <v>385</v>
      </c>
      <c r="AB46" s="73">
        <f t="shared" si="8"/>
        <v>385</v>
      </c>
    </row>
    <row r="47" spans="1:28" ht="37.299999999999997" x14ac:dyDescent="0.4">
      <c r="A47" s="28">
        <v>82</v>
      </c>
      <c r="B47" s="260">
        <v>36</v>
      </c>
      <c r="C47" s="66" t="s">
        <v>232</v>
      </c>
      <c r="D47" s="66" t="s">
        <v>1871</v>
      </c>
      <c r="E47" s="66" t="s">
        <v>232</v>
      </c>
      <c r="F47" s="71" t="s">
        <v>1693</v>
      </c>
      <c r="G47" s="3">
        <v>268798</v>
      </c>
      <c r="H47" s="47" t="s">
        <v>4907</v>
      </c>
      <c r="I47" s="47" t="s">
        <v>4907</v>
      </c>
      <c r="J47" s="47" t="s">
        <v>4907</v>
      </c>
      <c r="K47" s="47" t="s">
        <v>4906</v>
      </c>
      <c r="L47" s="51">
        <v>0.92800000000000005</v>
      </c>
      <c r="M47" s="51">
        <v>0.92800000000000005</v>
      </c>
      <c r="N47" s="72">
        <v>0</v>
      </c>
      <c r="O47" s="65"/>
      <c r="P47" s="63" t="s">
        <v>3092</v>
      </c>
      <c r="Q47" s="63" t="s">
        <v>3563</v>
      </c>
      <c r="R47" s="63" t="s">
        <v>4979</v>
      </c>
      <c r="S47" s="63">
        <v>3</v>
      </c>
      <c r="T47" s="3">
        <f t="shared" si="9"/>
        <v>19353.455999999987</v>
      </c>
      <c r="U47" s="3">
        <f t="shared" si="10"/>
        <v>19353.455999999987</v>
      </c>
      <c r="V47" s="3">
        <v>21752634</v>
      </c>
      <c r="W47" s="3">
        <f t="shared" si="2"/>
        <v>19353.455999999987</v>
      </c>
      <c r="X47" s="3">
        <f t="shared" si="3"/>
        <v>19353.455999999987</v>
      </c>
      <c r="Y47" s="62">
        <v>0</v>
      </c>
      <c r="Z47" s="138">
        <f t="shared" si="11"/>
        <v>21752634</v>
      </c>
      <c r="AA47" s="84">
        <f t="shared" si="7"/>
        <v>0</v>
      </c>
      <c r="AB47" s="73">
        <f t="shared" si="8"/>
        <v>5376</v>
      </c>
    </row>
    <row r="48" spans="1:28" ht="49.75" x14ac:dyDescent="0.4">
      <c r="A48" s="28">
        <v>329</v>
      </c>
      <c r="B48" s="260">
        <v>37</v>
      </c>
      <c r="C48" s="66" t="s">
        <v>232</v>
      </c>
      <c r="D48" s="66" t="s">
        <v>1873</v>
      </c>
      <c r="E48" s="66" t="s">
        <v>254</v>
      </c>
      <c r="F48" s="71" t="s">
        <v>254</v>
      </c>
      <c r="G48" s="3">
        <v>35748</v>
      </c>
      <c r="H48" s="47" t="s">
        <v>4907</v>
      </c>
      <c r="I48" s="47" t="s">
        <v>4907</v>
      </c>
      <c r="J48" s="47" t="s">
        <v>4907</v>
      </c>
      <c r="K48" s="47" t="s">
        <v>4906</v>
      </c>
      <c r="L48" s="51">
        <v>0.92606579389056731</v>
      </c>
      <c r="M48" s="51">
        <v>0.89828801611278952</v>
      </c>
      <c r="N48" s="72">
        <v>0</v>
      </c>
      <c r="O48" s="65"/>
      <c r="P48" s="63" t="s">
        <v>3094</v>
      </c>
      <c r="Q48" s="63" t="s">
        <v>3565</v>
      </c>
      <c r="R48" s="63" t="s">
        <v>4979</v>
      </c>
      <c r="S48" s="63">
        <v>2</v>
      </c>
      <c r="T48" s="3">
        <f t="shared" si="9"/>
        <v>1927.9999999999995</v>
      </c>
      <c r="U48" s="3">
        <f t="shared" si="10"/>
        <v>2921</v>
      </c>
      <c r="V48" s="2">
        <v>1977964.6250000002</v>
      </c>
      <c r="W48" s="2">
        <f t="shared" si="2"/>
        <v>1927.9999999999995</v>
      </c>
      <c r="X48" s="2">
        <f t="shared" si="3"/>
        <v>2921</v>
      </c>
      <c r="Y48" s="62">
        <v>0</v>
      </c>
      <c r="Z48" s="138">
        <f t="shared" si="11"/>
        <v>1977964.6250000002</v>
      </c>
      <c r="AA48" s="84">
        <f t="shared" si="7"/>
        <v>715</v>
      </c>
      <c r="AB48" s="73">
        <f t="shared" si="8"/>
        <v>715</v>
      </c>
    </row>
    <row r="49" spans="1:28" ht="37.299999999999997" x14ac:dyDescent="0.4">
      <c r="A49" s="28">
        <v>148</v>
      </c>
      <c r="B49" s="260">
        <v>38</v>
      </c>
      <c r="C49" s="66" t="s">
        <v>619</v>
      </c>
      <c r="D49" s="80" t="s">
        <v>1918</v>
      </c>
      <c r="E49" s="66" t="s">
        <v>624</v>
      </c>
      <c r="F49" s="71" t="s">
        <v>651</v>
      </c>
      <c r="G49" s="3">
        <v>11844</v>
      </c>
      <c r="H49" s="47" t="s">
        <v>4907</v>
      </c>
      <c r="I49" s="47" t="s">
        <v>4907</v>
      </c>
      <c r="J49" s="47" t="s">
        <v>4907</v>
      </c>
      <c r="K49" s="47" t="s">
        <v>4906</v>
      </c>
      <c r="L49" s="51">
        <v>0.92283012495778449</v>
      </c>
      <c r="M49" s="51">
        <v>0.92283012495778449</v>
      </c>
      <c r="N49" s="72">
        <v>0.04</v>
      </c>
      <c r="O49" s="65" t="s">
        <v>5165</v>
      </c>
      <c r="P49" s="63" t="s">
        <v>4951</v>
      </c>
      <c r="Q49" s="63" t="s">
        <v>3602</v>
      </c>
      <c r="R49" s="63" t="s">
        <v>4979</v>
      </c>
      <c r="S49" s="63">
        <v>3</v>
      </c>
      <c r="T49" s="3">
        <f t="shared" si="9"/>
        <v>677.00000000000045</v>
      </c>
      <c r="U49" s="3">
        <f t="shared" si="10"/>
        <v>677.00000000000045</v>
      </c>
      <c r="V49" s="3">
        <v>517873.74074074067</v>
      </c>
      <c r="W49" s="3">
        <f t="shared" si="2"/>
        <v>677.00000000000045</v>
      </c>
      <c r="X49" s="3">
        <f t="shared" si="3"/>
        <v>677.00000000000045</v>
      </c>
      <c r="Y49" s="62">
        <v>0</v>
      </c>
      <c r="Z49" s="138">
        <f t="shared" si="11"/>
        <v>517873.74074074067</v>
      </c>
      <c r="AA49" s="84">
        <f t="shared" si="7"/>
        <v>237</v>
      </c>
      <c r="AB49" s="73">
        <f t="shared" si="8"/>
        <v>237</v>
      </c>
    </row>
    <row r="50" spans="1:28" ht="49.75" x14ac:dyDescent="0.4">
      <c r="A50" s="28">
        <v>78</v>
      </c>
      <c r="B50" s="260">
        <v>39</v>
      </c>
      <c r="C50" s="66" t="s">
        <v>96</v>
      </c>
      <c r="D50" s="74" t="s">
        <v>1863</v>
      </c>
      <c r="E50" s="66" t="s">
        <v>119</v>
      </c>
      <c r="F50" s="71" t="s">
        <v>119</v>
      </c>
      <c r="G50" s="3">
        <v>43074</v>
      </c>
      <c r="H50" s="47" t="s">
        <v>4907</v>
      </c>
      <c r="I50" s="47" t="s">
        <v>4907</v>
      </c>
      <c r="J50" s="47" t="s">
        <v>4907</v>
      </c>
      <c r="K50" s="47" t="s">
        <v>4906</v>
      </c>
      <c r="L50" s="51">
        <v>0.92243580814412407</v>
      </c>
      <c r="M50" s="51">
        <v>0.92243580814412407</v>
      </c>
      <c r="N50" s="72">
        <v>0.03</v>
      </c>
      <c r="O50" s="65" t="s">
        <v>4978</v>
      </c>
      <c r="P50" s="63" t="s">
        <v>3085</v>
      </c>
      <c r="Q50" s="63" t="s">
        <v>3556</v>
      </c>
      <c r="R50" s="63" t="s">
        <v>4979</v>
      </c>
      <c r="S50" s="63">
        <v>2</v>
      </c>
      <c r="T50" s="3">
        <f t="shared" si="9"/>
        <v>2480</v>
      </c>
      <c r="U50" s="3">
        <f t="shared" si="10"/>
        <v>2480</v>
      </c>
      <c r="V50" s="3">
        <v>3861738.9999999995</v>
      </c>
      <c r="W50" s="3">
        <f t="shared" si="2"/>
        <v>2480</v>
      </c>
      <c r="X50" s="3">
        <f t="shared" si="3"/>
        <v>2480</v>
      </c>
      <c r="Y50" s="62">
        <v>0</v>
      </c>
      <c r="Z50" s="138">
        <f t="shared" si="11"/>
        <v>3861738.9999999995</v>
      </c>
      <c r="AA50" s="84">
        <f t="shared" si="7"/>
        <v>861</v>
      </c>
      <c r="AB50" s="65">
        <f t="shared" si="8"/>
        <v>861</v>
      </c>
    </row>
    <row r="51" spans="1:28" ht="27.45" customHeight="1" x14ac:dyDescent="0.4">
      <c r="A51" s="28">
        <v>131</v>
      </c>
      <c r="B51" s="260">
        <v>40</v>
      </c>
      <c r="C51" s="66" t="s">
        <v>693</v>
      </c>
      <c r="D51" s="74" t="s">
        <v>1932</v>
      </c>
      <c r="E51" s="66" t="s">
        <v>694</v>
      </c>
      <c r="F51" s="71" t="s">
        <v>1360</v>
      </c>
      <c r="G51" s="3">
        <v>44570</v>
      </c>
      <c r="H51" s="47" t="s">
        <v>4907</v>
      </c>
      <c r="I51" s="47" t="s">
        <v>4907</v>
      </c>
      <c r="J51" s="47" t="s">
        <v>4907</v>
      </c>
      <c r="K51" s="47" t="s">
        <v>4906</v>
      </c>
      <c r="L51" s="51">
        <v>0.92200000000000004</v>
      </c>
      <c r="M51" s="51">
        <v>0.92200000000000004</v>
      </c>
      <c r="N51" s="72">
        <v>0.04</v>
      </c>
      <c r="O51" s="65" t="s">
        <v>4978</v>
      </c>
      <c r="P51" s="63" t="s">
        <v>4961</v>
      </c>
      <c r="Q51" s="63" t="s">
        <v>3611</v>
      </c>
      <c r="R51" s="63" t="s">
        <v>4979</v>
      </c>
      <c r="S51" s="63">
        <v>3</v>
      </c>
      <c r="T51" s="3">
        <f t="shared" si="9"/>
        <v>2585.4599999999982</v>
      </c>
      <c r="U51" s="3">
        <f t="shared" si="10"/>
        <v>2585.4599999999982</v>
      </c>
      <c r="V51" s="3">
        <v>6710221.3333333302</v>
      </c>
      <c r="W51" s="3">
        <f t="shared" si="2"/>
        <v>2585.4599999999982</v>
      </c>
      <c r="X51" s="3">
        <f t="shared" si="3"/>
        <v>2585.4599999999982</v>
      </c>
      <c r="Y51" s="62">
        <v>0</v>
      </c>
      <c r="Z51" s="138">
        <f t="shared" si="11"/>
        <v>6710221.3333333302</v>
      </c>
      <c r="AA51" s="84">
        <f t="shared" si="7"/>
        <v>891</v>
      </c>
      <c r="AB51" s="73">
        <f t="shared" si="8"/>
        <v>891</v>
      </c>
    </row>
    <row r="52" spans="1:28" ht="15.45" customHeight="1" x14ac:dyDescent="0.4">
      <c r="A52" s="28">
        <v>32</v>
      </c>
      <c r="B52" s="260">
        <v>41</v>
      </c>
      <c r="C52" s="66" t="s">
        <v>122</v>
      </c>
      <c r="D52" s="70" t="s">
        <v>1864</v>
      </c>
      <c r="E52" s="66" t="s">
        <v>125</v>
      </c>
      <c r="F52" s="71" t="s">
        <v>125</v>
      </c>
      <c r="G52" s="3">
        <v>16080</v>
      </c>
      <c r="H52" s="47" t="s">
        <v>4907</v>
      </c>
      <c r="I52" s="47" t="s">
        <v>4907</v>
      </c>
      <c r="J52" s="47" t="s">
        <v>4907</v>
      </c>
      <c r="K52" s="47" t="s">
        <v>4906</v>
      </c>
      <c r="L52" s="51">
        <v>0.92100000000000004</v>
      </c>
      <c r="M52" s="51">
        <v>0.92100000000000004</v>
      </c>
      <c r="N52" s="72">
        <v>0</v>
      </c>
      <c r="O52" s="65"/>
      <c r="P52" s="63" t="s">
        <v>3086</v>
      </c>
      <c r="Q52" s="63" t="s">
        <v>3557</v>
      </c>
      <c r="R52" s="63" t="s">
        <v>4979</v>
      </c>
      <c r="S52" s="63">
        <v>3</v>
      </c>
      <c r="T52" s="3">
        <f t="shared" si="9"/>
        <v>948.31999999999925</v>
      </c>
      <c r="U52" s="3">
        <f t="shared" si="10"/>
        <v>948.31999999999925</v>
      </c>
      <c r="V52" s="3">
        <v>1839895.5555555555</v>
      </c>
      <c r="W52" s="3">
        <f t="shared" si="2"/>
        <v>948.31999999999925</v>
      </c>
      <c r="X52" s="3">
        <f t="shared" si="3"/>
        <v>948.31999999999925</v>
      </c>
      <c r="Y52" s="62">
        <v>0</v>
      </c>
      <c r="Z52" s="138">
        <f t="shared" si="11"/>
        <v>1839895.5555555555</v>
      </c>
      <c r="AA52" s="84">
        <f t="shared" si="7"/>
        <v>322</v>
      </c>
      <c r="AB52" s="73">
        <f t="shared" si="8"/>
        <v>322</v>
      </c>
    </row>
    <row r="53" spans="1:28" ht="17.149999999999999" customHeight="1" x14ac:dyDescent="0.4">
      <c r="A53" s="28">
        <v>189</v>
      </c>
      <c r="B53" s="260">
        <v>42</v>
      </c>
      <c r="C53" s="66" t="s">
        <v>193</v>
      </c>
      <c r="D53" s="70" t="s">
        <v>1869</v>
      </c>
      <c r="E53" s="66" t="s">
        <v>194</v>
      </c>
      <c r="F53" s="71" t="s">
        <v>211</v>
      </c>
      <c r="G53" s="3">
        <v>28017</v>
      </c>
      <c r="H53" s="47" t="s">
        <v>4907</v>
      </c>
      <c r="I53" s="47" t="s">
        <v>4907</v>
      </c>
      <c r="J53" s="47" t="s">
        <v>4907</v>
      </c>
      <c r="K53" s="47" t="s">
        <v>4906</v>
      </c>
      <c r="L53" s="51">
        <v>0.91900000000000004</v>
      </c>
      <c r="M53" s="51">
        <v>0.91900000000000004</v>
      </c>
      <c r="N53" s="72">
        <v>0.03</v>
      </c>
      <c r="O53" s="65" t="s">
        <v>5165</v>
      </c>
      <c r="P53" s="63" t="s">
        <v>3090</v>
      </c>
      <c r="Q53" s="63" t="s">
        <v>3561</v>
      </c>
      <c r="R53" s="63" t="s">
        <v>4979</v>
      </c>
      <c r="S53" s="63">
        <v>3</v>
      </c>
      <c r="T53" s="3">
        <f t="shared" si="9"/>
        <v>1709.376999999999</v>
      </c>
      <c r="U53" s="3">
        <f t="shared" si="10"/>
        <v>1709.376999999999</v>
      </c>
      <c r="V53" s="3">
        <v>10424454.555555556</v>
      </c>
      <c r="W53" s="3">
        <f t="shared" si="2"/>
        <v>1709.376999999999</v>
      </c>
      <c r="X53" s="3">
        <f t="shared" si="3"/>
        <v>1709.376999999999</v>
      </c>
      <c r="Y53" s="62">
        <v>0</v>
      </c>
      <c r="Z53" s="138">
        <f t="shared" si="11"/>
        <v>10424454.555555556</v>
      </c>
      <c r="AA53" s="84">
        <f t="shared" si="7"/>
        <v>560</v>
      </c>
      <c r="AB53" s="73">
        <f t="shared" si="8"/>
        <v>560</v>
      </c>
    </row>
    <row r="54" spans="1:28" ht="49.75" x14ac:dyDescent="0.4">
      <c r="A54" s="28">
        <v>77</v>
      </c>
      <c r="B54" s="260">
        <v>43</v>
      </c>
      <c r="C54" s="66" t="s">
        <v>652</v>
      </c>
      <c r="D54" s="70" t="s">
        <v>1997</v>
      </c>
      <c r="E54" s="66" t="s">
        <v>1431</v>
      </c>
      <c r="F54" s="71" t="s">
        <v>1431</v>
      </c>
      <c r="G54" s="3">
        <v>10137</v>
      </c>
      <c r="H54" s="47" t="s">
        <v>4907</v>
      </c>
      <c r="I54" s="47" t="s">
        <v>4907</v>
      </c>
      <c r="J54" s="47" t="s">
        <v>4907</v>
      </c>
      <c r="K54" s="47" t="s">
        <v>4906</v>
      </c>
      <c r="L54" s="51">
        <v>0.91900000000000004</v>
      </c>
      <c r="M54" s="51">
        <v>0.91900000000000004</v>
      </c>
      <c r="N54" s="72">
        <v>0</v>
      </c>
      <c r="O54" s="65"/>
      <c r="P54" s="63" t="s">
        <v>3176</v>
      </c>
      <c r="Q54" s="63" t="s">
        <v>3666</v>
      </c>
      <c r="R54" s="63" t="s">
        <v>4979</v>
      </c>
      <c r="S54" s="63">
        <v>2</v>
      </c>
      <c r="T54" s="3">
        <f t="shared" si="9"/>
        <v>618.09699999999964</v>
      </c>
      <c r="U54" s="3">
        <f t="shared" si="10"/>
        <v>618.09699999999964</v>
      </c>
      <c r="V54" s="3">
        <v>737156</v>
      </c>
      <c r="W54" s="3">
        <f t="shared" si="2"/>
        <v>618.09699999999964</v>
      </c>
      <c r="X54" s="3">
        <f t="shared" si="3"/>
        <v>618.09699999999964</v>
      </c>
      <c r="Y54" s="62">
        <v>0</v>
      </c>
      <c r="Z54" s="138">
        <f t="shared" si="11"/>
        <v>737156</v>
      </c>
      <c r="AA54" s="84">
        <f t="shared" si="7"/>
        <v>203</v>
      </c>
      <c r="AB54" s="65">
        <f t="shared" si="8"/>
        <v>203</v>
      </c>
    </row>
    <row r="55" spans="1:28" ht="49.75" x14ac:dyDescent="0.4">
      <c r="A55" s="28">
        <v>154</v>
      </c>
      <c r="B55" s="260">
        <v>44</v>
      </c>
      <c r="C55" s="66" t="s">
        <v>71</v>
      </c>
      <c r="D55" s="70" t="s">
        <v>1855</v>
      </c>
      <c r="E55" s="66" t="s">
        <v>74</v>
      </c>
      <c r="F55" s="71" t="s">
        <v>93</v>
      </c>
      <c r="G55" s="3">
        <v>35570</v>
      </c>
      <c r="H55" s="47" t="s">
        <v>4907</v>
      </c>
      <c r="I55" s="47" t="s">
        <v>4907</v>
      </c>
      <c r="J55" s="47" t="s">
        <v>4907</v>
      </c>
      <c r="K55" s="47" t="s">
        <v>4906</v>
      </c>
      <c r="L55" s="51">
        <v>0.91897666572954728</v>
      </c>
      <c r="M55" s="51">
        <v>0.82305313466404273</v>
      </c>
      <c r="N55" s="72">
        <v>0</v>
      </c>
      <c r="O55" s="65"/>
      <c r="P55" s="63" t="s">
        <v>3078</v>
      </c>
      <c r="Q55" s="63" t="s">
        <v>3549</v>
      </c>
      <c r="R55" s="63" t="s">
        <v>4979</v>
      </c>
      <c r="S55" s="63">
        <v>3</v>
      </c>
      <c r="T55" s="3">
        <f t="shared" si="9"/>
        <v>2171.0000000000032</v>
      </c>
      <c r="U55" s="3">
        <f t="shared" si="10"/>
        <v>5583</v>
      </c>
      <c r="V55" s="3">
        <v>4177610.1333333333</v>
      </c>
      <c r="W55" s="3">
        <f t="shared" si="2"/>
        <v>2171.0000000000032</v>
      </c>
      <c r="X55" s="3">
        <f t="shared" si="3"/>
        <v>5583</v>
      </c>
      <c r="Y55" s="62">
        <v>0</v>
      </c>
      <c r="Z55" s="138">
        <f t="shared" si="11"/>
        <v>4177610.1333333333</v>
      </c>
      <c r="AA55" s="84">
        <f t="shared" si="7"/>
        <v>711</v>
      </c>
      <c r="AB55" s="73">
        <f t="shared" si="8"/>
        <v>711</v>
      </c>
    </row>
    <row r="56" spans="1:28" ht="24.9" x14ac:dyDescent="0.4">
      <c r="A56" s="28">
        <v>96</v>
      </c>
      <c r="B56" s="260">
        <v>45</v>
      </c>
      <c r="C56" s="66" t="s">
        <v>360</v>
      </c>
      <c r="D56" s="70" t="s">
        <v>1885</v>
      </c>
      <c r="E56" s="66" t="s">
        <v>345</v>
      </c>
      <c r="F56" s="71" t="s">
        <v>5375</v>
      </c>
      <c r="G56" s="3">
        <v>18927</v>
      </c>
      <c r="H56" s="47" t="s">
        <v>4907</v>
      </c>
      <c r="I56" s="47" t="s">
        <v>4907</v>
      </c>
      <c r="J56" s="47" t="s">
        <v>4907</v>
      </c>
      <c r="K56" s="47" t="s">
        <v>4906</v>
      </c>
      <c r="L56" s="51">
        <v>0.91800000000000004</v>
      </c>
      <c r="M56" s="51">
        <v>0.91800000000000004</v>
      </c>
      <c r="N56" s="72">
        <v>0</v>
      </c>
      <c r="O56" s="65"/>
      <c r="P56" s="63" t="s">
        <v>4831</v>
      </c>
      <c r="Q56" s="63" t="s">
        <v>4823</v>
      </c>
      <c r="R56" s="63" t="s">
        <v>4981</v>
      </c>
      <c r="S56" s="63" t="s">
        <v>4755</v>
      </c>
      <c r="T56" s="3">
        <f t="shared" si="9"/>
        <v>1173.0139999999992</v>
      </c>
      <c r="U56" s="3">
        <f t="shared" si="10"/>
        <v>1173.0139999999992</v>
      </c>
      <c r="V56" s="3">
        <v>1991612</v>
      </c>
      <c r="W56" s="3">
        <f t="shared" si="2"/>
        <v>1173.0139999999992</v>
      </c>
      <c r="X56" s="3">
        <f t="shared" si="3"/>
        <v>1173.0139999999992</v>
      </c>
      <c r="Y56" s="62">
        <v>943320</v>
      </c>
      <c r="Z56" s="138">
        <f t="shared" si="11"/>
        <v>2934932</v>
      </c>
      <c r="AA56" s="84">
        <f t="shared" si="7"/>
        <v>379</v>
      </c>
      <c r="AB56" s="73">
        <f t="shared" si="8"/>
        <v>379</v>
      </c>
    </row>
    <row r="57" spans="1:28" ht="24.9" x14ac:dyDescent="0.4">
      <c r="A57" s="28">
        <v>39</v>
      </c>
      <c r="B57" s="260">
        <v>46</v>
      </c>
      <c r="C57" s="66" t="s">
        <v>364</v>
      </c>
      <c r="D57" s="80" t="s">
        <v>1887</v>
      </c>
      <c r="E57" s="66" t="s">
        <v>368</v>
      </c>
      <c r="F57" s="71" t="s">
        <v>368</v>
      </c>
      <c r="G57" s="3">
        <v>19542</v>
      </c>
      <c r="H57" s="47" t="s">
        <v>4907</v>
      </c>
      <c r="I57" s="47" t="s">
        <v>4907</v>
      </c>
      <c r="J57" s="47" t="s">
        <v>4907</v>
      </c>
      <c r="K57" s="47" t="s">
        <v>4906</v>
      </c>
      <c r="L57" s="51">
        <v>0.91700000000000004</v>
      </c>
      <c r="M57" s="51">
        <v>0.91700000000000004</v>
      </c>
      <c r="N57" s="72">
        <v>0</v>
      </c>
      <c r="O57" s="65"/>
      <c r="P57" s="63" t="s">
        <v>3103</v>
      </c>
      <c r="Q57" s="63" t="s">
        <v>3575</v>
      </c>
      <c r="R57" s="63" t="s">
        <v>4979</v>
      </c>
      <c r="S57" s="63">
        <v>3</v>
      </c>
      <c r="T57" s="3">
        <f t="shared" si="9"/>
        <v>1230.9859999999992</v>
      </c>
      <c r="U57" s="3">
        <f t="shared" si="10"/>
        <v>1230.9859999999992</v>
      </c>
      <c r="V57" s="3">
        <v>4632398.42</v>
      </c>
      <c r="W57" s="3">
        <f t="shared" si="2"/>
        <v>1230.9859999999992</v>
      </c>
      <c r="X57" s="3">
        <f t="shared" si="3"/>
        <v>1230.9859999999992</v>
      </c>
      <c r="Y57" s="62">
        <v>0</v>
      </c>
      <c r="Z57" s="138">
        <f t="shared" si="11"/>
        <v>4632398.42</v>
      </c>
      <c r="AA57" s="84">
        <f t="shared" si="7"/>
        <v>391</v>
      </c>
      <c r="AB57" s="73">
        <f t="shared" si="8"/>
        <v>391</v>
      </c>
    </row>
    <row r="58" spans="1:28" ht="49.75" x14ac:dyDescent="0.4">
      <c r="A58" s="28">
        <v>317</v>
      </c>
      <c r="B58" s="260">
        <v>47</v>
      </c>
      <c r="C58" s="66" t="s">
        <v>327</v>
      </c>
      <c r="D58" s="70" t="s">
        <v>2859</v>
      </c>
      <c r="E58" s="66" t="s">
        <v>329</v>
      </c>
      <c r="F58" s="71" t="s">
        <v>1813</v>
      </c>
      <c r="G58" s="3">
        <v>28613</v>
      </c>
      <c r="H58" s="47" t="s">
        <v>4907</v>
      </c>
      <c r="I58" s="47" t="s">
        <v>4907</v>
      </c>
      <c r="J58" s="47" t="s">
        <v>4907</v>
      </c>
      <c r="K58" s="47" t="s">
        <v>4906</v>
      </c>
      <c r="L58" s="51">
        <v>0.90900000000000003</v>
      </c>
      <c r="M58" s="51">
        <v>0.90900000000000003</v>
      </c>
      <c r="N58" s="72">
        <v>5.0499999999999996E-2</v>
      </c>
      <c r="O58" s="65" t="s">
        <v>5165</v>
      </c>
      <c r="P58" s="63" t="s">
        <v>4821</v>
      </c>
      <c r="Q58" s="63" t="s">
        <v>4822</v>
      </c>
      <c r="R58" s="63" t="s">
        <v>4981</v>
      </c>
      <c r="S58" s="63" t="s">
        <v>4755</v>
      </c>
      <c r="T58" s="3">
        <f t="shared" si="9"/>
        <v>2031.782999999999</v>
      </c>
      <c r="U58" s="3">
        <f t="shared" si="10"/>
        <v>2031.782999999999</v>
      </c>
      <c r="V58" s="3">
        <v>4046648.18</v>
      </c>
      <c r="W58" s="3">
        <f t="shared" si="2"/>
        <v>2031.782999999999</v>
      </c>
      <c r="X58" s="3">
        <f t="shared" si="3"/>
        <v>2031.782999999999</v>
      </c>
      <c r="Y58" s="62">
        <v>5976043.3600000003</v>
      </c>
      <c r="Z58" s="138">
        <f t="shared" si="11"/>
        <v>10022691.540000001</v>
      </c>
      <c r="AA58" s="84">
        <f t="shared" si="7"/>
        <v>572</v>
      </c>
      <c r="AB58" s="73">
        <f t="shared" si="8"/>
        <v>572</v>
      </c>
    </row>
    <row r="59" spans="1:28" ht="37.299999999999997" x14ac:dyDescent="0.4">
      <c r="A59" s="28">
        <v>65</v>
      </c>
      <c r="B59" s="260">
        <v>48</v>
      </c>
      <c r="C59" s="66" t="s">
        <v>162</v>
      </c>
      <c r="D59" s="70" t="s">
        <v>1867</v>
      </c>
      <c r="E59" s="66" t="s">
        <v>163</v>
      </c>
      <c r="F59" s="71" t="s">
        <v>1692</v>
      </c>
      <c r="G59" s="3">
        <f>86486+571+998</f>
        <v>88055</v>
      </c>
      <c r="H59" s="47" t="s">
        <v>4907</v>
      </c>
      <c r="I59" s="47" t="s">
        <v>4907</v>
      </c>
      <c r="J59" s="47" t="s">
        <v>4907</v>
      </c>
      <c r="K59" s="47" t="s">
        <v>4906</v>
      </c>
      <c r="L59" s="51">
        <v>0.90800000000000003</v>
      </c>
      <c r="M59" s="51">
        <v>0.90800000000000003</v>
      </c>
      <c r="N59" s="72">
        <v>1E-4</v>
      </c>
      <c r="O59" s="65" t="s">
        <v>5165</v>
      </c>
      <c r="P59" s="63" t="s">
        <v>3089</v>
      </c>
      <c r="Q59" s="63" t="s">
        <v>3560</v>
      </c>
      <c r="R59" s="63" t="s">
        <v>4979</v>
      </c>
      <c r="S59" s="63">
        <v>3</v>
      </c>
      <c r="T59" s="3">
        <f t="shared" si="9"/>
        <v>6340.0599999999977</v>
      </c>
      <c r="U59" s="3">
        <f t="shared" si="10"/>
        <v>6340.0599999999977</v>
      </c>
      <c r="V59" s="3">
        <v>5424106.9484088188</v>
      </c>
      <c r="W59" s="3">
        <f t="shared" si="2"/>
        <v>6340.0599999999977</v>
      </c>
      <c r="X59" s="3">
        <f t="shared" si="3"/>
        <v>6340.0599999999977</v>
      </c>
      <c r="Y59" s="62">
        <v>0</v>
      </c>
      <c r="Z59" s="138">
        <f t="shared" si="11"/>
        <v>5424106.9484088188</v>
      </c>
      <c r="AA59" s="84">
        <f t="shared" si="7"/>
        <v>1761</v>
      </c>
      <c r="AB59" s="73">
        <f t="shared" si="8"/>
        <v>1761</v>
      </c>
    </row>
    <row r="60" spans="1:28" ht="24.9" x14ac:dyDescent="0.4">
      <c r="A60" s="28">
        <v>8</v>
      </c>
      <c r="B60" s="260">
        <v>49</v>
      </c>
      <c r="C60" s="66" t="s">
        <v>595</v>
      </c>
      <c r="D60" s="70" t="s">
        <v>1912</v>
      </c>
      <c r="E60" s="66" t="s">
        <v>598</v>
      </c>
      <c r="F60" s="71" t="s">
        <v>615</v>
      </c>
      <c r="G60" s="7">
        <v>12995</v>
      </c>
      <c r="H60" s="47" t="s">
        <v>4907</v>
      </c>
      <c r="I60" s="47" t="s">
        <v>4907</v>
      </c>
      <c r="J60" s="47" t="s">
        <v>4907</v>
      </c>
      <c r="K60" s="47" t="s">
        <v>4906</v>
      </c>
      <c r="L60" s="51">
        <v>0.90527125817622167</v>
      </c>
      <c r="M60" s="56">
        <v>0</v>
      </c>
      <c r="N60" s="72">
        <v>0</v>
      </c>
      <c r="O60" s="65"/>
      <c r="P60" s="63" t="s">
        <v>4946</v>
      </c>
      <c r="Q60" s="63" t="s">
        <v>4218</v>
      </c>
      <c r="R60" s="63" t="s">
        <v>4979</v>
      </c>
      <c r="S60" s="63">
        <v>2</v>
      </c>
      <c r="T60" s="7">
        <f t="shared" si="9"/>
        <v>970.99999999999932</v>
      </c>
      <c r="U60" s="7">
        <f t="shared" si="10"/>
        <v>12735</v>
      </c>
      <c r="V60" s="7">
        <v>1057872.4892473118</v>
      </c>
      <c r="W60" s="7">
        <f t="shared" si="2"/>
        <v>970.99999999999932</v>
      </c>
      <c r="X60" s="7">
        <f t="shared" si="3"/>
        <v>12735</v>
      </c>
      <c r="Y60" s="62">
        <v>2100000</v>
      </c>
      <c r="Z60" s="138">
        <f t="shared" si="11"/>
        <v>3157872.4892473118</v>
      </c>
      <c r="AA60" s="84">
        <f t="shared" si="7"/>
        <v>260</v>
      </c>
      <c r="AB60" s="73">
        <f t="shared" si="8"/>
        <v>260</v>
      </c>
    </row>
    <row r="61" spans="1:28" ht="24.9" x14ac:dyDescent="0.4">
      <c r="A61" s="28">
        <v>35</v>
      </c>
      <c r="B61" s="260">
        <v>50</v>
      </c>
      <c r="C61" s="66" t="s">
        <v>364</v>
      </c>
      <c r="D61" s="80" t="s">
        <v>1889</v>
      </c>
      <c r="E61" s="66" t="s">
        <v>366</v>
      </c>
      <c r="F61" s="71" t="s">
        <v>400</v>
      </c>
      <c r="G61" s="3">
        <v>58903</v>
      </c>
      <c r="H61" s="47" t="s">
        <v>4907</v>
      </c>
      <c r="I61" s="47" t="s">
        <v>4907</v>
      </c>
      <c r="J61" s="47" t="s">
        <v>4907</v>
      </c>
      <c r="K61" s="47" t="s">
        <v>4906</v>
      </c>
      <c r="L61" s="51">
        <v>0.90301003344481601</v>
      </c>
      <c r="M61" s="51">
        <v>0.90301003344481601</v>
      </c>
      <c r="N61" s="72">
        <v>0</v>
      </c>
      <c r="O61" s="65"/>
      <c r="P61" s="63" t="s">
        <v>3105</v>
      </c>
      <c r="Q61" s="63" t="s">
        <v>3577</v>
      </c>
      <c r="R61" s="63" t="s">
        <v>4979</v>
      </c>
      <c r="S61" s="63">
        <v>3</v>
      </c>
      <c r="T61" s="3">
        <f t="shared" si="9"/>
        <v>4535.0000000000027</v>
      </c>
      <c r="U61" s="3">
        <f t="shared" si="10"/>
        <v>4535.0000000000027</v>
      </c>
      <c r="V61" s="3">
        <v>3378619.7878787881</v>
      </c>
      <c r="W61" s="3">
        <f t="shared" si="2"/>
        <v>4535.0000000000027</v>
      </c>
      <c r="X61" s="3">
        <f t="shared" si="3"/>
        <v>4535.0000000000027</v>
      </c>
      <c r="Y61" s="62">
        <v>0</v>
      </c>
      <c r="Z61" s="138">
        <f t="shared" si="11"/>
        <v>3378619.7878787881</v>
      </c>
      <c r="AA61" s="84">
        <f t="shared" si="7"/>
        <v>1178</v>
      </c>
      <c r="AB61" s="73">
        <f t="shared" si="8"/>
        <v>1178</v>
      </c>
    </row>
    <row r="62" spans="1:28" ht="37.299999999999997" x14ac:dyDescent="0.4">
      <c r="A62" s="28">
        <v>203</v>
      </c>
      <c r="B62" s="260">
        <v>51</v>
      </c>
      <c r="C62" s="66" t="s">
        <v>890</v>
      </c>
      <c r="D62" s="70" t="s">
        <v>1953</v>
      </c>
      <c r="E62" s="66" t="s">
        <v>892</v>
      </c>
      <c r="F62" s="71" t="s">
        <v>892</v>
      </c>
      <c r="G62" s="3">
        <v>34899</v>
      </c>
      <c r="H62" s="47" t="s">
        <v>4907</v>
      </c>
      <c r="I62" s="47" t="s">
        <v>4907</v>
      </c>
      <c r="J62" s="47" t="s">
        <v>4907</v>
      </c>
      <c r="K62" s="47" t="s">
        <v>4906</v>
      </c>
      <c r="L62" s="51">
        <v>0.90300000000000002</v>
      </c>
      <c r="M62" s="51">
        <v>0.90300000000000002</v>
      </c>
      <c r="N62" s="72">
        <v>0</v>
      </c>
      <c r="O62" s="65"/>
      <c r="P62" s="63" t="s">
        <v>3141</v>
      </c>
      <c r="Q62" s="63" t="s">
        <v>3631</v>
      </c>
      <c r="R62" s="63" t="s">
        <v>4979</v>
      </c>
      <c r="S62" s="63">
        <v>2</v>
      </c>
      <c r="T62" s="3">
        <f t="shared" si="9"/>
        <v>2687.2029999999991</v>
      </c>
      <c r="U62" s="3">
        <f t="shared" si="10"/>
        <v>2687.2029999999991</v>
      </c>
      <c r="V62" s="3">
        <v>2986196.347826086</v>
      </c>
      <c r="W62" s="3">
        <f t="shared" si="2"/>
        <v>2687.2029999999991</v>
      </c>
      <c r="X62" s="3">
        <f t="shared" si="3"/>
        <v>2687.2029999999991</v>
      </c>
      <c r="Y62" s="62">
        <v>0</v>
      </c>
      <c r="Z62" s="138">
        <f t="shared" si="11"/>
        <v>2986196.347826086</v>
      </c>
      <c r="AA62" s="84">
        <f t="shared" si="7"/>
        <v>698</v>
      </c>
      <c r="AB62" s="73">
        <f t="shared" si="8"/>
        <v>698</v>
      </c>
    </row>
    <row r="63" spans="1:28" ht="44.15" customHeight="1" x14ac:dyDescent="0.4">
      <c r="A63" s="28">
        <v>534</v>
      </c>
      <c r="B63" s="260">
        <v>52</v>
      </c>
      <c r="C63" s="66" t="s">
        <v>122</v>
      </c>
      <c r="D63" s="70" t="s">
        <v>1865</v>
      </c>
      <c r="E63" s="66" t="s">
        <v>123</v>
      </c>
      <c r="F63" s="71" t="s">
        <v>153</v>
      </c>
      <c r="G63" s="3">
        <v>247953</v>
      </c>
      <c r="H63" s="47" t="s">
        <v>4907</v>
      </c>
      <c r="I63" s="47" t="s">
        <v>4907</v>
      </c>
      <c r="J63" s="47" t="s">
        <v>4907</v>
      </c>
      <c r="K63" s="47" t="s">
        <v>4906</v>
      </c>
      <c r="L63" s="51">
        <v>0.90100000000000002</v>
      </c>
      <c r="M63" s="51">
        <v>0.90100000000000002</v>
      </c>
      <c r="N63" s="72">
        <v>0</v>
      </c>
      <c r="O63" s="65"/>
      <c r="P63" s="63" t="s">
        <v>3087</v>
      </c>
      <c r="Q63" s="63" t="s">
        <v>3558</v>
      </c>
      <c r="R63" s="63" t="s">
        <v>4979</v>
      </c>
      <c r="S63" s="63">
        <v>3</v>
      </c>
      <c r="T63" s="3">
        <f t="shared" si="9"/>
        <v>24547.346999999994</v>
      </c>
      <c r="U63" s="3">
        <f t="shared" si="10"/>
        <v>24547.346999999994</v>
      </c>
      <c r="V63" s="3">
        <v>26360888</v>
      </c>
      <c r="W63" s="3">
        <f t="shared" si="2"/>
        <v>24547.346999999994</v>
      </c>
      <c r="X63" s="3">
        <f t="shared" si="3"/>
        <v>24547.346999999994</v>
      </c>
      <c r="Y63" s="62">
        <v>5900000</v>
      </c>
      <c r="Z63" s="138">
        <f t="shared" si="11"/>
        <v>32260888</v>
      </c>
      <c r="AA63" s="84">
        <f t="shared" si="7"/>
        <v>0</v>
      </c>
      <c r="AB63" s="73">
        <f t="shared" si="8"/>
        <v>4959</v>
      </c>
    </row>
    <row r="64" spans="1:28" ht="45" customHeight="1" x14ac:dyDescent="0.4">
      <c r="A64" s="28">
        <v>2</v>
      </c>
      <c r="B64" s="260">
        <v>53</v>
      </c>
      <c r="C64" s="66" t="s">
        <v>71</v>
      </c>
      <c r="D64" s="70" t="s">
        <v>1854</v>
      </c>
      <c r="E64" s="66" t="s">
        <v>75</v>
      </c>
      <c r="F64" s="71" t="s">
        <v>90</v>
      </c>
      <c r="G64" s="3">
        <v>34047</v>
      </c>
      <c r="H64" s="47" t="s">
        <v>4907</v>
      </c>
      <c r="I64" s="47" t="s">
        <v>4907</v>
      </c>
      <c r="J64" s="47" t="s">
        <v>4907</v>
      </c>
      <c r="K64" s="47" t="s">
        <v>4906</v>
      </c>
      <c r="L64" s="51">
        <v>0.8974065262725055</v>
      </c>
      <c r="M64" s="51">
        <v>0.8818398096748612</v>
      </c>
      <c r="N64" s="72">
        <v>0</v>
      </c>
      <c r="O64" s="65"/>
      <c r="P64" s="63" t="s">
        <v>3077</v>
      </c>
      <c r="Q64" s="63" t="s">
        <v>3548</v>
      </c>
      <c r="R64" s="63" t="s">
        <v>4979</v>
      </c>
      <c r="S64" s="63">
        <v>2</v>
      </c>
      <c r="T64" s="3">
        <f t="shared" si="9"/>
        <v>2990.0000000000055</v>
      </c>
      <c r="U64" s="3">
        <f t="shared" si="10"/>
        <v>3520.0000000000009</v>
      </c>
      <c r="V64" s="3">
        <v>5117095.222222222</v>
      </c>
      <c r="W64" s="3">
        <f t="shared" si="2"/>
        <v>2990.0000000000055</v>
      </c>
      <c r="X64" s="3">
        <f t="shared" si="3"/>
        <v>3520.0000000000009</v>
      </c>
      <c r="Y64" s="62">
        <v>0</v>
      </c>
      <c r="Z64" s="138">
        <f t="shared" si="11"/>
        <v>5117095.222222222</v>
      </c>
      <c r="AA64" s="84">
        <v>503</v>
      </c>
      <c r="AB64" s="73">
        <v>503</v>
      </c>
    </row>
    <row r="65" spans="1:29" ht="156.9" customHeight="1" x14ac:dyDescent="0.4">
      <c r="A65" s="28">
        <v>5</v>
      </c>
      <c r="B65" s="260">
        <v>54</v>
      </c>
      <c r="C65" s="66" t="s">
        <v>693</v>
      </c>
      <c r="D65" s="70" t="s">
        <v>1931</v>
      </c>
      <c r="E65" s="66" t="s">
        <v>693</v>
      </c>
      <c r="F65" s="71" t="s">
        <v>1359</v>
      </c>
      <c r="G65" s="3">
        <v>601385</v>
      </c>
      <c r="H65" s="47" t="s">
        <v>4907</v>
      </c>
      <c r="I65" s="47" t="s">
        <v>4907</v>
      </c>
      <c r="J65" s="47" t="s">
        <v>4907</v>
      </c>
      <c r="K65" s="47" t="s">
        <v>4906</v>
      </c>
      <c r="L65" s="51">
        <v>0.89700000000000002</v>
      </c>
      <c r="M65" s="51">
        <v>0.89700000000000002</v>
      </c>
      <c r="N65" s="72">
        <v>4.4400000000000002E-2</v>
      </c>
      <c r="O65" s="65" t="s">
        <v>5165</v>
      </c>
      <c r="P65" s="63" t="s">
        <v>4960</v>
      </c>
      <c r="Q65" s="63" t="s">
        <v>3610</v>
      </c>
      <c r="R65" s="63" t="s">
        <v>4979</v>
      </c>
      <c r="S65" s="63">
        <v>3</v>
      </c>
      <c r="T65" s="3">
        <f t="shared" si="9"/>
        <v>61942.654999999992</v>
      </c>
      <c r="U65" s="3">
        <f t="shared" si="10"/>
        <v>61942.654999999992</v>
      </c>
      <c r="V65" s="3">
        <v>86221928</v>
      </c>
      <c r="W65" s="3">
        <f t="shared" si="2"/>
        <v>61942.654999999992</v>
      </c>
      <c r="X65" s="3">
        <f t="shared" si="3"/>
        <v>61942.654999999992</v>
      </c>
      <c r="Y65" s="62">
        <v>0</v>
      </c>
      <c r="Z65" s="138">
        <f t="shared" si="11"/>
        <v>86221928</v>
      </c>
      <c r="AA65" s="84">
        <f>IF(G65&lt;100000,AB65,0)</f>
        <v>0</v>
      </c>
      <c r="AB65" s="73">
        <f>ROUND(G65*2%,0)</f>
        <v>12028</v>
      </c>
    </row>
    <row r="66" spans="1:29" ht="28.75" customHeight="1" x14ac:dyDescent="0.4">
      <c r="A66" s="28">
        <v>172</v>
      </c>
      <c r="B66" s="260">
        <v>55</v>
      </c>
      <c r="C66" s="66" t="s">
        <v>619</v>
      </c>
      <c r="D66" s="80" t="s">
        <v>1913</v>
      </c>
      <c r="E66" s="66" t="s">
        <v>622</v>
      </c>
      <c r="F66" s="71" t="s">
        <v>622</v>
      </c>
      <c r="G66" s="3">
        <v>17436</v>
      </c>
      <c r="H66" s="47" t="s">
        <v>4907</v>
      </c>
      <c r="I66" s="47" t="s">
        <v>4907</v>
      </c>
      <c r="J66" s="47" t="s">
        <v>4907</v>
      </c>
      <c r="K66" s="47" t="s">
        <v>4906</v>
      </c>
      <c r="L66" s="51">
        <v>0.89573296627666887</v>
      </c>
      <c r="M66" s="51">
        <v>0.89573296627666887</v>
      </c>
      <c r="N66" s="72">
        <v>0.05</v>
      </c>
      <c r="O66" s="65" t="s">
        <v>5165</v>
      </c>
      <c r="P66" s="63" t="s">
        <v>4948</v>
      </c>
      <c r="Q66" s="63" t="s">
        <v>3598</v>
      </c>
      <c r="R66" s="63" t="s">
        <v>4979</v>
      </c>
      <c r="S66" s="63">
        <v>3</v>
      </c>
      <c r="T66" s="3">
        <f t="shared" si="9"/>
        <v>1469.0000000000016</v>
      </c>
      <c r="U66" s="3">
        <f t="shared" si="10"/>
        <v>1469.0000000000016</v>
      </c>
      <c r="V66" s="3">
        <v>1528146.6666666665</v>
      </c>
      <c r="W66" s="3">
        <f t="shared" si="2"/>
        <v>1469.0000000000016</v>
      </c>
      <c r="X66" s="3">
        <f t="shared" si="3"/>
        <v>1469.0000000000016</v>
      </c>
      <c r="Y66" s="62">
        <v>0</v>
      </c>
      <c r="Z66" s="138">
        <f t="shared" si="11"/>
        <v>1528146.6666666665</v>
      </c>
      <c r="AA66" s="84">
        <f>IF(G66&lt;100000,AB66,0)</f>
        <v>349</v>
      </c>
      <c r="AB66" s="73">
        <f>ROUND(G66*2%,0)</f>
        <v>349</v>
      </c>
    </row>
    <row r="67" spans="1:29" ht="24.9" x14ac:dyDescent="0.4">
      <c r="A67" s="28">
        <v>318</v>
      </c>
      <c r="B67" s="260">
        <v>56</v>
      </c>
      <c r="C67" s="66" t="s">
        <v>364</v>
      </c>
      <c r="D67" s="80" t="s">
        <v>1892</v>
      </c>
      <c r="E67" s="66" t="s">
        <v>374</v>
      </c>
      <c r="F67" s="71" t="s">
        <v>374</v>
      </c>
      <c r="G67" s="3">
        <v>13663</v>
      </c>
      <c r="H67" s="47" t="s">
        <v>4907</v>
      </c>
      <c r="I67" s="47" t="s">
        <v>4907</v>
      </c>
      <c r="J67" s="47" t="s">
        <v>4907</v>
      </c>
      <c r="K67" s="47" t="s">
        <v>4906</v>
      </c>
      <c r="L67" s="51">
        <v>0.89100000000000001</v>
      </c>
      <c r="M67" s="51">
        <v>0.89100000000000001</v>
      </c>
      <c r="N67" s="72">
        <v>0</v>
      </c>
      <c r="O67" s="65"/>
      <c r="P67" s="63" t="s">
        <v>3104</v>
      </c>
      <c r="Q67" s="63" t="s">
        <v>3576</v>
      </c>
      <c r="R67" s="63" t="s">
        <v>4979</v>
      </c>
      <c r="S67" s="63">
        <v>3</v>
      </c>
      <c r="T67" s="3">
        <f t="shared" si="9"/>
        <v>1216.2669999999998</v>
      </c>
      <c r="U67" s="3">
        <f t="shared" si="10"/>
        <v>1216.2669999999998</v>
      </c>
      <c r="V67" s="3">
        <v>0</v>
      </c>
      <c r="W67" s="3">
        <f t="shared" si="2"/>
        <v>1216.2669999999998</v>
      </c>
      <c r="X67" s="3">
        <f t="shared" si="3"/>
        <v>1216.2669999999998</v>
      </c>
      <c r="Y67" s="62">
        <v>0</v>
      </c>
      <c r="Z67" s="138">
        <f t="shared" si="11"/>
        <v>0</v>
      </c>
      <c r="AA67" s="84">
        <f>IF(G67&lt;100000,AB67,0)</f>
        <v>273</v>
      </c>
      <c r="AB67" s="73">
        <f>ROUND(G67*2%,0)</f>
        <v>273</v>
      </c>
    </row>
    <row r="68" spans="1:29" ht="27.9" customHeight="1" x14ac:dyDescent="0.4">
      <c r="A68" s="28">
        <v>256</v>
      </c>
      <c r="B68" s="260">
        <v>57</v>
      </c>
      <c r="C68" s="66" t="s">
        <v>1138</v>
      </c>
      <c r="D68" s="80" t="s">
        <v>1981</v>
      </c>
      <c r="E68" s="66" t="s">
        <v>1138</v>
      </c>
      <c r="F68" s="71" t="s">
        <v>1348</v>
      </c>
      <c r="G68" s="3">
        <v>85348</v>
      </c>
      <c r="H68" s="47" t="s">
        <v>4907</v>
      </c>
      <c r="I68" s="47" t="s">
        <v>4907</v>
      </c>
      <c r="J68" s="47" t="s">
        <v>4907</v>
      </c>
      <c r="K68" s="47" t="s">
        <v>4906</v>
      </c>
      <c r="L68" s="51">
        <v>0.89</v>
      </c>
      <c r="M68" s="51">
        <v>0.89</v>
      </c>
      <c r="N68" s="72">
        <v>0.1</v>
      </c>
      <c r="O68" s="65" t="s">
        <v>4978</v>
      </c>
      <c r="P68" s="63" t="s">
        <v>3164</v>
      </c>
      <c r="Q68" s="63" t="s">
        <v>3654</v>
      </c>
      <c r="R68" s="63" t="s">
        <v>4979</v>
      </c>
      <c r="S68" s="63">
        <v>3</v>
      </c>
      <c r="T68" s="3">
        <f t="shared" si="9"/>
        <v>7681.2799999999988</v>
      </c>
      <c r="U68" s="3">
        <f t="shared" si="10"/>
        <v>7681.2799999999988</v>
      </c>
      <c r="V68" s="3">
        <v>20024285</v>
      </c>
      <c r="W68" s="3">
        <f t="shared" si="2"/>
        <v>7681.2799999999988</v>
      </c>
      <c r="X68" s="3">
        <f t="shared" si="3"/>
        <v>7681.2799999999988</v>
      </c>
      <c r="Y68" s="62">
        <v>0</v>
      </c>
      <c r="Z68" s="138">
        <f t="shared" si="11"/>
        <v>20024285</v>
      </c>
      <c r="AA68" s="84">
        <f>IF(G68&lt;100000,AB68,0)</f>
        <v>1707</v>
      </c>
      <c r="AB68" s="73">
        <f>ROUND(G68*2%,0)</f>
        <v>1707</v>
      </c>
    </row>
    <row r="69" spans="1:29" ht="37.299999999999997" x14ac:dyDescent="0.4">
      <c r="A69" s="28">
        <v>488</v>
      </c>
      <c r="B69" s="260">
        <v>58</v>
      </c>
      <c r="C69" s="66" t="s">
        <v>292</v>
      </c>
      <c r="D69" s="70" t="s">
        <v>1880</v>
      </c>
      <c r="E69" s="66" t="s">
        <v>293</v>
      </c>
      <c r="F69" s="71" t="s">
        <v>293</v>
      </c>
      <c r="G69" s="3">
        <v>27869</v>
      </c>
      <c r="H69" s="47" t="s">
        <v>4907</v>
      </c>
      <c r="I69" s="47" t="s">
        <v>4907</v>
      </c>
      <c r="J69" s="47" t="s">
        <v>4907</v>
      </c>
      <c r="K69" s="47" t="s">
        <v>4906</v>
      </c>
      <c r="L69" s="51">
        <v>0.88969823100936518</v>
      </c>
      <c r="M69" s="51">
        <v>0.88969823100936518</v>
      </c>
      <c r="N69" s="72">
        <v>0</v>
      </c>
      <c r="O69" s="65"/>
      <c r="P69" s="63" t="s">
        <v>3099</v>
      </c>
      <c r="Q69" s="63" t="s">
        <v>3571</v>
      </c>
      <c r="R69" s="63" t="s">
        <v>4979</v>
      </c>
      <c r="S69" s="63">
        <v>3</v>
      </c>
      <c r="T69" s="3">
        <f t="shared" si="9"/>
        <v>2517.0000000000018</v>
      </c>
      <c r="U69" s="3">
        <f t="shared" si="10"/>
        <v>2517.0000000000018</v>
      </c>
      <c r="V69" s="3">
        <v>2209193.2121212124</v>
      </c>
      <c r="W69" s="3">
        <f t="shared" si="2"/>
        <v>2517.0000000000018</v>
      </c>
      <c r="X69" s="3">
        <f t="shared" si="3"/>
        <v>2517.0000000000018</v>
      </c>
      <c r="Y69" s="62">
        <v>0</v>
      </c>
      <c r="Z69" s="138">
        <f t="shared" si="11"/>
        <v>2209193.2121212124</v>
      </c>
      <c r="AA69" s="84">
        <f>IF(G69&lt;100000,AB69,0)</f>
        <v>557</v>
      </c>
      <c r="AB69" s="73">
        <f>ROUND(G69*2%,0)</f>
        <v>557</v>
      </c>
    </row>
    <row r="70" spans="1:29" ht="43.75" customHeight="1" x14ac:dyDescent="0.4">
      <c r="A70" s="28">
        <v>520</v>
      </c>
      <c r="B70" s="260">
        <v>59</v>
      </c>
      <c r="C70" s="66" t="s">
        <v>652</v>
      </c>
      <c r="D70" s="70" t="s">
        <v>1919</v>
      </c>
      <c r="E70" s="66" t="s">
        <v>655</v>
      </c>
      <c r="F70" s="71" t="s">
        <v>1342</v>
      </c>
      <c r="G70" s="3">
        <v>16715</v>
      </c>
      <c r="H70" s="47" t="s">
        <v>4907</v>
      </c>
      <c r="I70" s="47" t="s">
        <v>4907</v>
      </c>
      <c r="J70" s="47" t="s">
        <v>4907</v>
      </c>
      <c r="K70" s="47" t="s">
        <v>4906</v>
      </c>
      <c r="L70" s="51">
        <v>0.88600000000000001</v>
      </c>
      <c r="M70" s="51">
        <v>0.88600000000000001</v>
      </c>
      <c r="N70" s="72">
        <v>0</v>
      </c>
      <c r="O70" s="65"/>
      <c r="P70" s="63" t="s">
        <v>4952</v>
      </c>
      <c r="Q70" s="63" t="s">
        <v>3603</v>
      </c>
      <c r="R70" s="63" t="s">
        <v>4979</v>
      </c>
      <c r="S70" s="63">
        <v>3</v>
      </c>
      <c r="T70" s="3">
        <f t="shared" si="9"/>
        <v>1829.5099999999998</v>
      </c>
      <c r="U70" s="3">
        <f t="shared" si="10"/>
        <v>1829.5099999999998</v>
      </c>
      <c r="V70" s="3">
        <v>1405664</v>
      </c>
      <c r="W70" s="3">
        <f t="shared" si="2"/>
        <v>1829.5099999999998</v>
      </c>
      <c r="X70" s="3">
        <f t="shared" si="3"/>
        <v>1829.5099999999998</v>
      </c>
      <c r="Y70" s="62">
        <v>2484000</v>
      </c>
      <c r="Z70" s="138">
        <f t="shared" si="11"/>
        <v>3889664</v>
      </c>
      <c r="AA70" s="84">
        <v>76</v>
      </c>
      <c r="AB70" s="73">
        <v>76</v>
      </c>
    </row>
    <row r="71" spans="1:29" s="12" customFormat="1" ht="27.45" customHeight="1" x14ac:dyDescent="0.4">
      <c r="A71" s="28">
        <v>66</v>
      </c>
      <c r="B71" s="260">
        <v>60</v>
      </c>
      <c r="C71" s="66" t="s">
        <v>743</v>
      </c>
      <c r="D71" s="70" t="s">
        <v>1937</v>
      </c>
      <c r="E71" s="66" t="s">
        <v>745</v>
      </c>
      <c r="F71" s="71" t="s">
        <v>778</v>
      </c>
      <c r="G71" s="3">
        <v>39128</v>
      </c>
      <c r="H71" s="47" t="s">
        <v>4907</v>
      </c>
      <c r="I71" s="47" t="s">
        <v>4907</v>
      </c>
      <c r="J71" s="47" t="s">
        <v>4907</v>
      </c>
      <c r="K71" s="47" t="s">
        <v>4906</v>
      </c>
      <c r="L71" s="51">
        <v>0.88600000000000001</v>
      </c>
      <c r="M71" s="51">
        <v>0.88600000000000001</v>
      </c>
      <c r="N71" s="72">
        <v>1E-3</v>
      </c>
      <c r="O71" s="65" t="s">
        <v>4978</v>
      </c>
      <c r="P71" s="63" t="s">
        <v>3125</v>
      </c>
      <c r="Q71" s="63" t="s">
        <v>3615</v>
      </c>
      <c r="R71" s="63" t="s">
        <v>4979</v>
      </c>
      <c r="S71" s="63">
        <v>3</v>
      </c>
      <c r="T71" s="62">
        <f t="shared" si="9"/>
        <v>3677.5919999999996</v>
      </c>
      <c r="U71" s="62">
        <f t="shared" si="10"/>
        <v>3677.5919999999996</v>
      </c>
      <c r="V71" s="3">
        <v>3660158.9090909096</v>
      </c>
      <c r="W71" s="3">
        <f t="shared" si="2"/>
        <v>3677.5919999999996</v>
      </c>
      <c r="X71" s="3">
        <f t="shared" si="3"/>
        <v>3677.5919999999996</v>
      </c>
      <c r="Y71" s="62">
        <v>0</v>
      </c>
      <c r="Z71" s="138">
        <f t="shared" si="11"/>
        <v>3660158.9090909096</v>
      </c>
      <c r="AA71" s="84">
        <f t="shared" ref="AA71:AA82" si="12">IF(G71&lt;100000,AB71,0)</f>
        <v>783</v>
      </c>
      <c r="AB71" s="73">
        <f t="shared" ref="AB71:AB82" si="13">ROUND(G71*2%,0)</f>
        <v>783</v>
      </c>
      <c r="AC71" s="11"/>
    </row>
    <row r="72" spans="1:29" ht="37.299999999999997" x14ac:dyDescent="0.4">
      <c r="A72" s="29">
        <v>352</v>
      </c>
      <c r="B72" s="260">
        <v>61</v>
      </c>
      <c r="C72" s="66" t="s">
        <v>821</v>
      </c>
      <c r="D72" s="74" t="s">
        <v>1944</v>
      </c>
      <c r="E72" s="66" t="s">
        <v>823</v>
      </c>
      <c r="F72" s="71" t="s">
        <v>844</v>
      </c>
      <c r="G72" s="3">
        <v>58701</v>
      </c>
      <c r="H72" s="47" t="s">
        <v>4907</v>
      </c>
      <c r="I72" s="47" t="s">
        <v>4907</v>
      </c>
      <c r="J72" s="47" t="s">
        <v>4907</v>
      </c>
      <c r="K72" s="47" t="s">
        <v>4906</v>
      </c>
      <c r="L72" s="51">
        <v>0.88576003815948623</v>
      </c>
      <c r="M72" s="51">
        <v>0.88576003815948623</v>
      </c>
      <c r="N72" s="72">
        <v>1E-4</v>
      </c>
      <c r="O72" s="65" t="s">
        <v>4978</v>
      </c>
      <c r="P72" s="63" t="s">
        <v>3132</v>
      </c>
      <c r="Q72" s="63" t="s">
        <v>3622</v>
      </c>
      <c r="R72" s="63" t="s">
        <v>4979</v>
      </c>
      <c r="S72" s="63">
        <v>3</v>
      </c>
      <c r="T72" s="3">
        <f t="shared" si="9"/>
        <v>5531.9999999999991</v>
      </c>
      <c r="U72" s="3">
        <f t="shared" si="10"/>
        <v>5531.9999999999991</v>
      </c>
      <c r="V72" s="3">
        <v>4702893.9931034483</v>
      </c>
      <c r="W72" s="3">
        <f t="shared" si="2"/>
        <v>5531.9999999999991</v>
      </c>
      <c r="X72" s="3">
        <f t="shared" si="3"/>
        <v>5531.9999999999991</v>
      </c>
      <c r="Y72" s="62">
        <v>0</v>
      </c>
      <c r="Z72" s="138">
        <f t="shared" si="11"/>
        <v>4702893.9931034483</v>
      </c>
      <c r="AA72" s="114">
        <f t="shared" si="12"/>
        <v>1174</v>
      </c>
      <c r="AB72" s="115">
        <f t="shared" si="13"/>
        <v>1174</v>
      </c>
      <c r="AC72" s="12"/>
    </row>
    <row r="73" spans="1:29" ht="325.75" customHeight="1" x14ac:dyDescent="0.4">
      <c r="A73" s="28">
        <v>52</v>
      </c>
      <c r="B73" s="260">
        <v>62</v>
      </c>
      <c r="C73" s="66" t="s">
        <v>260</v>
      </c>
      <c r="D73" s="70" t="s">
        <v>1876</v>
      </c>
      <c r="E73" s="66" t="s">
        <v>260</v>
      </c>
      <c r="F73" s="71" t="s">
        <v>1779</v>
      </c>
      <c r="G73" s="3">
        <v>1842876</v>
      </c>
      <c r="H73" s="47" t="s">
        <v>4907</v>
      </c>
      <c r="I73" s="47" t="s">
        <v>4907</v>
      </c>
      <c r="J73" s="47" t="s">
        <v>4907</v>
      </c>
      <c r="K73" s="47" t="s">
        <v>4906</v>
      </c>
      <c r="L73" s="51">
        <v>0.88369356832719181</v>
      </c>
      <c r="M73" s="51">
        <v>0.87912902926310954</v>
      </c>
      <c r="N73" s="72">
        <v>1.1000000000000001E-3</v>
      </c>
      <c r="O73" s="65" t="s">
        <v>4978</v>
      </c>
      <c r="P73" s="63" t="s">
        <v>4826</v>
      </c>
      <c r="Q73" s="63" t="s">
        <v>4827</v>
      </c>
      <c r="R73" s="63" t="s">
        <v>4982</v>
      </c>
      <c r="S73" s="63" t="s">
        <v>4915</v>
      </c>
      <c r="T73" s="3">
        <f t="shared" si="9"/>
        <v>214338.33157545805</v>
      </c>
      <c r="U73" s="3">
        <f t="shared" si="10"/>
        <v>222750.21106771776</v>
      </c>
      <c r="V73" s="3">
        <v>119182367.7669</v>
      </c>
      <c r="W73" s="3">
        <f t="shared" si="2"/>
        <v>214338.33157545805</v>
      </c>
      <c r="X73" s="3">
        <f t="shared" si="3"/>
        <v>222750.21106771776</v>
      </c>
      <c r="Y73" s="62">
        <v>52807</v>
      </c>
      <c r="Z73" s="138">
        <f t="shared" si="11"/>
        <v>119235174.7669</v>
      </c>
      <c r="AA73" s="84">
        <f t="shared" si="12"/>
        <v>0</v>
      </c>
      <c r="AB73" s="73">
        <f t="shared" si="13"/>
        <v>36858</v>
      </c>
    </row>
    <row r="74" spans="1:29" ht="24.9" x14ac:dyDescent="0.4">
      <c r="A74" s="28">
        <v>120</v>
      </c>
      <c r="B74" s="260">
        <v>63</v>
      </c>
      <c r="C74" s="66" t="s">
        <v>0</v>
      </c>
      <c r="D74" s="80" t="s">
        <v>1849</v>
      </c>
      <c r="E74" s="66" t="s">
        <v>2</v>
      </c>
      <c r="F74" s="71" t="s">
        <v>1355</v>
      </c>
      <c r="G74" s="3">
        <v>25164</v>
      </c>
      <c r="H74" s="47" t="s">
        <v>4907</v>
      </c>
      <c r="I74" s="47" t="s">
        <v>4907</v>
      </c>
      <c r="J74" s="47" t="s">
        <v>4907</v>
      </c>
      <c r="K74" s="47" t="s">
        <v>4906</v>
      </c>
      <c r="L74" s="51">
        <v>0.88300000000000001</v>
      </c>
      <c r="M74" s="51">
        <v>0.88300000000000001</v>
      </c>
      <c r="N74" s="72">
        <v>7.7300000000000008E-2</v>
      </c>
      <c r="O74" s="65" t="s">
        <v>5165</v>
      </c>
      <c r="P74" s="63" t="s">
        <v>3073</v>
      </c>
      <c r="Q74" s="63" t="s">
        <v>3544</v>
      </c>
      <c r="R74" s="63" t="s">
        <v>4979</v>
      </c>
      <c r="S74" s="63">
        <v>3</v>
      </c>
      <c r="T74" s="3">
        <f t="shared" si="9"/>
        <v>2441.1879999999996</v>
      </c>
      <c r="U74" s="3">
        <f t="shared" si="10"/>
        <v>2441.1879999999996</v>
      </c>
      <c r="V74" s="3">
        <v>695619.85294117848</v>
      </c>
      <c r="W74" s="3">
        <f t="shared" si="2"/>
        <v>2441.1879999999996</v>
      </c>
      <c r="X74" s="3">
        <f t="shared" si="3"/>
        <v>2441.1879999999996</v>
      </c>
      <c r="Y74" s="62">
        <v>0</v>
      </c>
      <c r="Z74" s="138">
        <f t="shared" si="11"/>
        <v>695619.85294117848</v>
      </c>
      <c r="AA74" s="84">
        <f t="shared" si="12"/>
        <v>503</v>
      </c>
      <c r="AB74" s="73">
        <f t="shared" si="13"/>
        <v>503</v>
      </c>
    </row>
    <row r="75" spans="1:29" ht="24.9" x14ac:dyDescent="0.4">
      <c r="A75" s="28">
        <v>170</v>
      </c>
      <c r="B75" s="260">
        <v>64</v>
      </c>
      <c r="C75" s="66" t="s">
        <v>1175</v>
      </c>
      <c r="D75" s="70" t="s">
        <v>1984</v>
      </c>
      <c r="E75" s="66" t="s">
        <v>1176</v>
      </c>
      <c r="F75" s="71" t="s">
        <v>1825</v>
      </c>
      <c r="G75" s="3">
        <v>57468</v>
      </c>
      <c r="H75" s="47" t="s">
        <v>4907</v>
      </c>
      <c r="I75" s="47" t="s">
        <v>4907</v>
      </c>
      <c r="J75" s="47" t="s">
        <v>4907</v>
      </c>
      <c r="K75" s="47" t="s">
        <v>4906</v>
      </c>
      <c r="L75" s="51">
        <v>0.88</v>
      </c>
      <c r="M75" s="51">
        <v>0.88</v>
      </c>
      <c r="N75" s="72">
        <v>1.5E-3</v>
      </c>
      <c r="O75" s="65" t="s">
        <v>5165</v>
      </c>
      <c r="P75" s="63" t="s">
        <v>3166</v>
      </c>
      <c r="Q75" s="63" t="s">
        <v>3656</v>
      </c>
      <c r="R75" s="63" t="s">
        <v>4979</v>
      </c>
      <c r="S75" s="63">
        <v>3</v>
      </c>
      <c r="T75" s="3">
        <f t="shared" si="9"/>
        <v>5747.16</v>
      </c>
      <c r="U75" s="3">
        <f t="shared" si="10"/>
        <v>5747.16</v>
      </c>
      <c r="V75" s="3">
        <v>7397240</v>
      </c>
      <c r="W75" s="3">
        <f t="shared" si="2"/>
        <v>5747.16</v>
      </c>
      <c r="X75" s="3">
        <f t="shared" si="3"/>
        <v>5747.16</v>
      </c>
      <c r="Y75" s="62">
        <v>288880</v>
      </c>
      <c r="Z75" s="138">
        <f t="shared" si="11"/>
        <v>7686120</v>
      </c>
      <c r="AA75" s="84">
        <f t="shared" si="12"/>
        <v>1149</v>
      </c>
      <c r="AB75" s="73">
        <f t="shared" si="13"/>
        <v>1149</v>
      </c>
    </row>
    <row r="76" spans="1:29" ht="19.5" customHeight="1" x14ac:dyDescent="0.4">
      <c r="A76" s="28">
        <v>207</v>
      </c>
      <c r="B76" s="260">
        <v>65</v>
      </c>
      <c r="C76" s="66" t="s">
        <v>523</v>
      </c>
      <c r="D76" s="70" t="s">
        <v>1909</v>
      </c>
      <c r="E76" s="66" t="s">
        <v>524</v>
      </c>
      <c r="F76" s="71" t="s">
        <v>524</v>
      </c>
      <c r="G76" s="3">
        <v>34983</v>
      </c>
      <c r="H76" s="47" t="s">
        <v>4907</v>
      </c>
      <c r="I76" s="47" t="s">
        <v>4907</v>
      </c>
      <c r="J76" s="47" t="s">
        <v>4907</v>
      </c>
      <c r="K76" s="47" t="s">
        <v>4906</v>
      </c>
      <c r="L76" s="51">
        <v>0.87092972612917274</v>
      </c>
      <c r="M76" s="51">
        <v>0.87092972612917274</v>
      </c>
      <c r="N76" s="72">
        <v>0</v>
      </c>
      <c r="O76" s="65"/>
      <c r="P76" s="63" t="s">
        <v>4944</v>
      </c>
      <c r="Q76" s="63" t="s">
        <v>3595</v>
      </c>
      <c r="R76" s="63" t="s">
        <v>4979</v>
      </c>
      <c r="S76" s="63">
        <v>3</v>
      </c>
      <c r="T76" s="3">
        <f t="shared" ref="T76:T100" si="14">IF(G76*(1-L76)-AA76&gt;0,G76*(1-L76)-AA76,0)</f>
        <v>3815.2653908231496</v>
      </c>
      <c r="U76" s="3">
        <f t="shared" ref="U76:U100" si="15">IF(G76*(1-M76)-AA76&gt;0,G76*(1-M76)-AA76,0)</f>
        <v>3815.2653908231496</v>
      </c>
      <c r="V76" s="3">
        <v>5864708</v>
      </c>
      <c r="W76" s="3">
        <f t="shared" ref="W76:W139" si="16">T76</f>
        <v>3815.2653908231496</v>
      </c>
      <c r="X76" s="3">
        <f t="shared" ref="X76:X139" si="17">U76</f>
        <v>3815.2653908231496</v>
      </c>
      <c r="Y76" s="62">
        <v>0</v>
      </c>
      <c r="Z76" s="138">
        <f t="shared" ref="Z76:Z107" si="18">V76+Y76</f>
        <v>5864708</v>
      </c>
      <c r="AA76" s="84">
        <f t="shared" si="12"/>
        <v>700</v>
      </c>
      <c r="AB76" s="73">
        <f t="shared" si="13"/>
        <v>700</v>
      </c>
    </row>
    <row r="77" spans="1:29" ht="37.299999999999997" x14ac:dyDescent="0.4">
      <c r="A77" s="28">
        <v>290</v>
      </c>
      <c r="B77" s="260">
        <v>66</v>
      </c>
      <c r="C77" s="66" t="s">
        <v>292</v>
      </c>
      <c r="D77" s="70" t="s">
        <v>1879</v>
      </c>
      <c r="E77" s="66" t="s">
        <v>292</v>
      </c>
      <c r="F77" s="71" t="s">
        <v>292</v>
      </c>
      <c r="G77" s="3">
        <v>67278</v>
      </c>
      <c r="H77" s="47" t="s">
        <v>4907</v>
      </c>
      <c r="I77" s="47" t="s">
        <v>4907</v>
      </c>
      <c r="J77" s="47" t="s">
        <v>4907</v>
      </c>
      <c r="K77" s="47" t="s">
        <v>4906</v>
      </c>
      <c r="L77" s="51">
        <v>0.86899999999999999</v>
      </c>
      <c r="M77" s="51">
        <v>0.86899999999999999</v>
      </c>
      <c r="N77" s="72">
        <v>0</v>
      </c>
      <c r="O77" s="65"/>
      <c r="P77" s="63" t="s">
        <v>3098</v>
      </c>
      <c r="Q77" s="63" t="s">
        <v>3570</v>
      </c>
      <c r="R77" s="63" t="s">
        <v>4979</v>
      </c>
      <c r="S77" s="63">
        <v>3</v>
      </c>
      <c r="T77" s="3">
        <f t="shared" si="14"/>
        <v>7467.4179999999997</v>
      </c>
      <c r="U77" s="3">
        <f t="shared" si="15"/>
        <v>7467.4179999999997</v>
      </c>
      <c r="V77" s="3">
        <v>7152607.0000000009</v>
      </c>
      <c r="W77" s="3">
        <f t="shared" si="16"/>
        <v>7467.4179999999997</v>
      </c>
      <c r="X77" s="3">
        <f t="shared" si="17"/>
        <v>7467.4179999999997</v>
      </c>
      <c r="Y77" s="62">
        <v>0</v>
      </c>
      <c r="Z77" s="138">
        <f t="shared" si="18"/>
        <v>7152607.0000000009</v>
      </c>
      <c r="AA77" s="84">
        <f t="shared" si="12"/>
        <v>1346</v>
      </c>
      <c r="AB77" s="73">
        <f t="shared" si="13"/>
        <v>1346</v>
      </c>
    </row>
    <row r="78" spans="1:29" ht="74.599999999999994" x14ac:dyDescent="0.4">
      <c r="A78" s="28">
        <v>28</v>
      </c>
      <c r="B78" s="260">
        <v>67</v>
      </c>
      <c r="C78" s="66" t="s">
        <v>420</v>
      </c>
      <c r="D78" s="70" t="s">
        <v>1898</v>
      </c>
      <c r="E78" s="66" t="s">
        <v>421</v>
      </c>
      <c r="F78" s="71" t="s">
        <v>1697</v>
      </c>
      <c r="G78" s="3">
        <f>80846+3476</f>
        <v>84322</v>
      </c>
      <c r="H78" s="47" t="s">
        <v>4907</v>
      </c>
      <c r="I78" s="47" t="s">
        <v>4907</v>
      </c>
      <c r="J78" s="47" t="s">
        <v>4907</v>
      </c>
      <c r="K78" s="47" t="s">
        <v>4906</v>
      </c>
      <c r="L78" s="51">
        <v>0.86599999999999999</v>
      </c>
      <c r="M78" s="51">
        <v>0.86599999999999999</v>
      </c>
      <c r="N78" s="72">
        <v>6.4000000000000003E-3</v>
      </c>
      <c r="O78" s="65" t="s">
        <v>5165</v>
      </c>
      <c r="P78" s="63" t="s">
        <v>4836</v>
      </c>
      <c r="Q78" s="63" t="s">
        <v>4837</v>
      </c>
      <c r="R78" s="63" t="s">
        <v>4981</v>
      </c>
      <c r="S78" s="63" t="s">
        <v>4755</v>
      </c>
      <c r="T78" s="3">
        <f t="shared" si="14"/>
        <v>9613.148000000001</v>
      </c>
      <c r="U78" s="3">
        <f t="shared" si="15"/>
        <v>9613.148000000001</v>
      </c>
      <c r="V78" s="3">
        <v>6271070.1264367821</v>
      </c>
      <c r="W78" s="3">
        <f t="shared" si="16"/>
        <v>9613.148000000001</v>
      </c>
      <c r="X78" s="3">
        <f t="shared" si="17"/>
        <v>9613.148000000001</v>
      </c>
      <c r="Y78" s="62">
        <v>0</v>
      </c>
      <c r="Z78" s="138">
        <f t="shared" si="18"/>
        <v>6271070.1264367821</v>
      </c>
      <c r="AA78" s="84">
        <f t="shared" si="12"/>
        <v>1686</v>
      </c>
      <c r="AB78" s="73">
        <f t="shared" si="13"/>
        <v>1686</v>
      </c>
    </row>
    <row r="79" spans="1:29" ht="37.299999999999997" x14ac:dyDescent="0.4">
      <c r="A79" s="28">
        <v>350</v>
      </c>
      <c r="B79" s="260">
        <v>68</v>
      </c>
      <c r="C79" s="66" t="s">
        <v>319</v>
      </c>
      <c r="D79" s="70" t="s">
        <v>1998</v>
      </c>
      <c r="E79" s="66" t="s">
        <v>369</v>
      </c>
      <c r="F79" s="71" t="s">
        <v>689</v>
      </c>
      <c r="G79" s="3">
        <v>18521</v>
      </c>
      <c r="H79" s="47" t="s">
        <v>4907</v>
      </c>
      <c r="I79" s="47" t="s">
        <v>4907</v>
      </c>
      <c r="J79" s="47" t="s">
        <v>4907</v>
      </c>
      <c r="K79" s="47" t="s">
        <v>4906</v>
      </c>
      <c r="L79" s="51">
        <v>0.86099999999999999</v>
      </c>
      <c r="M79" s="51">
        <v>0.86099999999999999</v>
      </c>
      <c r="N79" s="72">
        <v>0</v>
      </c>
      <c r="O79" s="65"/>
      <c r="P79" s="63" t="s">
        <v>4223</v>
      </c>
      <c r="Q79" s="63" t="s">
        <v>4224</v>
      </c>
      <c r="R79" s="63" t="s">
        <v>4979</v>
      </c>
      <c r="S79" s="63">
        <v>3</v>
      </c>
      <c r="T79" s="3">
        <f t="shared" si="14"/>
        <v>2204.4190000000003</v>
      </c>
      <c r="U79" s="3">
        <f t="shared" si="15"/>
        <v>2204.4190000000003</v>
      </c>
      <c r="V79" s="3">
        <v>4741312.0978260878</v>
      </c>
      <c r="W79" s="3">
        <f t="shared" si="16"/>
        <v>2204.4190000000003</v>
      </c>
      <c r="X79" s="3">
        <f t="shared" si="17"/>
        <v>2204.4190000000003</v>
      </c>
      <c r="Y79" s="62">
        <v>0</v>
      </c>
      <c r="Z79" s="138">
        <f t="shared" si="18"/>
        <v>4741312.0978260878</v>
      </c>
      <c r="AA79" s="84">
        <f t="shared" si="12"/>
        <v>370</v>
      </c>
      <c r="AB79" s="73">
        <f t="shared" si="13"/>
        <v>370</v>
      </c>
    </row>
    <row r="80" spans="1:29" ht="24.9" x14ac:dyDescent="0.4">
      <c r="A80" s="28">
        <v>579</v>
      </c>
      <c r="B80" s="260">
        <v>69</v>
      </c>
      <c r="C80" s="66" t="s">
        <v>232</v>
      </c>
      <c r="D80" s="66" t="s">
        <v>1875</v>
      </c>
      <c r="E80" s="66" t="s">
        <v>233</v>
      </c>
      <c r="F80" s="71" t="s">
        <v>233</v>
      </c>
      <c r="G80" s="3">
        <v>25950</v>
      </c>
      <c r="H80" s="47" t="s">
        <v>4907</v>
      </c>
      <c r="I80" s="47" t="s">
        <v>4907</v>
      </c>
      <c r="J80" s="47" t="s">
        <v>4907</v>
      </c>
      <c r="K80" s="47" t="s">
        <v>4906</v>
      </c>
      <c r="L80" s="51">
        <v>0.85899999999999999</v>
      </c>
      <c r="M80" s="51">
        <v>0.85899999999999999</v>
      </c>
      <c r="N80" s="72">
        <v>0</v>
      </c>
      <c r="O80" s="65"/>
      <c r="P80" s="63" t="s">
        <v>3095</v>
      </c>
      <c r="Q80" s="63" t="s">
        <v>3566</v>
      </c>
      <c r="R80" s="63" t="s">
        <v>4979</v>
      </c>
      <c r="S80" s="63">
        <v>2</v>
      </c>
      <c r="T80" s="3">
        <f t="shared" si="14"/>
        <v>3139.9500000000003</v>
      </c>
      <c r="U80" s="3">
        <f t="shared" si="15"/>
        <v>3139.9500000000003</v>
      </c>
      <c r="V80" s="3">
        <v>10102526</v>
      </c>
      <c r="W80" s="3">
        <f t="shared" si="16"/>
        <v>3139.9500000000003</v>
      </c>
      <c r="X80" s="3">
        <f t="shared" si="17"/>
        <v>3139.9500000000003</v>
      </c>
      <c r="Y80" s="62">
        <v>0</v>
      </c>
      <c r="Z80" s="138">
        <f t="shared" si="18"/>
        <v>10102526</v>
      </c>
      <c r="AA80" s="84">
        <f t="shared" si="12"/>
        <v>519</v>
      </c>
      <c r="AB80" s="73">
        <f t="shared" si="13"/>
        <v>519</v>
      </c>
    </row>
    <row r="81" spans="1:28" ht="62.15" x14ac:dyDescent="0.4">
      <c r="A81" s="28">
        <v>379</v>
      </c>
      <c r="B81" s="260">
        <v>70</v>
      </c>
      <c r="C81" s="66" t="s">
        <v>420</v>
      </c>
      <c r="D81" s="70" t="s">
        <v>1893</v>
      </c>
      <c r="E81" s="66" t="s">
        <v>425</v>
      </c>
      <c r="F81" s="71" t="s">
        <v>425</v>
      </c>
      <c r="G81" s="3">
        <v>14395</v>
      </c>
      <c r="H81" s="47" t="s">
        <v>4907</v>
      </c>
      <c r="I81" s="47" t="s">
        <v>4907</v>
      </c>
      <c r="J81" s="47" t="s">
        <v>4907</v>
      </c>
      <c r="K81" s="47" t="s">
        <v>4906</v>
      </c>
      <c r="L81" s="51">
        <v>0.85599999999999998</v>
      </c>
      <c r="M81" s="51">
        <v>0.85599999999999998</v>
      </c>
      <c r="N81" s="72">
        <v>0</v>
      </c>
      <c r="O81" s="65"/>
      <c r="P81" s="63" t="s">
        <v>3111</v>
      </c>
      <c r="Q81" s="63" t="s">
        <v>3583</v>
      </c>
      <c r="R81" s="63" t="s">
        <v>4979</v>
      </c>
      <c r="S81" s="63">
        <v>3</v>
      </c>
      <c r="T81" s="3">
        <f t="shared" si="14"/>
        <v>1784.88</v>
      </c>
      <c r="U81" s="3">
        <f t="shared" si="15"/>
        <v>1784.88</v>
      </c>
      <c r="V81" s="3">
        <v>393757</v>
      </c>
      <c r="W81" s="3">
        <f t="shared" si="16"/>
        <v>1784.88</v>
      </c>
      <c r="X81" s="3">
        <f t="shared" si="17"/>
        <v>1784.88</v>
      </c>
      <c r="Y81" s="62">
        <v>0</v>
      </c>
      <c r="Z81" s="138">
        <f t="shared" si="18"/>
        <v>393757</v>
      </c>
      <c r="AA81" s="84">
        <f t="shared" si="12"/>
        <v>288</v>
      </c>
      <c r="AB81" s="73">
        <f t="shared" si="13"/>
        <v>288</v>
      </c>
    </row>
    <row r="82" spans="1:28" ht="21" customHeight="1" x14ac:dyDescent="0.4">
      <c r="A82" s="28">
        <v>98</v>
      </c>
      <c r="B82" s="260">
        <v>71</v>
      </c>
      <c r="C82" s="66" t="s">
        <v>360</v>
      </c>
      <c r="D82" s="70" t="s">
        <v>1884</v>
      </c>
      <c r="E82" s="66" t="s">
        <v>344</v>
      </c>
      <c r="F82" s="71" t="s">
        <v>1818</v>
      </c>
      <c r="G82" s="3">
        <v>30653</v>
      </c>
      <c r="H82" s="47" t="s">
        <v>4907</v>
      </c>
      <c r="I82" s="47" t="s">
        <v>4907</v>
      </c>
      <c r="J82" s="47" t="s">
        <v>4907</v>
      </c>
      <c r="K82" s="47" t="s">
        <v>4906</v>
      </c>
      <c r="L82" s="51">
        <v>0.85340000000000005</v>
      </c>
      <c r="M82" s="51">
        <v>0.85340000000000005</v>
      </c>
      <c r="N82" s="72">
        <v>3.3E-3</v>
      </c>
      <c r="O82" s="65" t="s">
        <v>4978</v>
      </c>
      <c r="P82" s="63" t="s">
        <v>3102</v>
      </c>
      <c r="Q82" s="63" t="s">
        <v>3574</v>
      </c>
      <c r="R82" s="63" t="s">
        <v>4979</v>
      </c>
      <c r="S82" s="63">
        <v>3</v>
      </c>
      <c r="T82" s="3">
        <f t="shared" si="14"/>
        <v>3880.7297999999982</v>
      </c>
      <c r="U82" s="3">
        <f t="shared" si="15"/>
        <v>3880.7297999999982</v>
      </c>
      <c r="V82" s="3">
        <v>9340150</v>
      </c>
      <c r="W82" s="3">
        <f t="shared" si="16"/>
        <v>3880.7297999999982</v>
      </c>
      <c r="X82" s="3">
        <f t="shared" si="17"/>
        <v>3880.7297999999982</v>
      </c>
      <c r="Y82" s="62">
        <v>738919</v>
      </c>
      <c r="Z82" s="138">
        <f t="shared" si="18"/>
        <v>10079069</v>
      </c>
      <c r="AA82" s="84">
        <f t="shared" si="12"/>
        <v>613</v>
      </c>
      <c r="AB82" s="73">
        <f t="shared" si="13"/>
        <v>613</v>
      </c>
    </row>
    <row r="83" spans="1:28" ht="24.9" x14ac:dyDescent="0.4">
      <c r="A83" s="28">
        <v>115</v>
      </c>
      <c r="B83" s="260">
        <v>72</v>
      </c>
      <c r="C83" s="66" t="s">
        <v>0</v>
      </c>
      <c r="D83" s="80" t="s">
        <v>1845</v>
      </c>
      <c r="E83" s="66" t="s">
        <v>4</v>
      </c>
      <c r="F83" s="71" t="s">
        <v>19</v>
      </c>
      <c r="G83" s="3">
        <v>18727</v>
      </c>
      <c r="H83" s="47" t="s">
        <v>4907</v>
      </c>
      <c r="I83" s="47" t="s">
        <v>4907</v>
      </c>
      <c r="J83" s="47" t="s">
        <v>4907</v>
      </c>
      <c r="K83" s="47" t="s">
        <v>4906</v>
      </c>
      <c r="L83" s="51">
        <v>0.85</v>
      </c>
      <c r="M83" s="51">
        <v>0.85</v>
      </c>
      <c r="N83" s="72">
        <v>0.15</v>
      </c>
      <c r="O83" s="65" t="s">
        <v>5165</v>
      </c>
      <c r="P83" s="63" t="s">
        <v>3069</v>
      </c>
      <c r="Q83" s="63" t="s">
        <v>3540</v>
      </c>
      <c r="R83" s="63" t="s">
        <v>4979</v>
      </c>
      <c r="S83" s="63">
        <v>3</v>
      </c>
      <c r="T83" s="3">
        <f t="shared" si="14"/>
        <v>845.05000000000064</v>
      </c>
      <c r="U83" s="3">
        <f t="shared" si="15"/>
        <v>845.05000000000064</v>
      </c>
      <c r="V83" s="3">
        <v>1535916.8416666675</v>
      </c>
      <c r="W83" s="3">
        <f t="shared" si="16"/>
        <v>845.05000000000064</v>
      </c>
      <c r="X83" s="3">
        <f t="shared" si="17"/>
        <v>845.05000000000064</v>
      </c>
      <c r="Y83" s="62">
        <v>0</v>
      </c>
      <c r="Z83" s="138">
        <f t="shared" si="18"/>
        <v>1535916.8416666675</v>
      </c>
      <c r="AA83" s="84">
        <v>1964</v>
      </c>
      <c r="AB83" s="73">
        <v>1964</v>
      </c>
    </row>
    <row r="84" spans="1:28" ht="37.299999999999997" x14ac:dyDescent="0.4">
      <c r="A84" s="28">
        <v>213</v>
      </c>
      <c r="B84" s="260">
        <v>73</v>
      </c>
      <c r="C84" s="66" t="s">
        <v>420</v>
      </c>
      <c r="D84" s="70" t="s">
        <v>1894</v>
      </c>
      <c r="E84" s="66" t="s">
        <v>422</v>
      </c>
      <c r="F84" s="71" t="s">
        <v>422</v>
      </c>
      <c r="G84" s="3">
        <v>20174</v>
      </c>
      <c r="H84" s="47" t="s">
        <v>4907</v>
      </c>
      <c r="I84" s="47" t="s">
        <v>4907</v>
      </c>
      <c r="J84" s="47" t="s">
        <v>4907</v>
      </c>
      <c r="K84" s="47" t="s">
        <v>4906</v>
      </c>
      <c r="L84" s="51">
        <v>0.84899999999999998</v>
      </c>
      <c r="M84" s="51">
        <v>0.84899999999999998</v>
      </c>
      <c r="N84" s="72">
        <v>2.3999999999999998E-3</v>
      </c>
      <c r="O84" s="65" t="s">
        <v>5165</v>
      </c>
      <c r="P84" s="63" t="s">
        <v>3112</v>
      </c>
      <c r="Q84" s="63" t="s">
        <v>3584</v>
      </c>
      <c r="R84" s="63" t="s">
        <v>4979</v>
      </c>
      <c r="S84" s="63">
        <v>3</v>
      </c>
      <c r="T84" s="3">
        <f t="shared" si="14"/>
        <v>2643.2740000000003</v>
      </c>
      <c r="U84" s="3">
        <f t="shared" si="15"/>
        <v>2643.2740000000003</v>
      </c>
      <c r="V84" s="3">
        <v>1139142</v>
      </c>
      <c r="W84" s="3">
        <f t="shared" si="16"/>
        <v>2643.2740000000003</v>
      </c>
      <c r="X84" s="3">
        <f t="shared" si="17"/>
        <v>2643.2740000000003</v>
      </c>
      <c r="Y84" s="62">
        <v>0</v>
      </c>
      <c r="Z84" s="138">
        <f t="shared" si="18"/>
        <v>1139142</v>
      </c>
      <c r="AA84" s="84">
        <f t="shared" ref="AA84:AA115" si="19">IF(G84&lt;100000,AB84,0)</f>
        <v>403</v>
      </c>
      <c r="AB84" s="73">
        <f t="shared" ref="AB84:AB115" si="20">ROUND(G84*2%,0)</f>
        <v>403</v>
      </c>
    </row>
    <row r="85" spans="1:28" ht="62.15" x14ac:dyDescent="0.4">
      <c r="A85" s="28">
        <v>63</v>
      </c>
      <c r="B85" s="260">
        <v>74</v>
      </c>
      <c r="C85" s="66" t="s">
        <v>619</v>
      </c>
      <c r="D85" s="66" t="s">
        <v>1914</v>
      </c>
      <c r="E85" s="66" t="s">
        <v>620</v>
      </c>
      <c r="F85" s="71" t="s">
        <v>1699</v>
      </c>
      <c r="G85" s="3">
        <f>36577+1831+1125</f>
        <v>39533</v>
      </c>
      <c r="H85" s="47" t="s">
        <v>4907</v>
      </c>
      <c r="I85" s="47" t="s">
        <v>4907</v>
      </c>
      <c r="J85" s="47" t="s">
        <v>4907</v>
      </c>
      <c r="K85" s="47" t="s">
        <v>4906</v>
      </c>
      <c r="L85" s="51">
        <v>0.84750000000000003</v>
      </c>
      <c r="M85" s="51">
        <v>0.84750000000000003</v>
      </c>
      <c r="N85" s="72">
        <v>0</v>
      </c>
      <c r="O85" s="65"/>
      <c r="P85" s="63" t="s">
        <v>3123</v>
      </c>
      <c r="Q85" s="63" t="s">
        <v>3599</v>
      </c>
      <c r="R85" s="63" t="s">
        <v>4979</v>
      </c>
      <c r="S85" s="63">
        <v>3</v>
      </c>
      <c r="T85" s="3">
        <f t="shared" si="14"/>
        <v>5237.7824999999984</v>
      </c>
      <c r="U85" s="3">
        <f t="shared" si="15"/>
        <v>5237.7824999999984</v>
      </c>
      <c r="V85" s="4">
        <v>16052741.6</v>
      </c>
      <c r="W85" s="3">
        <f t="shared" si="16"/>
        <v>5237.7824999999984</v>
      </c>
      <c r="X85" s="3">
        <f t="shared" si="17"/>
        <v>5237.7824999999984</v>
      </c>
      <c r="Y85" s="62">
        <v>6879746.4000000004</v>
      </c>
      <c r="Z85" s="138">
        <f t="shared" si="18"/>
        <v>22932488</v>
      </c>
      <c r="AA85" s="84">
        <f t="shared" si="19"/>
        <v>791</v>
      </c>
      <c r="AB85" s="116">
        <f t="shared" si="20"/>
        <v>791</v>
      </c>
    </row>
    <row r="86" spans="1:28" ht="37.299999999999997" x14ac:dyDescent="0.4">
      <c r="A86" s="28">
        <v>231</v>
      </c>
      <c r="B86" s="260">
        <v>75</v>
      </c>
      <c r="C86" s="66" t="s">
        <v>471</v>
      </c>
      <c r="D86" s="70" t="s">
        <v>1902</v>
      </c>
      <c r="E86" s="66" t="s">
        <v>472</v>
      </c>
      <c r="F86" s="71" t="s">
        <v>515</v>
      </c>
      <c r="G86" s="3">
        <v>257101</v>
      </c>
      <c r="H86" s="47" t="s">
        <v>4907</v>
      </c>
      <c r="I86" s="47" t="s">
        <v>4907</v>
      </c>
      <c r="J86" s="47" t="s">
        <v>4907</v>
      </c>
      <c r="K86" s="47" t="s">
        <v>4906</v>
      </c>
      <c r="L86" s="51">
        <v>0.84499999999999997</v>
      </c>
      <c r="M86" s="51">
        <v>0.84499999999999997</v>
      </c>
      <c r="N86" s="72">
        <v>0.09</v>
      </c>
      <c r="O86" s="65" t="s">
        <v>4978</v>
      </c>
      <c r="P86" s="63" t="s">
        <v>3117</v>
      </c>
      <c r="Q86" s="63" t="s">
        <v>3589</v>
      </c>
      <c r="R86" s="63" t="s">
        <v>4979</v>
      </c>
      <c r="S86" s="63">
        <v>3</v>
      </c>
      <c r="T86" s="3">
        <f t="shared" si="14"/>
        <v>39850.655000000006</v>
      </c>
      <c r="U86" s="3">
        <f t="shared" si="15"/>
        <v>39850.655000000006</v>
      </c>
      <c r="V86" s="3">
        <v>39368752.646396399</v>
      </c>
      <c r="W86" s="3">
        <f t="shared" si="16"/>
        <v>39850.655000000006</v>
      </c>
      <c r="X86" s="3">
        <f t="shared" si="17"/>
        <v>39850.655000000006</v>
      </c>
      <c r="Y86" s="62">
        <v>0</v>
      </c>
      <c r="Z86" s="138">
        <f t="shared" si="18"/>
        <v>39368752.646396399</v>
      </c>
      <c r="AA86" s="84">
        <f t="shared" si="19"/>
        <v>0</v>
      </c>
      <c r="AB86" s="73">
        <f t="shared" si="20"/>
        <v>5142</v>
      </c>
    </row>
    <row r="87" spans="1:28" ht="37.299999999999997" x14ac:dyDescent="0.4">
      <c r="A87" s="28">
        <v>74</v>
      </c>
      <c r="B87" s="260">
        <v>76</v>
      </c>
      <c r="C87" s="66" t="s">
        <v>560</v>
      </c>
      <c r="D87" s="70" t="s">
        <v>1910</v>
      </c>
      <c r="E87" s="66" t="s">
        <v>560</v>
      </c>
      <c r="F87" s="71" t="s">
        <v>587</v>
      </c>
      <c r="G87" s="6">
        <v>71752</v>
      </c>
      <c r="H87" s="47" t="s">
        <v>4907</v>
      </c>
      <c r="I87" s="47" t="s">
        <v>4907</v>
      </c>
      <c r="J87" s="47" t="s">
        <v>4907</v>
      </c>
      <c r="K87" s="47" t="s">
        <v>4906</v>
      </c>
      <c r="L87" s="51">
        <v>0.84329356672984734</v>
      </c>
      <c r="M87" s="51">
        <v>0.84329356672984734</v>
      </c>
      <c r="N87" s="72">
        <v>7.000000000000001E-4</v>
      </c>
      <c r="O87" s="65" t="s">
        <v>4978</v>
      </c>
      <c r="P87" s="63" t="s">
        <v>3122</v>
      </c>
      <c r="Q87" s="63" t="s">
        <v>3596</v>
      </c>
      <c r="R87" s="63" t="s">
        <v>4979</v>
      </c>
      <c r="S87" s="63">
        <v>3</v>
      </c>
      <c r="T87" s="6">
        <f t="shared" si="14"/>
        <v>9808.9999999999927</v>
      </c>
      <c r="U87" s="6">
        <f t="shared" si="15"/>
        <v>9808.9999999999927</v>
      </c>
      <c r="V87" s="6">
        <v>8750852.5555555541</v>
      </c>
      <c r="W87" s="6">
        <f t="shared" si="16"/>
        <v>9808.9999999999927</v>
      </c>
      <c r="X87" s="6">
        <f t="shared" si="17"/>
        <v>9808.9999999999927</v>
      </c>
      <c r="Y87" s="62">
        <v>0</v>
      </c>
      <c r="Z87" s="138">
        <f t="shared" si="18"/>
        <v>8750852.5555555541</v>
      </c>
      <c r="AA87" s="84">
        <f t="shared" si="19"/>
        <v>1435</v>
      </c>
      <c r="AB87" s="73">
        <f t="shared" si="20"/>
        <v>1435</v>
      </c>
    </row>
    <row r="88" spans="1:28" ht="36.9" customHeight="1" x14ac:dyDescent="0.4">
      <c r="A88" s="28">
        <v>44</v>
      </c>
      <c r="B88" s="260">
        <v>77</v>
      </c>
      <c r="C88" s="66" t="s">
        <v>30</v>
      </c>
      <c r="D88" s="80" t="s">
        <v>1850</v>
      </c>
      <c r="E88" s="66" t="s">
        <v>30</v>
      </c>
      <c r="F88" s="71" t="s">
        <v>30</v>
      </c>
      <c r="G88" s="3">
        <v>184157</v>
      </c>
      <c r="H88" s="47" t="s">
        <v>4907</v>
      </c>
      <c r="I88" s="47" t="s">
        <v>4907</v>
      </c>
      <c r="J88" s="47" t="s">
        <v>4907</v>
      </c>
      <c r="K88" s="47" t="s">
        <v>4906</v>
      </c>
      <c r="L88" s="51">
        <v>0.84299999999999997</v>
      </c>
      <c r="M88" s="51">
        <v>0.84299999999999997</v>
      </c>
      <c r="N88" s="72">
        <v>0</v>
      </c>
      <c r="O88" s="65"/>
      <c r="P88" s="63" t="s">
        <v>3074</v>
      </c>
      <c r="Q88" s="63" t="s">
        <v>3545</v>
      </c>
      <c r="R88" s="63" t="s">
        <v>4979</v>
      </c>
      <c r="S88" s="63">
        <v>3</v>
      </c>
      <c r="T88" s="3">
        <f t="shared" si="14"/>
        <v>28912.649000000005</v>
      </c>
      <c r="U88" s="3">
        <f t="shared" si="15"/>
        <v>28912.649000000005</v>
      </c>
      <c r="V88" s="2">
        <v>4089582.8750000005</v>
      </c>
      <c r="W88" s="2">
        <f t="shared" si="16"/>
        <v>28912.649000000005</v>
      </c>
      <c r="X88" s="2">
        <f t="shared" si="17"/>
        <v>28912.649000000005</v>
      </c>
      <c r="Y88" s="62">
        <v>0</v>
      </c>
      <c r="Z88" s="138">
        <f t="shared" si="18"/>
        <v>4089582.8750000005</v>
      </c>
      <c r="AA88" s="84">
        <f t="shared" si="19"/>
        <v>0</v>
      </c>
      <c r="AB88" s="73">
        <f t="shared" si="20"/>
        <v>3683</v>
      </c>
    </row>
    <row r="89" spans="1:28" ht="37.299999999999997" x14ac:dyDescent="0.4">
      <c r="A89" s="28">
        <v>108</v>
      </c>
      <c r="B89" s="260">
        <v>78</v>
      </c>
      <c r="C89" s="66" t="s">
        <v>849</v>
      </c>
      <c r="D89" s="66" t="s">
        <v>2884</v>
      </c>
      <c r="E89" s="66" t="s">
        <v>852</v>
      </c>
      <c r="F89" s="71" t="s">
        <v>1363</v>
      </c>
      <c r="G89" s="3">
        <v>18198</v>
      </c>
      <c r="H89" s="47" t="s">
        <v>4907</v>
      </c>
      <c r="I89" s="47" t="s">
        <v>4907</v>
      </c>
      <c r="J89" s="47" t="s">
        <v>4907</v>
      </c>
      <c r="K89" s="47" t="s">
        <v>4906</v>
      </c>
      <c r="L89" s="51">
        <v>0.84299999999999997</v>
      </c>
      <c r="M89" s="51">
        <v>0.84299999999999997</v>
      </c>
      <c r="N89" s="72">
        <v>0</v>
      </c>
      <c r="O89" s="65"/>
      <c r="P89" s="63" t="s">
        <v>3134</v>
      </c>
      <c r="Q89" s="63" t="s">
        <v>3624</v>
      </c>
      <c r="R89" s="63" t="s">
        <v>4979</v>
      </c>
      <c r="S89" s="63">
        <v>1</v>
      </c>
      <c r="T89" s="3">
        <f t="shared" si="14"/>
        <v>2493.0860000000007</v>
      </c>
      <c r="U89" s="3">
        <f t="shared" si="15"/>
        <v>2493.0860000000007</v>
      </c>
      <c r="V89" s="3">
        <v>4066094.101394712</v>
      </c>
      <c r="W89" s="3">
        <f t="shared" si="16"/>
        <v>2493.0860000000007</v>
      </c>
      <c r="X89" s="3">
        <f t="shared" si="17"/>
        <v>2493.0860000000007</v>
      </c>
      <c r="Y89" s="62">
        <v>3433506.946</v>
      </c>
      <c r="Z89" s="138">
        <f t="shared" si="18"/>
        <v>7499601.0473947115</v>
      </c>
      <c r="AA89" s="84">
        <f t="shared" si="19"/>
        <v>364</v>
      </c>
      <c r="AB89" s="73">
        <f t="shared" si="20"/>
        <v>364</v>
      </c>
    </row>
    <row r="90" spans="1:28" ht="87" x14ac:dyDescent="0.4">
      <c r="A90" s="28">
        <v>143</v>
      </c>
      <c r="B90" s="260">
        <v>79</v>
      </c>
      <c r="C90" s="66" t="s">
        <v>619</v>
      </c>
      <c r="D90" s="80" t="s">
        <v>1915</v>
      </c>
      <c r="E90" s="66" t="s">
        <v>621</v>
      </c>
      <c r="F90" s="71" t="s">
        <v>1616</v>
      </c>
      <c r="G90" s="3">
        <v>44235</v>
      </c>
      <c r="H90" s="47" t="s">
        <v>4907</v>
      </c>
      <c r="I90" s="47" t="s">
        <v>4907</v>
      </c>
      <c r="J90" s="47" t="s">
        <v>4907</v>
      </c>
      <c r="K90" s="47" t="s">
        <v>4906</v>
      </c>
      <c r="L90" s="51">
        <v>0.84</v>
      </c>
      <c r="M90" s="51">
        <v>0.84</v>
      </c>
      <c r="N90" s="72">
        <v>7.2999999999999995E-2</v>
      </c>
      <c r="O90" s="65" t="s">
        <v>5165</v>
      </c>
      <c r="P90" s="63" t="s">
        <v>4949</v>
      </c>
      <c r="Q90" s="63" t="s">
        <v>4765</v>
      </c>
      <c r="R90" s="63" t="s">
        <v>4981</v>
      </c>
      <c r="S90" s="63" t="s">
        <v>4755</v>
      </c>
      <c r="T90" s="3">
        <f t="shared" si="14"/>
        <v>6192.6000000000013</v>
      </c>
      <c r="U90" s="3">
        <f t="shared" si="15"/>
        <v>6192.6000000000013</v>
      </c>
      <c r="V90" s="3">
        <v>6593303.3999999994</v>
      </c>
      <c r="W90" s="3">
        <f t="shared" si="16"/>
        <v>6192.6000000000013</v>
      </c>
      <c r="X90" s="3">
        <f t="shared" si="17"/>
        <v>6192.6000000000013</v>
      </c>
      <c r="Y90" s="62">
        <v>15384374.600000001</v>
      </c>
      <c r="Z90" s="138">
        <f t="shared" si="18"/>
        <v>21977678</v>
      </c>
      <c r="AA90" s="84">
        <f t="shared" si="19"/>
        <v>885</v>
      </c>
      <c r="AB90" s="73">
        <f t="shared" si="20"/>
        <v>885</v>
      </c>
    </row>
    <row r="91" spans="1:28" ht="49.75" x14ac:dyDescent="0.4">
      <c r="A91" s="28">
        <v>450</v>
      </c>
      <c r="B91" s="260">
        <v>80</v>
      </c>
      <c r="C91" s="66" t="s">
        <v>793</v>
      </c>
      <c r="D91" s="80" t="s">
        <v>1941</v>
      </c>
      <c r="E91" s="66" t="s">
        <v>796</v>
      </c>
      <c r="F91" s="71" t="s">
        <v>819</v>
      </c>
      <c r="G91" s="3">
        <v>25343</v>
      </c>
      <c r="H91" s="47" t="s">
        <v>4907</v>
      </c>
      <c r="I91" s="47" t="s">
        <v>4907</v>
      </c>
      <c r="J91" s="47" t="s">
        <v>4907</v>
      </c>
      <c r="K91" s="47" t="s">
        <v>4906</v>
      </c>
      <c r="L91" s="51">
        <v>0.83754883005169078</v>
      </c>
      <c r="M91" s="51">
        <v>0.83754883005169078</v>
      </c>
      <c r="N91" s="72">
        <v>0</v>
      </c>
      <c r="O91" s="65"/>
      <c r="P91" s="63" t="s">
        <v>3129</v>
      </c>
      <c r="Q91" s="63" t="s">
        <v>3619</v>
      </c>
      <c r="R91" s="63" t="s">
        <v>4979</v>
      </c>
      <c r="S91" s="63">
        <v>3</v>
      </c>
      <c r="T91" s="3">
        <f t="shared" si="14"/>
        <v>3610</v>
      </c>
      <c r="U91" s="3">
        <f t="shared" si="15"/>
        <v>3610</v>
      </c>
      <c r="V91" s="3">
        <v>836652.38461538462</v>
      </c>
      <c r="W91" s="3">
        <f t="shared" si="16"/>
        <v>3610</v>
      </c>
      <c r="X91" s="3">
        <f t="shared" si="17"/>
        <v>3610</v>
      </c>
      <c r="Y91" s="62">
        <v>0</v>
      </c>
      <c r="Z91" s="138">
        <f t="shared" si="18"/>
        <v>836652.38461538462</v>
      </c>
      <c r="AA91" s="84">
        <f t="shared" si="19"/>
        <v>507</v>
      </c>
      <c r="AB91" s="73">
        <f t="shared" si="20"/>
        <v>507</v>
      </c>
    </row>
    <row r="92" spans="1:28" ht="49.75" x14ac:dyDescent="0.4">
      <c r="A92" s="28">
        <v>50</v>
      </c>
      <c r="B92" s="260">
        <v>81</v>
      </c>
      <c r="C92" s="66" t="s">
        <v>96</v>
      </c>
      <c r="D92" s="74" t="s">
        <v>1862</v>
      </c>
      <c r="E92" s="66" t="s">
        <v>98</v>
      </c>
      <c r="F92" s="71" t="s">
        <v>121</v>
      </c>
      <c r="G92" s="3">
        <v>22135</v>
      </c>
      <c r="H92" s="47" t="s">
        <v>4907</v>
      </c>
      <c r="I92" s="47" t="s">
        <v>4907</v>
      </c>
      <c r="J92" s="47" t="s">
        <v>4907</v>
      </c>
      <c r="K92" s="47" t="s">
        <v>4906</v>
      </c>
      <c r="L92" s="51">
        <v>0.83499999999999996</v>
      </c>
      <c r="M92" s="51">
        <v>0.83499999999999996</v>
      </c>
      <c r="N92" s="72">
        <v>0</v>
      </c>
      <c r="O92" s="65"/>
      <c r="P92" s="63" t="s">
        <v>3084</v>
      </c>
      <c r="Q92" s="63" t="s">
        <v>3555</v>
      </c>
      <c r="R92" s="63" t="s">
        <v>4979</v>
      </c>
      <c r="S92" s="63">
        <v>3</v>
      </c>
      <c r="T92" s="3">
        <f t="shared" si="14"/>
        <v>3209.275000000001</v>
      </c>
      <c r="U92" s="3">
        <f t="shared" si="15"/>
        <v>3209.275000000001</v>
      </c>
      <c r="V92" s="3">
        <v>4065529.9999999986</v>
      </c>
      <c r="W92" s="3">
        <f t="shared" si="16"/>
        <v>3209.275000000001</v>
      </c>
      <c r="X92" s="3">
        <f t="shared" si="17"/>
        <v>3209.275000000001</v>
      </c>
      <c r="Y92" s="62">
        <v>0</v>
      </c>
      <c r="Z92" s="138">
        <f t="shared" si="18"/>
        <v>4065529.9999999986</v>
      </c>
      <c r="AA92" s="84">
        <f t="shared" si="19"/>
        <v>443</v>
      </c>
      <c r="AB92" s="73">
        <f t="shared" si="20"/>
        <v>443</v>
      </c>
    </row>
    <row r="93" spans="1:28" ht="37.299999999999997" x14ac:dyDescent="0.4">
      <c r="A93" s="28">
        <v>83</v>
      </c>
      <c r="B93" s="260">
        <v>82</v>
      </c>
      <c r="C93" s="66" t="s">
        <v>471</v>
      </c>
      <c r="D93" s="70" t="s">
        <v>1901</v>
      </c>
      <c r="E93" s="66" t="s">
        <v>476</v>
      </c>
      <c r="F93" s="71" t="s">
        <v>476</v>
      </c>
      <c r="G93" s="3">
        <v>12614</v>
      </c>
      <c r="H93" s="47" t="s">
        <v>4907</v>
      </c>
      <c r="I93" s="47" t="s">
        <v>4907</v>
      </c>
      <c r="J93" s="47" t="s">
        <v>4907</v>
      </c>
      <c r="K93" s="47" t="s">
        <v>4906</v>
      </c>
      <c r="L93" s="51">
        <v>0.83383542096083718</v>
      </c>
      <c r="M93" s="51">
        <v>0.83383542096083718</v>
      </c>
      <c r="N93" s="72">
        <v>0.35</v>
      </c>
      <c r="O93" s="65" t="s">
        <v>4978</v>
      </c>
      <c r="P93" s="63" t="s">
        <v>3116</v>
      </c>
      <c r="Q93" s="63" t="s">
        <v>3588</v>
      </c>
      <c r="R93" s="63" t="s">
        <v>4979</v>
      </c>
      <c r="S93" s="63">
        <v>3</v>
      </c>
      <c r="T93" s="3">
        <f t="shared" si="14"/>
        <v>1844</v>
      </c>
      <c r="U93" s="3">
        <f t="shared" si="15"/>
        <v>1844</v>
      </c>
      <c r="V93" s="3">
        <v>1361782.8378378379</v>
      </c>
      <c r="W93" s="3">
        <f t="shared" si="16"/>
        <v>1844</v>
      </c>
      <c r="X93" s="3">
        <f t="shared" si="17"/>
        <v>1844</v>
      </c>
      <c r="Y93" s="62">
        <v>0</v>
      </c>
      <c r="Z93" s="138">
        <f t="shared" si="18"/>
        <v>1361782.8378378379</v>
      </c>
      <c r="AA93" s="84">
        <f t="shared" si="19"/>
        <v>252</v>
      </c>
      <c r="AB93" s="73">
        <f t="shared" si="20"/>
        <v>252</v>
      </c>
    </row>
    <row r="94" spans="1:28" ht="74.599999999999994" x14ac:dyDescent="0.4">
      <c r="A94" s="28">
        <v>3</v>
      </c>
      <c r="B94" s="260">
        <v>83</v>
      </c>
      <c r="C94" s="66" t="s">
        <v>890</v>
      </c>
      <c r="D94" s="70" t="s">
        <v>1956</v>
      </c>
      <c r="E94" s="66" t="s">
        <v>891</v>
      </c>
      <c r="F94" s="71" t="s">
        <v>955</v>
      </c>
      <c r="G94" s="3">
        <v>170574</v>
      </c>
      <c r="H94" s="47" t="s">
        <v>4907</v>
      </c>
      <c r="I94" s="47" t="s">
        <v>4907</v>
      </c>
      <c r="J94" s="47" t="s">
        <v>4907</v>
      </c>
      <c r="K94" s="47" t="s">
        <v>4906</v>
      </c>
      <c r="L94" s="51">
        <v>0.83287605379483376</v>
      </c>
      <c r="M94" s="51">
        <v>0.83287605379483376</v>
      </c>
      <c r="N94" s="72">
        <v>0</v>
      </c>
      <c r="O94" s="65"/>
      <c r="P94" s="63" t="s">
        <v>4843</v>
      </c>
      <c r="Q94" s="63" t="s">
        <v>4844</v>
      </c>
      <c r="R94" s="63" t="s">
        <v>4980</v>
      </c>
      <c r="S94" s="63" t="s">
        <v>4845</v>
      </c>
      <c r="T94" s="3">
        <f t="shared" si="14"/>
        <v>28507.000000000025</v>
      </c>
      <c r="U94" s="3">
        <f t="shared" si="15"/>
        <v>28507.000000000025</v>
      </c>
      <c r="V94" s="3">
        <v>22139865.4495221</v>
      </c>
      <c r="W94" s="3">
        <f t="shared" si="16"/>
        <v>28507.000000000025</v>
      </c>
      <c r="X94" s="3">
        <f t="shared" si="17"/>
        <v>28507.000000000025</v>
      </c>
      <c r="Y94" s="62">
        <v>0</v>
      </c>
      <c r="Z94" s="138">
        <f t="shared" si="18"/>
        <v>22139865.4495221</v>
      </c>
      <c r="AA94" s="84">
        <f t="shared" si="19"/>
        <v>0</v>
      </c>
      <c r="AB94" s="73">
        <f t="shared" si="20"/>
        <v>3411</v>
      </c>
    </row>
    <row r="95" spans="1:28" ht="49.75" x14ac:dyDescent="0.4">
      <c r="A95" s="28">
        <v>13</v>
      </c>
      <c r="B95" s="260">
        <v>84</v>
      </c>
      <c r="C95" s="66" t="s">
        <v>96</v>
      </c>
      <c r="D95" s="74" t="s">
        <v>1859</v>
      </c>
      <c r="E95" s="66" t="s">
        <v>97</v>
      </c>
      <c r="F95" s="71" t="s">
        <v>97</v>
      </c>
      <c r="G95" s="3">
        <v>22704</v>
      </c>
      <c r="H95" s="47" t="s">
        <v>4907</v>
      </c>
      <c r="I95" s="47" t="s">
        <v>4907</v>
      </c>
      <c r="J95" s="47" t="s">
        <v>4907</v>
      </c>
      <c r="K95" s="47" t="s">
        <v>4906</v>
      </c>
      <c r="L95" s="51">
        <v>0.83205602536997891</v>
      </c>
      <c r="M95" s="51">
        <v>0.83205602536997891</v>
      </c>
      <c r="N95" s="72">
        <v>0</v>
      </c>
      <c r="O95" s="65"/>
      <c r="P95" s="63" t="s">
        <v>3081</v>
      </c>
      <c r="Q95" s="63" t="s">
        <v>3552</v>
      </c>
      <c r="R95" s="63" t="s">
        <v>4979</v>
      </c>
      <c r="S95" s="63">
        <v>3</v>
      </c>
      <c r="T95" s="3">
        <f t="shared" si="14"/>
        <v>3358.9999999999986</v>
      </c>
      <c r="U95" s="3">
        <f t="shared" si="15"/>
        <v>3358.9999999999986</v>
      </c>
      <c r="V95" s="3">
        <v>1822391.6666666665</v>
      </c>
      <c r="W95" s="3">
        <f t="shared" si="16"/>
        <v>3358.9999999999986</v>
      </c>
      <c r="X95" s="3">
        <f t="shared" si="17"/>
        <v>3358.9999999999986</v>
      </c>
      <c r="Y95" s="62">
        <v>0</v>
      </c>
      <c r="Z95" s="138">
        <f t="shared" si="18"/>
        <v>1822391.6666666665</v>
      </c>
      <c r="AA95" s="84">
        <f t="shared" si="19"/>
        <v>454</v>
      </c>
      <c r="AB95" s="73">
        <f t="shared" si="20"/>
        <v>454</v>
      </c>
    </row>
    <row r="96" spans="1:28" ht="62.15" x14ac:dyDescent="0.4">
      <c r="A96" s="28">
        <v>155</v>
      </c>
      <c r="B96" s="260">
        <v>85</v>
      </c>
      <c r="C96" s="66" t="s">
        <v>71</v>
      </c>
      <c r="D96" s="70" t="s">
        <v>1853</v>
      </c>
      <c r="E96" s="66" t="s">
        <v>77</v>
      </c>
      <c r="F96" s="71" t="s">
        <v>1370</v>
      </c>
      <c r="G96" s="3">
        <v>13436</v>
      </c>
      <c r="H96" s="47" t="s">
        <v>4907</v>
      </c>
      <c r="I96" s="47" t="s">
        <v>4907</v>
      </c>
      <c r="J96" s="47" t="s">
        <v>4907</v>
      </c>
      <c r="K96" s="47" t="s">
        <v>4906</v>
      </c>
      <c r="L96" s="51">
        <v>0.82299999999999995</v>
      </c>
      <c r="M96" s="51">
        <v>0.82299999999999995</v>
      </c>
      <c r="N96" s="72">
        <v>0</v>
      </c>
      <c r="O96" s="65"/>
      <c r="P96" s="63" t="s">
        <v>3076</v>
      </c>
      <c r="Q96" s="63" t="s">
        <v>3547</v>
      </c>
      <c r="R96" s="63" t="s">
        <v>4979</v>
      </c>
      <c r="S96" s="63">
        <v>2</v>
      </c>
      <c r="T96" s="3">
        <f t="shared" si="14"/>
        <v>2109.1720000000005</v>
      </c>
      <c r="U96" s="3">
        <f t="shared" si="15"/>
        <v>2109.1720000000005</v>
      </c>
      <c r="V96" s="3">
        <v>13132717.860388264</v>
      </c>
      <c r="W96" s="3">
        <f t="shared" si="16"/>
        <v>2109.1720000000005</v>
      </c>
      <c r="X96" s="3">
        <f t="shared" si="17"/>
        <v>2109.1720000000005</v>
      </c>
      <c r="Y96" s="62">
        <v>3272427.97033619</v>
      </c>
      <c r="Z96" s="138">
        <f t="shared" si="18"/>
        <v>16405145.830724454</v>
      </c>
      <c r="AA96" s="84">
        <f t="shared" si="19"/>
        <v>269</v>
      </c>
      <c r="AB96" s="73">
        <f t="shared" si="20"/>
        <v>269</v>
      </c>
    </row>
    <row r="97" spans="1:28" ht="142.30000000000001" customHeight="1" x14ac:dyDescent="0.4">
      <c r="A97" s="28">
        <v>19</v>
      </c>
      <c r="B97" s="260">
        <v>86</v>
      </c>
      <c r="C97" s="66" t="s">
        <v>1154</v>
      </c>
      <c r="D97" s="66" t="s">
        <v>1983</v>
      </c>
      <c r="E97" s="66" t="s">
        <v>1155</v>
      </c>
      <c r="F97" s="71" t="s">
        <v>5336</v>
      </c>
      <c r="G97" s="3">
        <v>115325</v>
      </c>
      <c r="H97" s="47" t="s">
        <v>4907</v>
      </c>
      <c r="I97" s="47" t="s">
        <v>4907</v>
      </c>
      <c r="J97" s="47" t="s">
        <v>4907</v>
      </c>
      <c r="K97" s="47" t="s">
        <v>4906</v>
      </c>
      <c r="L97" s="51">
        <v>0.82</v>
      </c>
      <c r="M97" s="51">
        <v>0.82</v>
      </c>
      <c r="N97" s="72">
        <v>0</v>
      </c>
      <c r="O97" s="65"/>
      <c r="P97" s="63" t="s">
        <v>3165</v>
      </c>
      <c r="Q97" s="63" t="s">
        <v>3655</v>
      </c>
      <c r="R97" s="63" t="s">
        <v>4979</v>
      </c>
      <c r="S97" s="63">
        <v>3</v>
      </c>
      <c r="T97" s="3">
        <f t="shared" si="14"/>
        <v>20758.500000000007</v>
      </c>
      <c r="U97" s="3">
        <f t="shared" si="15"/>
        <v>20758.500000000007</v>
      </c>
      <c r="V97" s="3">
        <v>107212407.40000001</v>
      </c>
      <c r="W97" s="3">
        <f t="shared" si="16"/>
        <v>20758.500000000007</v>
      </c>
      <c r="X97" s="3">
        <f t="shared" si="17"/>
        <v>20758.500000000007</v>
      </c>
      <c r="Y97" s="62">
        <v>54808271.600000001</v>
      </c>
      <c r="Z97" s="138">
        <f t="shared" si="18"/>
        <v>162020679</v>
      </c>
      <c r="AA97" s="84">
        <f t="shared" si="19"/>
        <v>0</v>
      </c>
      <c r="AB97" s="73">
        <f t="shared" si="20"/>
        <v>2307</v>
      </c>
    </row>
    <row r="98" spans="1:28" ht="49.75" x14ac:dyDescent="0.4">
      <c r="A98" s="28">
        <v>107</v>
      </c>
      <c r="B98" s="260">
        <v>87</v>
      </c>
      <c r="C98" s="66" t="s">
        <v>96</v>
      </c>
      <c r="D98" s="74" t="s">
        <v>1989</v>
      </c>
      <c r="E98" s="66" t="s">
        <v>100</v>
      </c>
      <c r="F98" s="71" t="s">
        <v>1799</v>
      </c>
      <c r="G98" s="3">
        <v>11593</v>
      </c>
      <c r="H98" s="47" t="s">
        <v>4907</v>
      </c>
      <c r="I98" s="47" t="s">
        <v>4907</v>
      </c>
      <c r="J98" s="47" t="s">
        <v>4907</v>
      </c>
      <c r="K98" s="47" t="s">
        <v>4906</v>
      </c>
      <c r="L98" s="51">
        <v>0.81799999999999995</v>
      </c>
      <c r="M98" s="51">
        <v>0.81799999999999995</v>
      </c>
      <c r="N98" s="72">
        <v>0</v>
      </c>
      <c r="O98" s="65"/>
      <c r="P98" s="63" t="s">
        <v>3171</v>
      </c>
      <c r="Q98" s="63" t="s">
        <v>3661</v>
      </c>
      <c r="R98" s="63" t="s">
        <v>4979</v>
      </c>
      <c r="S98" s="63">
        <v>2</v>
      </c>
      <c r="T98" s="3">
        <f t="shared" si="14"/>
        <v>1877.9260000000004</v>
      </c>
      <c r="U98" s="3">
        <f t="shared" si="15"/>
        <v>1877.9260000000004</v>
      </c>
      <c r="V98" s="3">
        <v>1146082.2222222222</v>
      </c>
      <c r="W98" s="3">
        <f t="shared" si="16"/>
        <v>1877.9260000000004</v>
      </c>
      <c r="X98" s="3">
        <f t="shared" si="17"/>
        <v>1877.9260000000004</v>
      </c>
      <c r="Y98" s="62">
        <v>0</v>
      </c>
      <c r="Z98" s="138">
        <f t="shared" si="18"/>
        <v>1146082.2222222222</v>
      </c>
      <c r="AA98" s="84">
        <f t="shared" si="19"/>
        <v>232</v>
      </c>
      <c r="AB98" s="73">
        <f t="shared" si="20"/>
        <v>232</v>
      </c>
    </row>
    <row r="99" spans="1:28" ht="37.299999999999997" x14ac:dyDescent="0.4">
      <c r="A99" s="28">
        <v>104</v>
      </c>
      <c r="B99" s="260">
        <v>88</v>
      </c>
      <c r="C99" s="66" t="s">
        <v>360</v>
      </c>
      <c r="D99" s="80" t="s">
        <v>1886</v>
      </c>
      <c r="E99" s="66" t="s">
        <v>358</v>
      </c>
      <c r="F99" s="71" t="s">
        <v>1358</v>
      </c>
      <c r="G99" s="3">
        <v>63946</v>
      </c>
      <c r="H99" s="47" t="s">
        <v>4907</v>
      </c>
      <c r="I99" s="47" t="s">
        <v>4907</v>
      </c>
      <c r="J99" s="47" t="s">
        <v>4907</v>
      </c>
      <c r="K99" s="47" t="s">
        <v>4906</v>
      </c>
      <c r="L99" s="51">
        <v>0.81399999999999995</v>
      </c>
      <c r="M99" s="51">
        <v>0.81399999999999995</v>
      </c>
      <c r="N99" s="72">
        <v>0</v>
      </c>
      <c r="O99" s="65"/>
      <c r="P99" s="63" t="s">
        <v>3101</v>
      </c>
      <c r="Q99" s="63" t="s">
        <v>3573</v>
      </c>
      <c r="R99" s="63" t="s">
        <v>4979</v>
      </c>
      <c r="S99" s="63">
        <v>3</v>
      </c>
      <c r="T99" s="3">
        <f t="shared" si="14"/>
        <v>10614.956000000004</v>
      </c>
      <c r="U99" s="3">
        <f t="shared" si="15"/>
        <v>10614.956000000004</v>
      </c>
      <c r="V99" s="3">
        <v>7153667.4000000004</v>
      </c>
      <c r="W99" s="3">
        <f t="shared" si="16"/>
        <v>10614.956000000004</v>
      </c>
      <c r="X99" s="3">
        <f t="shared" si="17"/>
        <v>10614.956000000004</v>
      </c>
      <c r="Y99" s="62">
        <v>0</v>
      </c>
      <c r="Z99" s="138">
        <f t="shared" si="18"/>
        <v>7153667.4000000004</v>
      </c>
      <c r="AA99" s="84">
        <f t="shared" si="19"/>
        <v>1279</v>
      </c>
      <c r="AB99" s="65">
        <f t="shared" si="20"/>
        <v>1279</v>
      </c>
    </row>
    <row r="100" spans="1:28" ht="37.299999999999997" x14ac:dyDescent="0.4">
      <c r="A100" s="28">
        <v>264</v>
      </c>
      <c r="B100" s="260">
        <v>89</v>
      </c>
      <c r="C100" s="66" t="s">
        <v>319</v>
      </c>
      <c r="D100" s="70" t="s">
        <v>1929</v>
      </c>
      <c r="E100" s="66" t="s">
        <v>294</v>
      </c>
      <c r="F100" s="71" t="s">
        <v>691</v>
      </c>
      <c r="G100" s="3">
        <v>22475</v>
      </c>
      <c r="H100" s="47" t="s">
        <v>4907</v>
      </c>
      <c r="I100" s="47" t="s">
        <v>4907</v>
      </c>
      <c r="J100" s="47" t="s">
        <v>4907</v>
      </c>
      <c r="K100" s="47" t="s">
        <v>4906</v>
      </c>
      <c r="L100" s="51">
        <v>0.81299999999999994</v>
      </c>
      <c r="M100" s="51">
        <v>0.81299999999999994</v>
      </c>
      <c r="N100" s="72">
        <v>0</v>
      </c>
      <c r="O100" s="65"/>
      <c r="P100" s="63" t="s">
        <v>4942</v>
      </c>
      <c r="Q100" s="63" t="s">
        <v>3609</v>
      </c>
      <c r="R100" s="63" t="s">
        <v>4979</v>
      </c>
      <c r="S100" s="63">
        <v>3</v>
      </c>
      <c r="T100" s="62">
        <f t="shared" si="14"/>
        <v>3752.8250000000016</v>
      </c>
      <c r="U100" s="62">
        <f t="shared" si="15"/>
        <v>3752.8250000000016</v>
      </c>
      <c r="V100" s="2">
        <v>3411279</v>
      </c>
      <c r="W100" s="2">
        <f t="shared" si="16"/>
        <v>3752.8250000000016</v>
      </c>
      <c r="X100" s="2">
        <f t="shared" si="17"/>
        <v>3752.8250000000016</v>
      </c>
      <c r="Y100" s="62">
        <v>0</v>
      </c>
      <c r="Z100" s="138">
        <f t="shared" si="18"/>
        <v>3411279</v>
      </c>
      <c r="AA100" s="84">
        <f t="shared" si="19"/>
        <v>450</v>
      </c>
      <c r="AB100" s="73">
        <f t="shared" si="20"/>
        <v>450</v>
      </c>
    </row>
    <row r="101" spans="1:28" ht="27.9" customHeight="1" x14ac:dyDescent="0.4">
      <c r="A101" s="28">
        <v>25</v>
      </c>
      <c r="B101" s="260">
        <v>90</v>
      </c>
      <c r="C101" s="66" t="s">
        <v>360</v>
      </c>
      <c r="D101" s="80" t="s">
        <v>1882</v>
      </c>
      <c r="E101" s="66" t="s">
        <v>359</v>
      </c>
      <c r="F101" s="71" t="s">
        <v>1695</v>
      </c>
      <c r="G101" s="3">
        <v>39954</v>
      </c>
      <c r="H101" s="47" t="s">
        <v>4907</v>
      </c>
      <c r="I101" s="47" t="s">
        <v>4907</v>
      </c>
      <c r="J101" s="47" t="s">
        <v>4907</v>
      </c>
      <c r="K101" s="47" t="s">
        <v>4906</v>
      </c>
      <c r="L101" s="51">
        <v>0.81</v>
      </c>
      <c r="M101" s="51">
        <v>0.81</v>
      </c>
      <c r="N101" s="72">
        <v>0</v>
      </c>
      <c r="O101" s="65"/>
      <c r="P101" s="63" t="s">
        <v>5337</v>
      </c>
      <c r="Q101" s="63" t="s">
        <v>5338</v>
      </c>
      <c r="R101" s="63" t="s">
        <v>4986</v>
      </c>
      <c r="S101" s="63" t="s">
        <v>4758</v>
      </c>
      <c r="T101" s="3">
        <v>7555</v>
      </c>
      <c r="U101" s="3">
        <v>7555</v>
      </c>
      <c r="V101" s="3">
        <v>4409875</v>
      </c>
      <c r="W101" s="3">
        <f t="shared" si="16"/>
        <v>7555</v>
      </c>
      <c r="X101" s="3">
        <f t="shared" si="17"/>
        <v>7555</v>
      </c>
      <c r="Y101" s="62">
        <v>1369672</v>
      </c>
      <c r="Z101" s="138">
        <f t="shared" si="18"/>
        <v>5779547</v>
      </c>
      <c r="AA101" s="84">
        <f t="shared" si="19"/>
        <v>799</v>
      </c>
      <c r="AB101" s="73">
        <f t="shared" si="20"/>
        <v>799</v>
      </c>
    </row>
    <row r="102" spans="1:28" ht="45.9" customHeight="1" x14ac:dyDescent="0.4">
      <c r="A102" s="28">
        <v>428</v>
      </c>
      <c r="B102" s="260">
        <v>91</v>
      </c>
      <c r="C102" s="66" t="s">
        <v>720</v>
      </c>
      <c r="D102" s="70" t="s">
        <v>1934</v>
      </c>
      <c r="E102" s="66" t="s">
        <v>722</v>
      </c>
      <c r="F102" s="71" t="s">
        <v>1362</v>
      </c>
      <c r="G102" s="3">
        <v>12668</v>
      </c>
      <c r="H102" s="47" t="s">
        <v>4907</v>
      </c>
      <c r="I102" s="47" t="s">
        <v>4907</v>
      </c>
      <c r="J102" s="47" t="s">
        <v>4907</v>
      </c>
      <c r="K102" s="47" t="s">
        <v>4906</v>
      </c>
      <c r="L102" s="51">
        <v>0.80800000000000005</v>
      </c>
      <c r="M102" s="51">
        <v>0.80800000000000005</v>
      </c>
      <c r="N102" s="72">
        <v>0</v>
      </c>
      <c r="O102" s="65"/>
      <c r="P102" s="63" t="s">
        <v>4965</v>
      </c>
      <c r="Q102" s="63" t="s">
        <v>3614</v>
      </c>
      <c r="R102" s="63" t="s">
        <v>4979</v>
      </c>
      <c r="S102" s="63">
        <v>2</v>
      </c>
      <c r="T102" s="3">
        <f t="shared" ref="T102:T133" si="21">IF(G102*(1-L102)-AA102&gt;0,G102*(1-L102)-AA102,0)</f>
        <v>2179.2559999999994</v>
      </c>
      <c r="U102" s="3">
        <f t="shared" ref="U102:U133" si="22">IF(G102*(1-M102)-AA102&gt;0,G102*(1-M102)-AA102,0)</f>
        <v>2179.2559999999994</v>
      </c>
      <c r="V102" s="3">
        <v>3408977.3931623902</v>
      </c>
      <c r="W102" s="3">
        <f t="shared" si="16"/>
        <v>2179.2559999999994</v>
      </c>
      <c r="X102" s="3">
        <f t="shared" si="17"/>
        <v>2179.2559999999994</v>
      </c>
      <c r="Y102" s="62">
        <v>155997</v>
      </c>
      <c r="Z102" s="138">
        <f t="shared" si="18"/>
        <v>3564974.3931623902</v>
      </c>
      <c r="AA102" s="84">
        <f t="shared" si="19"/>
        <v>253</v>
      </c>
      <c r="AB102" s="73">
        <f t="shared" si="20"/>
        <v>253</v>
      </c>
    </row>
    <row r="103" spans="1:28" ht="24.9" x14ac:dyDescent="0.4">
      <c r="A103" s="28">
        <v>186</v>
      </c>
      <c r="B103" s="260">
        <v>92</v>
      </c>
      <c r="C103" s="66" t="s">
        <v>619</v>
      </c>
      <c r="D103" s="80" t="s">
        <v>1916</v>
      </c>
      <c r="E103" s="66" t="s">
        <v>625</v>
      </c>
      <c r="F103" s="71" t="s">
        <v>648</v>
      </c>
      <c r="G103" s="3">
        <v>11123</v>
      </c>
      <c r="H103" s="47" t="s">
        <v>4907</v>
      </c>
      <c r="I103" s="47" t="s">
        <v>4907</v>
      </c>
      <c r="J103" s="47" t="s">
        <v>4907</v>
      </c>
      <c r="K103" s="47" t="s">
        <v>4906</v>
      </c>
      <c r="L103" s="51">
        <v>0.80356019059606221</v>
      </c>
      <c r="M103" s="51">
        <v>0.80356019059606221</v>
      </c>
      <c r="N103" s="72">
        <v>4.1799999999999997E-2</v>
      </c>
      <c r="O103" s="65" t="s">
        <v>5165</v>
      </c>
      <c r="P103" s="63" t="s">
        <v>4950</v>
      </c>
      <c r="Q103" s="63" t="s">
        <v>3600</v>
      </c>
      <c r="R103" s="63" t="s">
        <v>4979</v>
      </c>
      <c r="S103" s="63">
        <v>3</v>
      </c>
      <c r="T103" s="3">
        <f t="shared" si="21"/>
        <v>1963</v>
      </c>
      <c r="U103" s="3">
        <f t="shared" si="22"/>
        <v>1963</v>
      </c>
      <c r="V103" s="3">
        <v>1905052.1538461535</v>
      </c>
      <c r="W103" s="3">
        <f t="shared" si="16"/>
        <v>1963</v>
      </c>
      <c r="X103" s="3">
        <f t="shared" si="17"/>
        <v>1963</v>
      </c>
      <c r="Y103" s="62">
        <v>0</v>
      </c>
      <c r="Z103" s="138">
        <f t="shared" si="18"/>
        <v>1905052.1538461535</v>
      </c>
      <c r="AA103" s="84">
        <f t="shared" si="19"/>
        <v>222</v>
      </c>
      <c r="AB103" s="73">
        <f t="shared" si="20"/>
        <v>222</v>
      </c>
    </row>
    <row r="104" spans="1:28" ht="49.75" x14ac:dyDescent="0.4">
      <c r="A104" s="28">
        <v>364</v>
      </c>
      <c r="B104" s="260">
        <v>93</v>
      </c>
      <c r="C104" s="66" t="s">
        <v>793</v>
      </c>
      <c r="D104" s="80" t="s">
        <v>1939</v>
      </c>
      <c r="E104" s="66" t="s">
        <v>798</v>
      </c>
      <c r="F104" s="71" t="s">
        <v>798</v>
      </c>
      <c r="G104" s="3">
        <v>12708</v>
      </c>
      <c r="H104" s="47" t="s">
        <v>4907</v>
      </c>
      <c r="I104" s="47" t="s">
        <v>4907</v>
      </c>
      <c r="J104" s="47" t="s">
        <v>4907</v>
      </c>
      <c r="K104" s="47" t="s">
        <v>4906</v>
      </c>
      <c r="L104" s="51">
        <v>0.80280138495435949</v>
      </c>
      <c r="M104" s="51">
        <v>0.80280138495435949</v>
      </c>
      <c r="N104" s="72">
        <v>0</v>
      </c>
      <c r="O104" s="65"/>
      <c r="P104" s="63" t="s">
        <v>3127</v>
      </c>
      <c r="Q104" s="63" t="s">
        <v>3617</v>
      </c>
      <c r="R104" s="63" t="s">
        <v>4979</v>
      </c>
      <c r="S104" s="63">
        <v>3</v>
      </c>
      <c r="T104" s="3">
        <f t="shared" si="21"/>
        <v>2251.9999999999995</v>
      </c>
      <c r="U104" s="3">
        <f t="shared" si="22"/>
        <v>2251.9999999999995</v>
      </c>
      <c r="V104" s="3">
        <v>1949497.6666666667</v>
      </c>
      <c r="W104" s="3">
        <f t="shared" si="16"/>
        <v>2251.9999999999995</v>
      </c>
      <c r="X104" s="3">
        <f t="shared" si="17"/>
        <v>2251.9999999999995</v>
      </c>
      <c r="Y104" s="62">
        <v>0</v>
      </c>
      <c r="Z104" s="138">
        <f t="shared" si="18"/>
        <v>1949497.6666666667</v>
      </c>
      <c r="AA104" s="84">
        <f t="shared" si="19"/>
        <v>254</v>
      </c>
      <c r="AB104" s="73">
        <f t="shared" si="20"/>
        <v>254</v>
      </c>
    </row>
    <row r="105" spans="1:28" ht="49.75" x14ac:dyDescent="0.4">
      <c r="A105" s="28">
        <v>43</v>
      </c>
      <c r="B105" s="260">
        <v>94</v>
      </c>
      <c r="C105" s="66" t="s">
        <v>1175</v>
      </c>
      <c r="D105" s="70" t="s">
        <v>1986</v>
      </c>
      <c r="E105" s="66" t="s">
        <v>1175</v>
      </c>
      <c r="F105" s="71" t="s">
        <v>1784</v>
      </c>
      <c r="G105" s="3">
        <v>71404</v>
      </c>
      <c r="H105" s="47" t="s">
        <v>4907</v>
      </c>
      <c r="I105" s="47" t="s">
        <v>4907</v>
      </c>
      <c r="J105" s="47" t="s">
        <v>4907</v>
      </c>
      <c r="K105" s="47" t="s">
        <v>4906</v>
      </c>
      <c r="L105" s="51">
        <v>0.80200000000000005</v>
      </c>
      <c r="M105" s="51">
        <v>0.80200000000000005</v>
      </c>
      <c r="N105" s="72">
        <v>5.9999999999999995E-4</v>
      </c>
      <c r="O105" s="65" t="s">
        <v>5165</v>
      </c>
      <c r="P105" s="63" t="s">
        <v>4778</v>
      </c>
      <c r="Q105" s="63" t="s">
        <v>4779</v>
      </c>
      <c r="R105" s="63" t="s">
        <v>4981</v>
      </c>
      <c r="S105" s="63" t="s">
        <v>4755</v>
      </c>
      <c r="T105" s="3">
        <f t="shared" si="21"/>
        <v>12709.991999999997</v>
      </c>
      <c r="U105" s="3">
        <f t="shared" si="22"/>
        <v>12709.991999999997</v>
      </c>
      <c r="V105" s="3">
        <v>14252736</v>
      </c>
      <c r="W105" s="3">
        <f t="shared" si="16"/>
        <v>12709.991999999997</v>
      </c>
      <c r="X105" s="3">
        <f t="shared" si="17"/>
        <v>12709.991999999997</v>
      </c>
      <c r="Y105" s="62">
        <v>305680</v>
      </c>
      <c r="Z105" s="138">
        <f t="shared" si="18"/>
        <v>14558416</v>
      </c>
      <c r="AA105" s="84">
        <f t="shared" si="19"/>
        <v>1428</v>
      </c>
      <c r="AB105" s="73">
        <f t="shared" si="20"/>
        <v>1428</v>
      </c>
    </row>
    <row r="106" spans="1:28" ht="37.299999999999997" x14ac:dyDescent="0.4">
      <c r="A106" s="28">
        <v>80</v>
      </c>
      <c r="B106" s="260">
        <v>95</v>
      </c>
      <c r="C106" s="66" t="s">
        <v>693</v>
      </c>
      <c r="D106" s="70" t="s">
        <v>2867</v>
      </c>
      <c r="E106" s="66" t="s">
        <v>695</v>
      </c>
      <c r="F106" s="71" t="s">
        <v>1361</v>
      </c>
      <c r="G106" s="3">
        <v>28269</v>
      </c>
      <c r="H106" s="47" t="s">
        <v>4907</v>
      </c>
      <c r="I106" s="47" t="s">
        <v>4907</v>
      </c>
      <c r="J106" s="47" t="s">
        <v>4907</v>
      </c>
      <c r="K106" s="47" t="s">
        <v>4906</v>
      </c>
      <c r="L106" s="51">
        <v>0.8</v>
      </c>
      <c r="M106" s="51">
        <v>0.8</v>
      </c>
      <c r="N106" s="72">
        <f>28.8%-8.8%</f>
        <v>0.2</v>
      </c>
      <c r="O106" s="65" t="s">
        <v>5165</v>
      </c>
      <c r="P106" s="63" t="s">
        <v>4962</v>
      </c>
      <c r="Q106" s="63" t="s">
        <v>3612</v>
      </c>
      <c r="R106" s="63" t="s">
        <v>4979</v>
      </c>
      <c r="S106" s="63">
        <v>3</v>
      </c>
      <c r="T106" s="3">
        <f t="shared" si="21"/>
        <v>5088.7999999999984</v>
      </c>
      <c r="U106" s="3">
        <f t="shared" si="22"/>
        <v>5088.7999999999984</v>
      </c>
      <c r="V106" s="3">
        <v>8772391.521739129</v>
      </c>
      <c r="W106" s="3">
        <f t="shared" si="16"/>
        <v>5088.7999999999984</v>
      </c>
      <c r="X106" s="3">
        <f t="shared" si="17"/>
        <v>5088.7999999999984</v>
      </c>
      <c r="Y106" s="62">
        <v>0</v>
      </c>
      <c r="Z106" s="138">
        <f t="shared" si="18"/>
        <v>8772391.521739129</v>
      </c>
      <c r="AA106" s="84">
        <f t="shared" si="19"/>
        <v>565</v>
      </c>
      <c r="AB106" s="65">
        <f t="shared" si="20"/>
        <v>565</v>
      </c>
    </row>
    <row r="107" spans="1:28" ht="74.599999999999994" x14ac:dyDescent="0.4">
      <c r="A107" s="28">
        <v>147</v>
      </c>
      <c r="B107" s="260">
        <v>96</v>
      </c>
      <c r="C107" s="66" t="s">
        <v>821</v>
      </c>
      <c r="D107" s="74" t="s">
        <v>2883</v>
      </c>
      <c r="E107" s="66" t="s">
        <v>822</v>
      </c>
      <c r="F107" s="71" t="s">
        <v>843</v>
      </c>
      <c r="G107" s="3">
        <v>126515</v>
      </c>
      <c r="H107" s="47" t="s">
        <v>4907</v>
      </c>
      <c r="I107" s="47" t="s">
        <v>4907</v>
      </c>
      <c r="J107" s="47" t="s">
        <v>4907</v>
      </c>
      <c r="K107" s="47" t="s">
        <v>4906</v>
      </c>
      <c r="L107" s="51">
        <v>0.79617436667588815</v>
      </c>
      <c r="M107" s="51">
        <v>0.79617436667588815</v>
      </c>
      <c r="N107" s="72">
        <v>1E-4</v>
      </c>
      <c r="O107" s="65" t="s">
        <v>4978</v>
      </c>
      <c r="P107" s="63" t="s">
        <v>4838</v>
      </c>
      <c r="Q107" s="63" t="s">
        <v>4839</v>
      </c>
      <c r="R107" s="63" t="s">
        <v>4981</v>
      </c>
      <c r="S107" s="63" t="s">
        <v>4758</v>
      </c>
      <c r="T107" s="3">
        <f t="shared" si="21"/>
        <v>25787.000000000011</v>
      </c>
      <c r="U107" s="3">
        <f t="shared" si="22"/>
        <v>25787.000000000011</v>
      </c>
      <c r="V107" s="3">
        <v>14137362.760286525</v>
      </c>
      <c r="W107" s="3">
        <f t="shared" si="16"/>
        <v>25787.000000000011</v>
      </c>
      <c r="X107" s="3">
        <f t="shared" si="17"/>
        <v>25787.000000000011</v>
      </c>
      <c r="Y107" s="62">
        <v>0</v>
      </c>
      <c r="Z107" s="138">
        <f t="shared" si="18"/>
        <v>14137362.760286525</v>
      </c>
      <c r="AA107" s="84">
        <f t="shared" si="19"/>
        <v>0</v>
      </c>
      <c r="AB107" s="73">
        <f t="shared" si="20"/>
        <v>2530</v>
      </c>
    </row>
    <row r="108" spans="1:28" ht="24.9" x14ac:dyDescent="0.4">
      <c r="A108" s="28">
        <v>580</v>
      </c>
      <c r="B108" s="260">
        <v>97</v>
      </c>
      <c r="C108" s="66" t="s">
        <v>364</v>
      </c>
      <c r="D108" s="80" t="s">
        <v>1992</v>
      </c>
      <c r="E108" s="66" t="s">
        <v>373</v>
      </c>
      <c r="F108" s="71" t="s">
        <v>373</v>
      </c>
      <c r="G108" s="3">
        <v>13733</v>
      </c>
      <c r="H108" s="47" t="s">
        <v>4907</v>
      </c>
      <c r="I108" s="47" t="s">
        <v>4907</v>
      </c>
      <c r="J108" s="47" t="s">
        <v>4907</v>
      </c>
      <c r="K108" s="47" t="s">
        <v>4906</v>
      </c>
      <c r="L108" s="51">
        <v>0.78846573945969567</v>
      </c>
      <c r="M108" s="51">
        <v>0.78846573945969567</v>
      </c>
      <c r="N108" s="72">
        <v>0</v>
      </c>
      <c r="O108" s="65"/>
      <c r="P108" s="63" t="s">
        <v>3105</v>
      </c>
      <c r="Q108" s="63" t="s">
        <v>3577</v>
      </c>
      <c r="R108" s="63" t="s">
        <v>4979</v>
      </c>
      <c r="S108" s="63">
        <v>3</v>
      </c>
      <c r="T108" s="3">
        <f t="shared" si="21"/>
        <v>2629.9999999999995</v>
      </c>
      <c r="U108" s="3">
        <f t="shared" si="22"/>
        <v>2629.9999999999995</v>
      </c>
      <c r="V108" s="3">
        <v>0</v>
      </c>
      <c r="W108" s="3">
        <f t="shared" si="16"/>
        <v>2629.9999999999995</v>
      </c>
      <c r="X108" s="3">
        <f t="shared" si="17"/>
        <v>2629.9999999999995</v>
      </c>
      <c r="Y108" s="62">
        <v>0</v>
      </c>
      <c r="Z108" s="138">
        <f t="shared" ref="Z108:Z139" si="23">V108+Y108</f>
        <v>0</v>
      </c>
      <c r="AA108" s="84">
        <f t="shared" si="19"/>
        <v>275</v>
      </c>
      <c r="AB108" s="73">
        <f t="shared" si="20"/>
        <v>275</v>
      </c>
    </row>
    <row r="109" spans="1:28" ht="49.75" x14ac:dyDescent="0.4">
      <c r="A109" s="28">
        <v>405</v>
      </c>
      <c r="B109" s="260">
        <v>98</v>
      </c>
      <c r="C109" s="66" t="s">
        <v>793</v>
      </c>
      <c r="D109" s="80" t="s">
        <v>1940</v>
      </c>
      <c r="E109" s="66" t="s">
        <v>795</v>
      </c>
      <c r="F109" s="71" t="s">
        <v>817</v>
      </c>
      <c r="G109" s="3">
        <v>30285</v>
      </c>
      <c r="H109" s="47" t="s">
        <v>4907</v>
      </c>
      <c r="I109" s="47" t="s">
        <v>4907</v>
      </c>
      <c r="J109" s="47" t="s">
        <v>4907</v>
      </c>
      <c r="K109" s="47" t="s">
        <v>4906</v>
      </c>
      <c r="L109" s="51">
        <v>0.77371636123493492</v>
      </c>
      <c r="M109" s="51">
        <v>0.77371636123493492</v>
      </c>
      <c r="N109" s="72">
        <v>0</v>
      </c>
      <c r="O109" s="65"/>
      <c r="P109" s="63" t="s">
        <v>3128</v>
      </c>
      <c r="Q109" s="63" t="s">
        <v>3618</v>
      </c>
      <c r="R109" s="63" t="s">
        <v>4979</v>
      </c>
      <c r="S109" s="63">
        <v>3</v>
      </c>
      <c r="T109" s="3">
        <f t="shared" si="21"/>
        <v>6246.9999999999955</v>
      </c>
      <c r="U109" s="3">
        <f t="shared" si="22"/>
        <v>6246.9999999999955</v>
      </c>
      <c r="V109" s="3">
        <v>5130846.9075778853</v>
      </c>
      <c r="W109" s="3">
        <f t="shared" si="16"/>
        <v>6246.9999999999955</v>
      </c>
      <c r="X109" s="3">
        <f t="shared" si="17"/>
        <v>6246.9999999999955</v>
      </c>
      <c r="Y109" s="62">
        <v>0</v>
      </c>
      <c r="Z109" s="138">
        <f t="shared" si="23"/>
        <v>5130846.9075778853</v>
      </c>
      <c r="AA109" s="84">
        <f t="shared" si="19"/>
        <v>606</v>
      </c>
      <c r="AB109" s="73">
        <f t="shared" si="20"/>
        <v>606</v>
      </c>
    </row>
    <row r="110" spans="1:28" ht="37.299999999999997" x14ac:dyDescent="0.4">
      <c r="A110" s="28">
        <v>250</v>
      </c>
      <c r="B110" s="260">
        <v>99</v>
      </c>
      <c r="C110" s="66" t="s">
        <v>963</v>
      </c>
      <c r="D110" s="70" t="s">
        <v>1962</v>
      </c>
      <c r="E110" s="66" t="s">
        <v>965</v>
      </c>
      <c r="F110" s="71" t="s">
        <v>990</v>
      </c>
      <c r="G110" s="3">
        <v>15149</v>
      </c>
      <c r="H110" s="47" t="s">
        <v>4907</v>
      </c>
      <c r="I110" s="47" t="s">
        <v>4907</v>
      </c>
      <c r="J110" s="47" t="s">
        <v>4907</v>
      </c>
      <c r="K110" s="47" t="s">
        <v>4906</v>
      </c>
      <c r="L110" s="51">
        <v>0.77300000000000002</v>
      </c>
      <c r="M110" s="51">
        <v>0.77300000000000002</v>
      </c>
      <c r="N110" s="72">
        <v>2.0999999999999999E-3</v>
      </c>
      <c r="O110" s="65" t="s">
        <v>4978</v>
      </c>
      <c r="P110" s="63" t="s">
        <v>4774</v>
      </c>
      <c r="Q110" s="63" t="s">
        <v>4775</v>
      </c>
      <c r="R110" s="63" t="s">
        <v>4981</v>
      </c>
      <c r="S110" s="63" t="s">
        <v>4755</v>
      </c>
      <c r="T110" s="3">
        <f t="shared" si="21"/>
        <v>3135.8229999999999</v>
      </c>
      <c r="U110" s="3">
        <f t="shared" si="22"/>
        <v>3135.8229999999999</v>
      </c>
      <c r="V110" s="3">
        <v>2727526.2413793099</v>
      </c>
      <c r="W110" s="3">
        <f t="shared" si="16"/>
        <v>3135.8229999999999</v>
      </c>
      <c r="X110" s="3">
        <f t="shared" si="17"/>
        <v>3135.8229999999999</v>
      </c>
      <c r="Y110" s="62">
        <v>0</v>
      </c>
      <c r="Z110" s="138">
        <f t="shared" si="23"/>
        <v>2727526.2413793099</v>
      </c>
      <c r="AA110" s="84">
        <f t="shared" si="19"/>
        <v>303</v>
      </c>
      <c r="AB110" s="73">
        <f t="shared" si="20"/>
        <v>303</v>
      </c>
    </row>
    <row r="111" spans="1:28" ht="37.299999999999997" x14ac:dyDescent="0.4">
      <c r="A111" s="28">
        <v>67</v>
      </c>
      <c r="B111" s="260">
        <v>100</v>
      </c>
      <c r="C111" s="66" t="s">
        <v>1063</v>
      </c>
      <c r="D111" s="70" t="s">
        <v>1974</v>
      </c>
      <c r="E111" s="66" t="s">
        <v>1066</v>
      </c>
      <c r="F111" s="71" t="s">
        <v>1066</v>
      </c>
      <c r="G111" s="62">
        <v>24826</v>
      </c>
      <c r="H111" s="47" t="s">
        <v>4907</v>
      </c>
      <c r="I111" s="47" t="s">
        <v>4907</v>
      </c>
      <c r="J111" s="47" t="s">
        <v>4907</v>
      </c>
      <c r="K111" s="47" t="s">
        <v>4906</v>
      </c>
      <c r="L111" s="51">
        <v>0.76900000000000002</v>
      </c>
      <c r="M111" s="51">
        <v>0.76900000000000002</v>
      </c>
      <c r="N111" s="72">
        <v>3.3000000000000002E-2</v>
      </c>
      <c r="O111" s="65" t="s">
        <v>4978</v>
      </c>
      <c r="P111" s="63" t="s">
        <v>3157</v>
      </c>
      <c r="Q111" s="63" t="s">
        <v>3647</v>
      </c>
      <c r="R111" s="63" t="s">
        <v>4979</v>
      </c>
      <c r="S111" s="63">
        <v>3</v>
      </c>
      <c r="T111" s="3">
        <f t="shared" si="21"/>
        <v>5237.8059999999996</v>
      </c>
      <c r="U111" s="3">
        <f t="shared" si="22"/>
        <v>5237.8059999999996</v>
      </c>
      <c r="V111" s="2">
        <v>2695338.0999999987</v>
      </c>
      <c r="W111" s="2">
        <f t="shared" si="16"/>
        <v>5237.8059999999996</v>
      </c>
      <c r="X111" s="2">
        <f t="shared" si="17"/>
        <v>5237.8059999999996</v>
      </c>
      <c r="Y111" s="62">
        <v>0</v>
      </c>
      <c r="Z111" s="138">
        <f t="shared" si="23"/>
        <v>2695338.0999999987</v>
      </c>
      <c r="AA111" s="84">
        <f t="shared" si="19"/>
        <v>497</v>
      </c>
      <c r="AB111" s="73">
        <f t="shared" si="20"/>
        <v>497</v>
      </c>
    </row>
    <row r="112" spans="1:28" ht="37.299999999999997" x14ac:dyDescent="0.4">
      <c r="A112" s="28">
        <v>386</v>
      </c>
      <c r="B112" s="260">
        <v>101</v>
      </c>
      <c r="C112" s="66" t="s">
        <v>1019</v>
      </c>
      <c r="D112" s="74" t="s">
        <v>1972</v>
      </c>
      <c r="E112" s="66" t="s">
        <v>1022</v>
      </c>
      <c r="F112" s="71" t="s">
        <v>1022</v>
      </c>
      <c r="G112" s="3">
        <v>19771</v>
      </c>
      <c r="H112" s="47" t="s">
        <v>4907</v>
      </c>
      <c r="I112" s="47" t="s">
        <v>4907</v>
      </c>
      <c r="J112" s="47" t="s">
        <v>4907</v>
      </c>
      <c r="K112" s="47" t="s">
        <v>4906</v>
      </c>
      <c r="L112" s="51">
        <v>0.76600000000000001</v>
      </c>
      <c r="M112" s="51">
        <v>0.76600000000000001</v>
      </c>
      <c r="N112" s="72">
        <v>0</v>
      </c>
      <c r="O112" s="65"/>
      <c r="P112" s="63" t="s">
        <v>3156</v>
      </c>
      <c r="Q112" s="63" t="s">
        <v>3646</v>
      </c>
      <c r="R112" s="63" t="s">
        <v>4979</v>
      </c>
      <c r="S112" s="63">
        <v>3</v>
      </c>
      <c r="T112" s="3">
        <f t="shared" si="21"/>
        <v>4231.4139999999998</v>
      </c>
      <c r="U112" s="3">
        <f t="shared" si="22"/>
        <v>4231.4139999999998</v>
      </c>
      <c r="V112" s="3">
        <v>9000000</v>
      </c>
      <c r="W112" s="3">
        <f t="shared" si="16"/>
        <v>4231.4139999999998</v>
      </c>
      <c r="X112" s="3">
        <f t="shared" si="17"/>
        <v>4231.4139999999998</v>
      </c>
      <c r="Y112" s="62">
        <v>0</v>
      </c>
      <c r="Z112" s="138">
        <f t="shared" si="23"/>
        <v>9000000</v>
      </c>
      <c r="AA112" s="84">
        <f t="shared" si="19"/>
        <v>395</v>
      </c>
      <c r="AB112" s="73">
        <f t="shared" si="20"/>
        <v>395</v>
      </c>
    </row>
    <row r="113" spans="1:28" ht="24.9" x14ac:dyDescent="0.4">
      <c r="A113" s="28">
        <v>355</v>
      </c>
      <c r="B113" s="260">
        <v>102</v>
      </c>
      <c r="C113" s="66" t="s">
        <v>1097</v>
      </c>
      <c r="D113" s="70" t="s">
        <v>2874</v>
      </c>
      <c r="E113" s="66" t="s">
        <v>1584</v>
      </c>
      <c r="F113" s="71" t="s">
        <v>1585</v>
      </c>
      <c r="G113" s="3">
        <v>24400</v>
      </c>
      <c r="H113" s="47" t="s">
        <v>4907</v>
      </c>
      <c r="I113" s="47" t="s">
        <v>4907</v>
      </c>
      <c r="J113" s="47" t="s">
        <v>4907</v>
      </c>
      <c r="K113" s="47" t="s">
        <v>4906</v>
      </c>
      <c r="L113" s="51">
        <v>0.76</v>
      </c>
      <c r="M113" s="51">
        <v>0.76</v>
      </c>
      <c r="N113" s="72">
        <v>0</v>
      </c>
      <c r="O113" s="65"/>
      <c r="P113" s="63" t="s">
        <v>3163</v>
      </c>
      <c r="Q113" s="63" t="s">
        <v>3653</v>
      </c>
      <c r="R113" s="63" t="s">
        <v>4979</v>
      </c>
      <c r="S113" s="63">
        <v>3</v>
      </c>
      <c r="T113" s="3">
        <f t="shared" si="21"/>
        <v>5368</v>
      </c>
      <c r="U113" s="3">
        <f t="shared" si="22"/>
        <v>5368</v>
      </c>
      <c r="V113" s="3">
        <v>4500000</v>
      </c>
      <c r="W113" s="3">
        <f t="shared" si="16"/>
        <v>5368</v>
      </c>
      <c r="X113" s="3">
        <f t="shared" si="17"/>
        <v>5368</v>
      </c>
      <c r="Y113" s="62">
        <v>0</v>
      </c>
      <c r="Z113" s="138">
        <f t="shared" si="23"/>
        <v>4500000</v>
      </c>
      <c r="AA113" s="84">
        <f t="shared" si="19"/>
        <v>488</v>
      </c>
      <c r="AB113" s="73">
        <f t="shared" si="20"/>
        <v>488</v>
      </c>
    </row>
    <row r="114" spans="1:28" ht="69.900000000000006" customHeight="1" x14ac:dyDescent="0.4">
      <c r="A114" s="28">
        <v>312</v>
      </c>
      <c r="B114" s="260">
        <v>103</v>
      </c>
      <c r="C114" s="66" t="s">
        <v>890</v>
      </c>
      <c r="D114" s="70" t="s">
        <v>2000</v>
      </c>
      <c r="E114" s="66" t="s">
        <v>903</v>
      </c>
      <c r="F114" s="71" t="s">
        <v>1367</v>
      </c>
      <c r="G114" s="3">
        <v>10414</v>
      </c>
      <c r="H114" s="47" t="s">
        <v>4907</v>
      </c>
      <c r="I114" s="47" t="s">
        <v>4907</v>
      </c>
      <c r="J114" s="47" t="s">
        <v>4907</v>
      </c>
      <c r="K114" s="47" t="s">
        <v>4906</v>
      </c>
      <c r="L114" s="51">
        <v>0.75800000000000001</v>
      </c>
      <c r="M114" s="51">
        <v>0.75800000000000001</v>
      </c>
      <c r="N114" s="72">
        <v>0</v>
      </c>
      <c r="O114" s="65"/>
      <c r="P114" s="63" t="s">
        <v>3179</v>
      </c>
      <c r="Q114" s="63" t="s">
        <v>3669</v>
      </c>
      <c r="R114" s="63" t="s">
        <v>4979</v>
      </c>
      <c r="S114" s="63">
        <v>3</v>
      </c>
      <c r="T114" s="3">
        <f t="shared" si="21"/>
        <v>2312.1880000000001</v>
      </c>
      <c r="U114" s="3">
        <f t="shared" si="22"/>
        <v>2312.1880000000001</v>
      </c>
      <c r="V114" s="3">
        <v>5152568.2413793094</v>
      </c>
      <c r="W114" s="3">
        <f t="shared" si="16"/>
        <v>2312.1880000000001</v>
      </c>
      <c r="X114" s="3">
        <f t="shared" si="17"/>
        <v>2312.1880000000001</v>
      </c>
      <c r="Y114" s="62">
        <v>0</v>
      </c>
      <c r="Z114" s="138">
        <f t="shared" si="23"/>
        <v>5152568.2413793094</v>
      </c>
      <c r="AA114" s="84">
        <f t="shared" si="19"/>
        <v>208</v>
      </c>
      <c r="AB114" s="73">
        <f t="shared" si="20"/>
        <v>208</v>
      </c>
    </row>
    <row r="115" spans="1:28" ht="37.299999999999997" x14ac:dyDescent="0.4">
      <c r="A115" s="28">
        <v>42</v>
      </c>
      <c r="B115" s="260">
        <v>104</v>
      </c>
      <c r="C115" s="66" t="s">
        <v>849</v>
      </c>
      <c r="D115" s="66" t="s">
        <v>1947</v>
      </c>
      <c r="E115" s="66" t="s">
        <v>851</v>
      </c>
      <c r="F115" s="71" t="s">
        <v>851</v>
      </c>
      <c r="G115" s="3">
        <v>37371</v>
      </c>
      <c r="H115" s="47" t="s">
        <v>4907</v>
      </c>
      <c r="I115" s="47" t="s">
        <v>4907</v>
      </c>
      <c r="J115" s="47" t="s">
        <v>4907</v>
      </c>
      <c r="K115" s="47" t="s">
        <v>4906</v>
      </c>
      <c r="L115" s="51">
        <v>0.75384656551871776</v>
      </c>
      <c r="M115" s="51">
        <v>0.75384656551871776</v>
      </c>
      <c r="N115" s="72">
        <v>0</v>
      </c>
      <c r="O115" s="65"/>
      <c r="P115" s="63" t="s">
        <v>3135</v>
      </c>
      <c r="Q115" s="63" t="s">
        <v>3625</v>
      </c>
      <c r="R115" s="63" t="s">
        <v>4979</v>
      </c>
      <c r="S115" s="63">
        <v>2</v>
      </c>
      <c r="T115" s="3">
        <f t="shared" si="21"/>
        <v>8451.9999999999982</v>
      </c>
      <c r="U115" s="3">
        <f t="shared" si="22"/>
        <v>8451.9999999999982</v>
      </c>
      <c r="V115" s="3">
        <v>20041196.239999998</v>
      </c>
      <c r="W115" s="3">
        <f t="shared" si="16"/>
        <v>8451.9999999999982</v>
      </c>
      <c r="X115" s="3">
        <f t="shared" si="17"/>
        <v>8451.9999999999982</v>
      </c>
      <c r="Y115" s="62">
        <v>7333909.3360000001</v>
      </c>
      <c r="Z115" s="138">
        <f t="shared" si="23"/>
        <v>27375105.575999998</v>
      </c>
      <c r="AA115" s="84">
        <f t="shared" si="19"/>
        <v>747</v>
      </c>
      <c r="AB115" s="73">
        <f t="shared" si="20"/>
        <v>747</v>
      </c>
    </row>
    <row r="116" spans="1:28" ht="37.299999999999997" x14ac:dyDescent="0.4">
      <c r="A116" s="28">
        <v>145</v>
      </c>
      <c r="B116" s="260">
        <v>105</v>
      </c>
      <c r="C116" s="66" t="s">
        <v>743</v>
      </c>
      <c r="D116" s="70" t="s">
        <v>1938</v>
      </c>
      <c r="E116" s="66" t="s">
        <v>747</v>
      </c>
      <c r="F116" s="71" t="s">
        <v>1821</v>
      </c>
      <c r="G116" s="3">
        <v>14778</v>
      </c>
      <c r="H116" s="47" t="s">
        <v>4907</v>
      </c>
      <c r="I116" s="47" t="s">
        <v>4907</v>
      </c>
      <c r="J116" s="47" t="s">
        <v>4907</v>
      </c>
      <c r="K116" s="47" t="s">
        <v>4906</v>
      </c>
      <c r="L116" s="51">
        <v>0.751</v>
      </c>
      <c r="M116" s="51">
        <v>0.751</v>
      </c>
      <c r="N116" s="72">
        <v>1E-3</v>
      </c>
      <c r="O116" s="65" t="s">
        <v>5165</v>
      </c>
      <c r="P116" s="63" t="s">
        <v>4219</v>
      </c>
      <c r="Q116" s="63" t="s">
        <v>4220</v>
      </c>
      <c r="R116" s="63" t="s">
        <v>4991</v>
      </c>
      <c r="S116" s="63">
        <v>3</v>
      </c>
      <c r="T116" s="3">
        <f t="shared" si="21"/>
        <v>3383.7220000000002</v>
      </c>
      <c r="U116" s="3">
        <f t="shared" si="22"/>
        <v>3383.7220000000002</v>
      </c>
      <c r="V116" s="3">
        <v>8359790</v>
      </c>
      <c r="W116" s="3">
        <f t="shared" si="16"/>
        <v>3383.7220000000002</v>
      </c>
      <c r="X116" s="3">
        <f t="shared" si="17"/>
        <v>3383.7220000000002</v>
      </c>
      <c r="Y116" s="62">
        <v>2417640</v>
      </c>
      <c r="Z116" s="138">
        <f t="shared" si="23"/>
        <v>10777430</v>
      </c>
      <c r="AA116" s="84">
        <f t="shared" ref="AA116:AA147" si="24">IF(G116&lt;100000,AB116,0)</f>
        <v>296</v>
      </c>
      <c r="AB116" s="73">
        <f t="shared" ref="AB116:AB147" si="25">ROUND(G116*2%,0)</f>
        <v>296</v>
      </c>
    </row>
    <row r="117" spans="1:28" ht="49.75" x14ac:dyDescent="0.4">
      <c r="A117" s="28">
        <v>171</v>
      </c>
      <c r="B117" s="260">
        <v>106</v>
      </c>
      <c r="C117" s="66" t="s">
        <v>793</v>
      </c>
      <c r="D117" s="80" t="s">
        <v>1943</v>
      </c>
      <c r="E117" s="66" t="s">
        <v>797</v>
      </c>
      <c r="F117" s="71" t="s">
        <v>1700</v>
      </c>
      <c r="G117" s="3">
        <f>19695+2345</f>
        <v>22040</v>
      </c>
      <c r="H117" s="47" t="s">
        <v>4907</v>
      </c>
      <c r="I117" s="47" t="s">
        <v>4907</v>
      </c>
      <c r="J117" s="47" t="s">
        <v>4907</v>
      </c>
      <c r="K117" s="47" t="s">
        <v>4906</v>
      </c>
      <c r="L117" s="51">
        <v>0.74028941355674016</v>
      </c>
      <c r="M117" s="51">
        <v>0.74028941355674016</v>
      </c>
      <c r="N117" s="72">
        <v>0</v>
      </c>
      <c r="O117" s="65"/>
      <c r="P117" s="63" t="s">
        <v>3131</v>
      </c>
      <c r="Q117" s="63" t="s">
        <v>3621</v>
      </c>
      <c r="R117" s="63" t="s">
        <v>4979</v>
      </c>
      <c r="S117" s="63">
        <v>3</v>
      </c>
      <c r="T117" s="3">
        <f t="shared" si="21"/>
        <v>5283.0213252094472</v>
      </c>
      <c r="U117" s="3">
        <f t="shared" si="22"/>
        <v>5283.0213252094472</v>
      </c>
      <c r="V117" s="3">
        <v>10649420.154771451</v>
      </c>
      <c r="W117" s="3">
        <f t="shared" si="16"/>
        <v>5283.0213252094472</v>
      </c>
      <c r="X117" s="3">
        <f t="shared" si="17"/>
        <v>5283.0213252094472</v>
      </c>
      <c r="Y117" s="62">
        <v>0</v>
      </c>
      <c r="Z117" s="138">
        <f t="shared" si="23"/>
        <v>10649420.154771451</v>
      </c>
      <c r="AA117" s="84">
        <f t="shared" si="24"/>
        <v>441</v>
      </c>
      <c r="AB117" s="73">
        <f t="shared" si="25"/>
        <v>441</v>
      </c>
    </row>
    <row r="118" spans="1:28" ht="24" customHeight="1" x14ac:dyDescent="0.4">
      <c r="A118" s="28">
        <v>119</v>
      </c>
      <c r="B118" s="260">
        <v>107</v>
      </c>
      <c r="C118" s="66" t="s">
        <v>1175</v>
      </c>
      <c r="D118" s="70" t="s">
        <v>1985</v>
      </c>
      <c r="E118" s="66" t="s">
        <v>1177</v>
      </c>
      <c r="F118" s="71" t="s">
        <v>1177</v>
      </c>
      <c r="G118" s="3">
        <v>28645</v>
      </c>
      <c r="H118" s="47" t="s">
        <v>4907</v>
      </c>
      <c r="I118" s="47" t="s">
        <v>4907</v>
      </c>
      <c r="J118" s="47" t="s">
        <v>4907</v>
      </c>
      <c r="K118" s="47" t="s">
        <v>4906</v>
      </c>
      <c r="L118" s="51">
        <v>0.73680000000000001</v>
      </c>
      <c r="M118" s="51">
        <v>0.73680000000000001</v>
      </c>
      <c r="N118" s="72">
        <v>0</v>
      </c>
      <c r="O118" s="65"/>
      <c r="P118" s="63" t="s">
        <v>3167</v>
      </c>
      <c r="Q118" s="63" t="s">
        <v>3657</v>
      </c>
      <c r="R118" s="63" t="s">
        <v>4979</v>
      </c>
      <c r="S118" s="63">
        <v>3</v>
      </c>
      <c r="T118" s="3">
        <f t="shared" si="21"/>
        <v>6966.3639999999996</v>
      </c>
      <c r="U118" s="3">
        <f t="shared" si="22"/>
        <v>6966.3639999999996</v>
      </c>
      <c r="V118" s="3">
        <v>760499</v>
      </c>
      <c r="W118" s="3">
        <f t="shared" si="16"/>
        <v>6966.3639999999996</v>
      </c>
      <c r="X118" s="3">
        <f t="shared" si="17"/>
        <v>6966.3639999999996</v>
      </c>
      <c r="Y118" s="62">
        <v>275952</v>
      </c>
      <c r="Z118" s="138">
        <f t="shared" si="23"/>
        <v>1036451</v>
      </c>
      <c r="AA118" s="84">
        <f t="shared" si="24"/>
        <v>573</v>
      </c>
      <c r="AB118" s="73">
        <f t="shared" si="25"/>
        <v>573</v>
      </c>
    </row>
    <row r="119" spans="1:28" ht="62.15" x14ac:dyDescent="0.4">
      <c r="A119" s="28">
        <v>40</v>
      </c>
      <c r="B119" s="260">
        <v>108</v>
      </c>
      <c r="C119" s="66" t="s">
        <v>1063</v>
      </c>
      <c r="D119" s="70" t="s">
        <v>1973</v>
      </c>
      <c r="E119" s="66" t="s">
        <v>1064</v>
      </c>
      <c r="F119" s="71" t="s">
        <v>1088</v>
      </c>
      <c r="G119" s="3">
        <v>49980</v>
      </c>
      <c r="H119" s="47" t="s">
        <v>4907</v>
      </c>
      <c r="I119" s="47" t="s">
        <v>4907</v>
      </c>
      <c r="J119" s="47" t="s">
        <v>4907</v>
      </c>
      <c r="K119" s="47" t="s">
        <v>4906</v>
      </c>
      <c r="L119" s="51">
        <v>0.73153261304521811</v>
      </c>
      <c r="M119" s="51">
        <v>0.73153261304521811</v>
      </c>
      <c r="N119" s="72">
        <v>0</v>
      </c>
      <c r="O119" s="65"/>
      <c r="P119" s="63" t="s">
        <v>4776</v>
      </c>
      <c r="Q119" s="63" t="s">
        <v>4777</v>
      </c>
      <c r="R119" s="63" t="s">
        <v>4981</v>
      </c>
      <c r="S119" s="63" t="s">
        <v>4755</v>
      </c>
      <c r="T119" s="62">
        <f t="shared" si="21"/>
        <v>12418</v>
      </c>
      <c r="U119" s="62">
        <f t="shared" si="22"/>
        <v>12418</v>
      </c>
      <c r="V119" s="2">
        <v>14457603.730434783</v>
      </c>
      <c r="W119" s="2">
        <f t="shared" si="16"/>
        <v>12418</v>
      </c>
      <c r="X119" s="2">
        <f t="shared" si="17"/>
        <v>12418</v>
      </c>
      <c r="Y119" s="62">
        <v>0</v>
      </c>
      <c r="Z119" s="138">
        <f t="shared" si="23"/>
        <v>14457603.730434783</v>
      </c>
      <c r="AA119" s="84">
        <f t="shared" si="24"/>
        <v>1000</v>
      </c>
      <c r="AB119" s="73">
        <f t="shared" si="25"/>
        <v>1000</v>
      </c>
    </row>
    <row r="120" spans="1:28" ht="37.299999999999997" x14ac:dyDescent="0.4">
      <c r="A120" s="28">
        <v>183</v>
      </c>
      <c r="B120" s="260">
        <v>109</v>
      </c>
      <c r="C120" s="66" t="s">
        <v>471</v>
      </c>
      <c r="D120" s="70" t="s">
        <v>1904</v>
      </c>
      <c r="E120" s="66" t="s">
        <v>475</v>
      </c>
      <c r="F120" s="71" t="s">
        <v>475</v>
      </c>
      <c r="G120" s="3">
        <v>13607</v>
      </c>
      <c r="H120" s="47" t="s">
        <v>4907</v>
      </c>
      <c r="I120" s="47" t="s">
        <v>4907</v>
      </c>
      <c r="J120" s="47" t="s">
        <v>4907</v>
      </c>
      <c r="K120" s="47" t="s">
        <v>4906</v>
      </c>
      <c r="L120" s="51">
        <v>0.72899999999999998</v>
      </c>
      <c r="M120" s="51">
        <v>0.72899999999999998</v>
      </c>
      <c r="N120" s="72">
        <v>0.1</v>
      </c>
      <c r="O120" s="65" t="s">
        <v>4978</v>
      </c>
      <c r="P120" s="63" t="s">
        <v>3119</v>
      </c>
      <c r="Q120" s="63" t="s">
        <v>3591</v>
      </c>
      <c r="R120" s="63" t="s">
        <v>4979</v>
      </c>
      <c r="S120" s="63">
        <v>3</v>
      </c>
      <c r="T120" s="3">
        <f t="shared" si="21"/>
        <v>3415.4970000000003</v>
      </c>
      <c r="U120" s="3">
        <f t="shared" si="22"/>
        <v>3415.4970000000003</v>
      </c>
      <c r="V120" s="3">
        <v>0</v>
      </c>
      <c r="W120" s="3">
        <f t="shared" si="16"/>
        <v>3415.4970000000003</v>
      </c>
      <c r="X120" s="3">
        <f t="shared" si="17"/>
        <v>3415.4970000000003</v>
      </c>
      <c r="Y120" s="62">
        <v>0</v>
      </c>
      <c r="Z120" s="138">
        <f t="shared" si="23"/>
        <v>0</v>
      </c>
      <c r="AA120" s="84">
        <f t="shared" si="24"/>
        <v>272</v>
      </c>
      <c r="AB120" s="73">
        <f t="shared" si="25"/>
        <v>272</v>
      </c>
    </row>
    <row r="121" spans="1:28" ht="20.149999999999999" customHeight="1" x14ac:dyDescent="0.4">
      <c r="A121" s="28">
        <v>151</v>
      </c>
      <c r="B121" s="260">
        <v>110</v>
      </c>
      <c r="C121" s="66" t="s">
        <v>30</v>
      </c>
      <c r="D121" s="70" t="s">
        <v>2875</v>
      </c>
      <c r="E121" s="66" t="s">
        <v>32</v>
      </c>
      <c r="F121" s="71" t="s">
        <v>32</v>
      </c>
      <c r="G121" s="3">
        <v>10198</v>
      </c>
      <c r="H121" s="47" t="s">
        <v>4907</v>
      </c>
      <c r="I121" s="47" t="s">
        <v>4907</v>
      </c>
      <c r="J121" s="47" t="s">
        <v>4907</v>
      </c>
      <c r="K121" s="47" t="s">
        <v>4906</v>
      </c>
      <c r="L121" s="51">
        <v>0.71719945087272019</v>
      </c>
      <c r="M121" s="51">
        <v>0.71719945087272019</v>
      </c>
      <c r="N121" s="72">
        <v>0</v>
      </c>
      <c r="O121" s="65"/>
      <c r="P121" s="63" t="s">
        <v>3170</v>
      </c>
      <c r="Q121" s="63" t="s">
        <v>3660</v>
      </c>
      <c r="R121" s="63" t="s">
        <v>4979</v>
      </c>
      <c r="S121" s="63">
        <v>2</v>
      </c>
      <c r="T121" s="3">
        <f t="shared" si="21"/>
        <v>2679.9999999999995</v>
      </c>
      <c r="U121" s="3">
        <f t="shared" si="22"/>
        <v>2679.9999999999995</v>
      </c>
      <c r="V121" s="3">
        <v>2717703.3333333265</v>
      </c>
      <c r="W121" s="3">
        <f t="shared" si="16"/>
        <v>2679.9999999999995</v>
      </c>
      <c r="X121" s="3">
        <f t="shared" si="17"/>
        <v>2679.9999999999995</v>
      </c>
      <c r="Y121" s="62">
        <v>0</v>
      </c>
      <c r="Z121" s="138">
        <f t="shared" si="23"/>
        <v>2717703.3333333265</v>
      </c>
      <c r="AA121" s="84">
        <f t="shared" si="24"/>
        <v>204</v>
      </c>
      <c r="AB121" s="73">
        <f t="shared" si="25"/>
        <v>204</v>
      </c>
    </row>
    <row r="122" spans="1:28" ht="21" customHeight="1" x14ac:dyDescent="0.4">
      <c r="A122" s="28">
        <v>84</v>
      </c>
      <c r="B122" s="260">
        <v>111</v>
      </c>
      <c r="C122" s="66" t="s">
        <v>162</v>
      </c>
      <c r="D122" s="70" t="s">
        <v>1991</v>
      </c>
      <c r="E122" s="66" t="s">
        <v>164</v>
      </c>
      <c r="F122" s="71" t="s">
        <v>181</v>
      </c>
      <c r="G122" s="3">
        <v>11787</v>
      </c>
      <c r="H122" s="47" t="s">
        <v>4907</v>
      </c>
      <c r="I122" s="47" t="s">
        <v>4907</v>
      </c>
      <c r="J122" s="47" t="s">
        <v>4907</v>
      </c>
      <c r="K122" s="47" t="s">
        <v>4906</v>
      </c>
      <c r="L122" s="51">
        <v>0.71699999999999997</v>
      </c>
      <c r="M122" s="51">
        <v>0.71699999999999997</v>
      </c>
      <c r="N122" s="72">
        <v>2.5999999999999999E-3</v>
      </c>
      <c r="O122" s="65" t="s">
        <v>5165</v>
      </c>
      <c r="P122" s="63" t="s">
        <v>3173</v>
      </c>
      <c r="Q122" s="63" t="s">
        <v>3663</v>
      </c>
      <c r="R122" s="63" t="s">
        <v>4979</v>
      </c>
      <c r="S122" s="63">
        <v>3</v>
      </c>
      <c r="T122" s="3">
        <f t="shared" si="21"/>
        <v>3099.7210000000005</v>
      </c>
      <c r="U122" s="3">
        <f t="shared" si="22"/>
        <v>3099.7210000000005</v>
      </c>
      <c r="V122" s="3">
        <v>1572929.0370370371</v>
      </c>
      <c r="W122" s="3">
        <f t="shared" si="16"/>
        <v>3099.7210000000005</v>
      </c>
      <c r="X122" s="3">
        <f t="shared" si="17"/>
        <v>3099.7210000000005</v>
      </c>
      <c r="Y122" s="62">
        <v>0</v>
      </c>
      <c r="Z122" s="138">
        <f t="shared" si="23"/>
        <v>1572929.0370370371</v>
      </c>
      <c r="AA122" s="84">
        <f t="shared" si="24"/>
        <v>236</v>
      </c>
      <c r="AB122" s="73">
        <f t="shared" si="25"/>
        <v>236</v>
      </c>
    </row>
    <row r="123" spans="1:28" ht="49.75" x14ac:dyDescent="0.4">
      <c r="A123" s="28">
        <v>233</v>
      </c>
      <c r="B123" s="260">
        <v>112</v>
      </c>
      <c r="C123" s="66" t="s">
        <v>96</v>
      </c>
      <c r="D123" s="74" t="s">
        <v>1861</v>
      </c>
      <c r="E123" s="66" t="s">
        <v>101</v>
      </c>
      <c r="F123" s="71" t="s">
        <v>1371</v>
      </c>
      <c r="G123" s="3">
        <v>11063</v>
      </c>
      <c r="H123" s="47" t="s">
        <v>4907</v>
      </c>
      <c r="I123" s="47" t="s">
        <v>4907</v>
      </c>
      <c r="J123" s="47" t="s">
        <v>4907</v>
      </c>
      <c r="K123" s="47" t="s">
        <v>4906</v>
      </c>
      <c r="L123" s="51">
        <v>0.71199999999999997</v>
      </c>
      <c r="M123" s="51">
        <v>0.71199999999999997</v>
      </c>
      <c r="N123" s="72">
        <v>0</v>
      </c>
      <c r="O123" s="65"/>
      <c r="P123" s="63" t="s">
        <v>3083</v>
      </c>
      <c r="Q123" s="63" t="s">
        <v>3554</v>
      </c>
      <c r="R123" s="63" t="s">
        <v>4979</v>
      </c>
      <c r="S123" s="63">
        <v>2</v>
      </c>
      <c r="T123" s="62">
        <f t="shared" si="21"/>
        <v>2965.1440000000002</v>
      </c>
      <c r="U123" s="62">
        <f t="shared" si="22"/>
        <v>2965.1440000000002</v>
      </c>
      <c r="V123" s="3">
        <v>438704</v>
      </c>
      <c r="W123" s="3">
        <f t="shared" si="16"/>
        <v>2965.1440000000002</v>
      </c>
      <c r="X123" s="3">
        <f t="shared" si="17"/>
        <v>2965.1440000000002</v>
      </c>
      <c r="Y123" s="62">
        <v>0</v>
      </c>
      <c r="Z123" s="138">
        <f t="shared" si="23"/>
        <v>438704</v>
      </c>
      <c r="AA123" s="84">
        <f t="shared" si="24"/>
        <v>221</v>
      </c>
      <c r="AB123" s="73">
        <f t="shared" si="25"/>
        <v>221</v>
      </c>
    </row>
    <row r="124" spans="1:28" ht="62.15" x14ac:dyDescent="0.4">
      <c r="A124" s="28">
        <v>130</v>
      </c>
      <c r="B124" s="260">
        <v>113</v>
      </c>
      <c r="C124" s="66" t="s">
        <v>890</v>
      </c>
      <c r="D124" s="70" t="s">
        <v>1952</v>
      </c>
      <c r="E124" s="66" t="s">
        <v>897</v>
      </c>
      <c r="F124" s="71" t="s">
        <v>1819</v>
      </c>
      <c r="G124" s="3">
        <v>14126</v>
      </c>
      <c r="H124" s="47" t="s">
        <v>4907</v>
      </c>
      <c r="I124" s="47" t="s">
        <v>4907</v>
      </c>
      <c r="J124" s="47" t="s">
        <v>4907</v>
      </c>
      <c r="K124" s="47" t="s">
        <v>4906</v>
      </c>
      <c r="L124" s="51">
        <v>0.70699999999999996</v>
      </c>
      <c r="M124" s="51">
        <v>0.51300000000000001</v>
      </c>
      <c r="N124" s="72">
        <v>0</v>
      </c>
      <c r="O124" s="65"/>
      <c r="P124" s="63" t="s">
        <v>3140</v>
      </c>
      <c r="Q124" s="63" t="s">
        <v>3630</v>
      </c>
      <c r="R124" s="63" t="s">
        <v>4979</v>
      </c>
      <c r="S124" s="63">
        <v>2</v>
      </c>
      <c r="T124" s="62">
        <f t="shared" si="21"/>
        <v>3855.9180000000006</v>
      </c>
      <c r="U124" s="62">
        <f t="shared" si="22"/>
        <v>6596.3620000000001</v>
      </c>
      <c r="V124" s="3">
        <v>17278687.299999997</v>
      </c>
      <c r="W124" s="3">
        <f t="shared" si="16"/>
        <v>3855.9180000000006</v>
      </c>
      <c r="X124" s="3">
        <f t="shared" si="17"/>
        <v>6596.3620000000001</v>
      </c>
      <c r="Y124" s="62">
        <v>0</v>
      </c>
      <c r="Z124" s="138">
        <f t="shared" si="23"/>
        <v>17278687.299999997</v>
      </c>
      <c r="AA124" s="84">
        <f t="shared" si="24"/>
        <v>283</v>
      </c>
      <c r="AB124" s="73">
        <f t="shared" si="25"/>
        <v>283</v>
      </c>
    </row>
    <row r="125" spans="1:28" ht="49.75" x14ac:dyDescent="0.4">
      <c r="A125" s="28">
        <v>176</v>
      </c>
      <c r="B125" s="260">
        <v>114</v>
      </c>
      <c r="C125" s="66" t="s">
        <v>471</v>
      </c>
      <c r="D125" s="70" t="s">
        <v>1995</v>
      </c>
      <c r="E125" s="66" t="s">
        <v>477</v>
      </c>
      <c r="F125" s="71" t="s">
        <v>521</v>
      </c>
      <c r="G125" s="3">
        <v>10507</v>
      </c>
      <c r="H125" s="47" t="s">
        <v>4907</v>
      </c>
      <c r="I125" s="47" t="s">
        <v>4907</v>
      </c>
      <c r="J125" s="47" t="s">
        <v>4907</v>
      </c>
      <c r="K125" s="47" t="s">
        <v>4906</v>
      </c>
      <c r="L125" s="51">
        <v>0.70391167792899967</v>
      </c>
      <c r="M125" s="51">
        <v>0.70199999999999996</v>
      </c>
      <c r="N125" s="72">
        <v>0.6</v>
      </c>
      <c r="O125" s="65" t="s">
        <v>4978</v>
      </c>
      <c r="P125" s="63" t="s">
        <v>3115</v>
      </c>
      <c r="Q125" s="63" t="s">
        <v>3587</v>
      </c>
      <c r="R125" s="63" t="s">
        <v>4979</v>
      </c>
      <c r="S125" s="63">
        <v>3</v>
      </c>
      <c r="T125" s="3">
        <f t="shared" si="21"/>
        <v>2901.0000000000005</v>
      </c>
      <c r="U125" s="3">
        <f t="shared" si="22"/>
        <v>2921.0860000000002</v>
      </c>
      <c r="V125" s="3">
        <v>2504634.1538461535</v>
      </c>
      <c r="W125" s="3">
        <f t="shared" si="16"/>
        <v>2901.0000000000005</v>
      </c>
      <c r="X125" s="3">
        <f t="shared" si="17"/>
        <v>2921.0860000000002</v>
      </c>
      <c r="Y125" s="62">
        <v>0</v>
      </c>
      <c r="Z125" s="138">
        <f t="shared" si="23"/>
        <v>2504634.1538461535</v>
      </c>
      <c r="AA125" s="84">
        <f t="shared" si="24"/>
        <v>210</v>
      </c>
      <c r="AB125" s="73">
        <f t="shared" si="25"/>
        <v>210</v>
      </c>
    </row>
    <row r="126" spans="1:28" ht="174" x14ac:dyDescent="0.4">
      <c r="A126" s="28">
        <v>226</v>
      </c>
      <c r="B126" s="260">
        <v>115</v>
      </c>
      <c r="C126" s="66" t="s">
        <v>890</v>
      </c>
      <c r="D126" s="70" t="s">
        <v>1959</v>
      </c>
      <c r="E126" s="66" t="s">
        <v>893</v>
      </c>
      <c r="F126" s="71" t="s">
        <v>1365</v>
      </c>
      <c r="G126" s="3">
        <v>18964</v>
      </c>
      <c r="H126" s="47" t="s">
        <v>4907</v>
      </c>
      <c r="I126" s="47" t="s">
        <v>4907</v>
      </c>
      <c r="J126" s="47" t="s">
        <v>4907</v>
      </c>
      <c r="K126" s="47" t="s">
        <v>4906</v>
      </c>
      <c r="L126" s="51">
        <v>0.70155782365129293</v>
      </c>
      <c r="M126" s="51">
        <v>0.43993073821647033</v>
      </c>
      <c r="N126" s="72">
        <v>0</v>
      </c>
      <c r="O126" s="65"/>
      <c r="P126" s="63" t="s">
        <v>4772</v>
      </c>
      <c r="Q126" s="63" t="s">
        <v>4773</v>
      </c>
      <c r="R126" s="63" t="s">
        <v>4980</v>
      </c>
      <c r="S126" s="63" t="s">
        <v>4762</v>
      </c>
      <c r="T126" s="3">
        <f t="shared" si="21"/>
        <v>5280.6574322768811</v>
      </c>
      <c r="U126" s="3">
        <f t="shared" si="22"/>
        <v>10242.153480462857</v>
      </c>
      <c r="V126" s="3">
        <v>7025507.9468598999</v>
      </c>
      <c r="W126" s="3">
        <f t="shared" si="16"/>
        <v>5280.6574322768811</v>
      </c>
      <c r="X126" s="3">
        <f t="shared" si="17"/>
        <v>10242.153480462857</v>
      </c>
      <c r="Y126" s="62">
        <v>0</v>
      </c>
      <c r="Z126" s="138">
        <f t="shared" si="23"/>
        <v>7025507.9468598999</v>
      </c>
      <c r="AA126" s="84">
        <f t="shared" si="24"/>
        <v>379</v>
      </c>
      <c r="AB126" s="73">
        <f t="shared" si="25"/>
        <v>379</v>
      </c>
    </row>
    <row r="127" spans="1:28" ht="24.9" x14ac:dyDescent="0.4">
      <c r="A127" s="28">
        <v>36</v>
      </c>
      <c r="B127" s="260">
        <v>116</v>
      </c>
      <c r="C127" s="66" t="s">
        <v>363</v>
      </c>
      <c r="D127" s="70" t="s">
        <v>2879</v>
      </c>
      <c r="E127" s="66" t="s">
        <v>1338</v>
      </c>
      <c r="F127" s="71" t="s">
        <v>1703</v>
      </c>
      <c r="G127" s="3">
        <v>17568</v>
      </c>
      <c r="H127" s="47" t="s">
        <v>4907</v>
      </c>
      <c r="I127" s="47" t="s">
        <v>4907</v>
      </c>
      <c r="J127" s="47" t="s">
        <v>4907</v>
      </c>
      <c r="K127" s="47" t="s">
        <v>4906</v>
      </c>
      <c r="L127" s="51">
        <v>0.70079999999999998</v>
      </c>
      <c r="M127" s="51">
        <v>0.70079999999999998</v>
      </c>
      <c r="N127" s="72">
        <v>0</v>
      </c>
      <c r="O127" s="65"/>
      <c r="P127" s="63" t="s">
        <v>3180</v>
      </c>
      <c r="Q127" s="63" t="s">
        <v>3670</v>
      </c>
      <c r="R127" s="63" t="s">
        <v>4979</v>
      </c>
      <c r="S127" s="63">
        <v>3</v>
      </c>
      <c r="T127" s="3">
        <f t="shared" si="21"/>
        <v>4905.3456000000006</v>
      </c>
      <c r="U127" s="3">
        <f t="shared" si="22"/>
        <v>4905.3456000000006</v>
      </c>
      <c r="V127" s="2">
        <v>2407876</v>
      </c>
      <c r="W127" s="2">
        <f t="shared" si="16"/>
        <v>4905.3456000000006</v>
      </c>
      <c r="X127" s="2">
        <f t="shared" si="17"/>
        <v>4905.3456000000006</v>
      </c>
      <c r="Y127" s="62">
        <v>0</v>
      </c>
      <c r="Z127" s="138">
        <f t="shared" si="23"/>
        <v>2407876</v>
      </c>
      <c r="AA127" s="117">
        <f t="shared" si="24"/>
        <v>351</v>
      </c>
      <c r="AB127" s="65">
        <f t="shared" si="25"/>
        <v>351</v>
      </c>
    </row>
    <row r="128" spans="1:28" ht="74.599999999999994" x14ac:dyDescent="0.4">
      <c r="A128" s="28">
        <v>319</v>
      </c>
      <c r="B128" s="260">
        <v>117</v>
      </c>
      <c r="C128" s="66" t="s">
        <v>122</v>
      </c>
      <c r="D128" s="70" t="s">
        <v>2004</v>
      </c>
      <c r="E128" s="66" t="s">
        <v>128</v>
      </c>
      <c r="F128" s="71" t="s">
        <v>1705</v>
      </c>
      <c r="G128" s="3">
        <v>10086</v>
      </c>
      <c r="H128" s="47" t="s">
        <v>4907</v>
      </c>
      <c r="I128" s="47" t="s">
        <v>4907</v>
      </c>
      <c r="J128" s="47" t="s">
        <v>4907</v>
      </c>
      <c r="K128" s="47" t="s">
        <v>4906</v>
      </c>
      <c r="L128" s="51">
        <v>0.7</v>
      </c>
      <c r="M128" s="51">
        <v>0.7</v>
      </c>
      <c r="N128" s="72">
        <v>0</v>
      </c>
      <c r="O128" s="65"/>
      <c r="P128" s="63" t="s">
        <v>4782</v>
      </c>
      <c r="Q128" s="63" t="s">
        <v>4851</v>
      </c>
      <c r="R128" s="63" t="s">
        <v>4981</v>
      </c>
      <c r="S128" s="63" t="s">
        <v>4755</v>
      </c>
      <c r="T128" s="3">
        <f t="shared" si="21"/>
        <v>2823.8000000000006</v>
      </c>
      <c r="U128" s="3">
        <f t="shared" si="22"/>
        <v>2823.8000000000006</v>
      </c>
      <c r="V128" s="3">
        <v>3145367.5217391304</v>
      </c>
      <c r="W128" s="3">
        <f t="shared" si="16"/>
        <v>2823.8000000000006</v>
      </c>
      <c r="X128" s="3">
        <f t="shared" si="17"/>
        <v>2823.8000000000006</v>
      </c>
      <c r="Y128" s="62">
        <v>0</v>
      </c>
      <c r="Z128" s="138">
        <f t="shared" si="23"/>
        <v>3145367.5217391304</v>
      </c>
      <c r="AA128" s="84">
        <f t="shared" si="24"/>
        <v>202</v>
      </c>
      <c r="AB128" s="73">
        <f t="shared" si="25"/>
        <v>202</v>
      </c>
    </row>
    <row r="129" spans="1:28" ht="49.75" x14ac:dyDescent="0.4">
      <c r="A129" s="28">
        <v>526</v>
      </c>
      <c r="B129" s="260">
        <v>118</v>
      </c>
      <c r="C129" s="66" t="s">
        <v>471</v>
      </c>
      <c r="D129" s="70" t="s">
        <v>1903</v>
      </c>
      <c r="E129" s="66" t="s">
        <v>474</v>
      </c>
      <c r="F129" s="71" t="s">
        <v>516</v>
      </c>
      <c r="G129" s="3">
        <v>17419</v>
      </c>
      <c r="H129" s="47" t="s">
        <v>4907</v>
      </c>
      <c r="I129" s="47" t="s">
        <v>4907</v>
      </c>
      <c r="J129" s="47" t="s">
        <v>4907</v>
      </c>
      <c r="K129" s="47" t="s">
        <v>4906</v>
      </c>
      <c r="L129" s="51">
        <v>0.69906424019748536</v>
      </c>
      <c r="M129" s="51">
        <v>0.21199999999999999</v>
      </c>
      <c r="N129" s="72">
        <v>0.1</v>
      </c>
      <c r="O129" s="65" t="s">
        <v>4978</v>
      </c>
      <c r="P129" s="63" t="s">
        <v>3118</v>
      </c>
      <c r="Q129" s="63" t="s">
        <v>3590</v>
      </c>
      <c r="R129" s="63" t="s">
        <v>4979</v>
      </c>
      <c r="S129" s="63">
        <v>3</v>
      </c>
      <c r="T129" s="3">
        <f t="shared" si="21"/>
        <v>4894.0000000000027</v>
      </c>
      <c r="U129" s="3">
        <f t="shared" si="22"/>
        <v>13378.172</v>
      </c>
      <c r="V129" s="3">
        <v>2257507.875</v>
      </c>
      <c r="W129" s="3">
        <f t="shared" si="16"/>
        <v>4894.0000000000027</v>
      </c>
      <c r="X129" s="3">
        <f t="shared" si="17"/>
        <v>13378.172</v>
      </c>
      <c r="Y129" s="62">
        <v>0</v>
      </c>
      <c r="Z129" s="138">
        <f t="shared" si="23"/>
        <v>2257507.875</v>
      </c>
      <c r="AA129" s="84">
        <f t="shared" si="24"/>
        <v>348</v>
      </c>
      <c r="AB129" s="73">
        <f t="shared" si="25"/>
        <v>348</v>
      </c>
    </row>
    <row r="130" spans="1:28" ht="43.75" customHeight="1" x14ac:dyDescent="0.4">
      <c r="A130" s="28">
        <v>353</v>
      </c>
      <c r="B130" s="260">
        <v>119</v>
      </c>
      <c r="C130" s="66" t="s">
        <v>595</v>
      </c>
      <c r="D130" s="70" t="s">
        <v>1911</v>
      </c>
      <c r="E130" s="66" t="s">
        <v>597</v>
      </c>
      <c r="F130" s="71" t="s">
        <v>613</v>
      </c>
      <c r="G130" s="3">
        <v>21163</v>
      </c>
      <c r="H130" s="47" t="s">
        <v>4907</v>
      </c>
      <c r="I130" s="47" t="s">
        <v>4907</v>
      </c>
      <c r="J130" s="47" t="s">
        <v>4907</v>
      </c>
      <c r="K130" s="47" t="s">
        <v>4906</v>
      </c>
      <c r="L130" s="51">
        <v>0.69699999999999995</v>
      </c>
      <c r="M130" s="51">
        <v>0.69699999999999995</v>
      </c>
      <c r="N130" s="72">
        <v>2.3300000000000001E-2</v>
      </c>
      <c r="O130" s="65" t="s">
        <v>4978</v>
      </c>
      <c r="P130" s="63" t="s">
        <v>4945</v>
      </c>
      <c r="Q130" s="63" t="s">
        <v>3597</v>
      </c>
      <c r="R130" s="63" t="s">
        <v>4979</v>
      </c>
      <c r="S130" s="63">
        <v>3</v>
      </c>
      <c r="T130" s="3">
        <f t="shared" si="21"/>
        <v>5989.389000000001</v>
      </c>
      <c r="U130" s="3">
        <f t="shared" si="22"/>
        <v>5989.389000000001</v>
      </c>
      <c r="V130" s="3">
        <v>9105542.2222427092</v>
      </c>
      <c r="W130" s="3">
        <f t="shared" si="16"/>
        <v>5989.389000000001</v>
      </c>
      <c r="X130" s="3">
        <f t="shared" si="17"/>
        <v>5989.389000000001</v>
      </c>
      <c r="Y130" s="62">
        <v>0</v>
      </c>
      <c r="Z130" s="138">
        <f t="shared" si="23"/>
        <v>9105542.2222427092</v>
      </c>
      <c r="AA130" s="84">
        <f t="shared" si="24"/>
        <v>423</v>
      </c>
      <c r="AB130" s="73">
        <f t="shared" si="25"/>
        <v>423</v>
      </c>
    </row>
    <row r="131" spans="1:28" ht="149.15" x14ac:dyDescent="0.4">
      <c r="A131" s="28">
        <v>459</v>
      </c>
      <c r="B131" s="260">
        <v>120</v>
      </c>
      <c r="C131" s="66" t="s">
        <v>71</v>
      </c>
      <c r="D131" s="70" t="s">
        <v>1852</v>
      </c>
      <c r="E131" s="66" t="s">
        <v>73</v>
      </c>
      <c r="F131" s="71" t="s">
        <v>88</v>
      </c>
      <c r="G131" s="3">
        <v>44595</v>
      </c>
      <c r="H131" s="47" t="s">
        <v>4907</v>
      </c>
      <c r="I131" s="47" t="s">
        <v>4907</v>
      </c>
      <c r="J131" s="47" t="s">
        <v>4907</v>
      </c>
      <c r="K131" s="47" t="s">
        <v>4906</v>
      </c>
      <c r="L131" s="51">
        <v>0.6871173898419104</v>
      </c>
      <c r="M131" s="51">
        <v>0.59412490189483125</v>
      </c>
      <c r="N131" s="72">
        <v>2.9999999999999997E-4</v>
      </c>
      <c r="O131" s="65" t="s">
        <v>4978</v>
      </c>
      <c r="P131" s="63" t="s">
        <v>4752</v>
      </c>
      <c r="Q131" s="63" t="s">
        <v>4824</v>
      </c>
      <c r="R131" s="63" t="s">
        <v>4980</v>
      </c>
      <c r="S131" s="63" t="s">
        <v>4753</v>
      </c>
      <c r="T131" s="3">
        <f t="shared" si="21"/>
        <v>13061.000000000005</v>
      </c>
      <c r="U131" s="3">
        <f t="shared" si="22"/>
        <v>17208</v>
      </c>
      <c r="V131" s="3">
        <v>7378856.5248154625</v>
      </c>
      <c r="W131" s="3">
        <f t="shared" si="16"/>
        <v>13061.000000000005</v>
      </c>
      <c r="X131" s="3">
        <f t="shared" si="17"/>
        <v>17208</v>
      </c>
      <c r="Y131" s="62">
        <v>0</v>
      </c>
      <c r="Z131" s="138">
        <f t="shared" si="23"/>
        <v>7378856.5248154625</v>
      </c>
      <c r="AA131" s="84">
        <f t="shared" si="24"/>
        <v>892</v>
      </c>
      <c r="AB131" s="73">
        <f t="shared" si="25"/>
        <v>892</v>
      </c>
    </row>
    <row r="132" spans="1:28" ht="37.299999999999997" x14ac:dyDescent="0.4">
      <c r="A132" s="28">
        <v>164</v>
      </c>
      <c r="B132" s="260">
        <v>121</v>
      </c>
      <c r="C132" s="66" t="s">
        <v>849</v>
      </c>
      <c r="D132" s="66" t="s">
        <v>1948</v>
      </c>
      <c r="E132" s="66" t="s">
        <v>853</v>
      </c>
      <c r="F132" s="71" t="s">
        <v>853</v>
      </c>
      <c r="G132" s="3">
        <v>14900</v>
      </c>
      <c r="H132" s="47" t="s">
        <v>4907</v>
      </c>
      <c r="I132" s="47" t="s">
        <v>4907</v>
      </c>
      <c r="J132" s="47" t="s">
        <v>4907</v>
      </c>
      <c r="K132" s="47" t="s">
        <v>4906</v>
      </c>
      <c r="L132" s="51">
        <v>0.67610738255033553</v>
      </c>
      <c r="M132" s="51">
        <v>0.67610738255033553</v>
      </c>
      <c r="N132" s="72">
        <v>0</v>
      </c>
      <c r="O132" s="65"/>
      <c r="P132" s="63" t="s">
        <v>3136</v>
      </c>
      <c r="Q132" s="63" t="s">
        <v>3626</v>
      </c>
      <c r="R132" s="63" t="s">
        <v>4979</v>
      </c>
      <c r="S132" s="63">
        <v>1</v>
      </c>
      <c r="T132" s="3">
        <f t="shared" si="21"/>
        <v>4528.0000000000009</v>
      </c>
      <c r="U132" s="3">
        <f t="shared" si="22"/>
        <v>4528.0000000000009</v>
      </c>
      <c r="V132" s="3">
        <v>5862853.6296296287</v>
      </c>
      <c r="W132" s="3">
        <f t="shared" si="16"/>
        <v>4528.0000000000009</v>
      </c>
      <c r="X132" s="3">
        <f t="shared" si="17"/>
        <v>4528.0000000000009</v>
      </c>
      <c r="Y132" s="62">
        <v>2401567.2000000002</v>
      </c>
      <c r="Z132" s="138">
        <f t="shared" si="23"/>
        <v>8264420.8296296289</v>
      </c>
      <c r="AA132" s="84">
        <f t="shared" si="24"/>
        <v>298</v>
      </c>
      <c r="AB132" s="73">
        <f t="shared" si="25"/>
        <v>298</v>
      </c>
    </row>
    <row r="133" spans="1:28" ht="37.299999999999997" x14ac:dyDescent="0.4">
      <c r="A133" s="28">
        <v>575</v>
      </c>
      <c r="B133" s="260">
        <v>122</v>
      </c>
      <c r="C133" s="66" t="s">
        <v>0</v>
      </c>
      <c r="D133" s="80" t="s">
        <v>1848</v>
      </c>
      <c r="E133" s="66" t="s">
        <v>3</v>
      </c>
      <c r="F133" s="71" t="s">
        <v>21</v>
      </c>
      <c r="G133" s="3">
        <v>19850</v>
      </c>
      <c r="H133" s="47" t="s">
        <v>4907</v>
      </c>
      <c r="I133" s="47" t="s">
        <v>4907</v>
      </c>
      <c r="J133" s="47" t="s">
        <v>4907</v>
      </c>
      <c r="K133" s="47" t="s">
        <v>4906</v>
      </c>
      <c r="L133" s="51">
        <v>0.67500000000000004</v>
      </c>
      <c r="M133" s="51">
        <v>0.67500000000000004</v>
      </c>
      <c r="N133" s="72">
        <v>0</v>
      </c>
      <c r="O133" s="65"/>
      <c r="P133" s="63" t="s">
        <v>3072</v>
      </c>
      <c r="Q133" s="63" t="s">
        <v>3543</v>
      </c>
      <c r="R133" s="63" t="s">
        <v>4979</v>
      </c>
      <c r="S133" s="63">
        <v>3</v>
      </c>
      <c r="T133" s="3">
        <f t="shared" si="21"/>
        <v>6054.2499999999991</v>
      </c>
      <c r="U133" s="3">
        <f t="shared" si="22"/>
        <v>6054.2499999999991</v>
      </c>
      <c r="V133" s="3">
        <v>600642</v>
      </c>
      <c r="W133" s="3">
        <f t="shared" si="16"/>
        <v>6054.2499999999991</v>
      </c>
      <c r="X133" s="3">
        <f t="shared" si="17"/>
        <v>6054.2499999999991</v>
      </c>
      <c r="Y133" s="62">
        <v>0</v>
      </c>
      <c r="Z133" s="138">
        <f t="shared" si="23"/>
        <v>600642</v>
      </c>
      <c r="AA133" s="84">
        <f t="shared" si="24"/>
        <v>397</v>
      </c>
      <c r="AB133" s="73">
        <f t="shared" si="25"/>
        <v>397</v>
      </c>
    </row>
    <row r="134" spans="1:28" ht="37.299999999999997" x14ac:dyDescent="0.4">
      <c r="A134" s="28">
        <v>33</v>
      </c>
      <c r="B134" s="260">
        <v>123</v>
      </c>
      <c r="C134" s="66" t="s">
        <v>1063</v>
      </c>
      <c r="D134" s="70" t="s">
        <v>1976</v>
      </c>
      <c r="E134" s="66" t="s">
        <v>1067</v>
      </c>
      <c r="F134" s="71" t="s">
        <v>1095</v>
      </c>
      <c r="G134" s="7">
        <v>13489</v>
      </c>
      <c r="H134" s="47" t="s">
        <v>4907</v>
      </c>
      <c r="I134" s="47" t="s">
        <v>4907</v>
      </c>
      <c r="J134" s="47" t="s">
        <v>4907</v>
      </c>
      <c r="K134" s="47" t="s">
        <v>4906</v>
      </c>
      <c r="L134" s="51">
        <v>0.66861887463859404</v>
      </c>
      <c r="M134" s="56">
        <v>0.66861887463859437</v>
      </c>
      <c r="N134" s="72">
        <v>0</v>
      </c>
      <c r="O134" s="65"/>
      <c r="P134" s="63" t="s">
        <v>3159</v>
      </c>
      <c r="Q134" s="63" t="s">
        <v>3649</v>
      </c>
      <c r="R134" s="63" t="s">
        <v>4979</v>
      </c>
      <c r="S134" s="63">
        <v>3</v>
      </c>
      <c r="T134" s="7">
        <f t="shared" ref="T134:T163" si="26">IF(G134*(1-L134)-AA134&gt;0,G134*(1-L134)-AA134,0)</f>
        <v>4200.0000000000045</v>
      </c>
      <c r="U134" s="7">
        <f t="shared" ref="U134:U163" si="27">IF(G134*(1-M134)-AA134&gt;0,G134*(1-M134)-AA134,0)</f>
        <v>4200.0000000000009</v>
      </c>
      <c r="V134" s="7">
        <v>4933050.5757575752</v>
      </c>
      <c r="W134" s="7">
        <f t="shared" si="16"/>
        <v>4200.0000000000045</v>
      </c>
      <c r="X134" s="7">
        <f t="shared" si="17"/>
        <v>4200.0000000000009</v>
      </c>
      <c r="Y134" s="62">
        <v>0</v>
      </c>
      <c r="Z134" s="138">
        <f t="shared" si="23"/>
        <v>4933050.5757575752</v>
      </c>
      <c r="AA134" s="84">
        <f t="shared" si="24"/>
        <v>270</v>
      </c>
      <c r="AB134" s="73">
        <f t="shared" si="25"/>
        <v>270</v>
      </c>
    </row>
    <row r="135" spans="1:28" ht="62.15" x14ac:dyDescent="0.4">
      <c r="A135" s="28">
        <v>122</v>
      </c>
      <c r="B135" s="260">
        <v>124</v>
      </c>
      <c r="C135" s="66" t="s">
        <v>595</v>
      </c>
      <c r="D135" s="70" t="s">
        <v>2866</v>
      </c>
      <c r="E135" s="66" t="s">
        <v>596</v>
      </c>
      <c r="F135" s="71" t="s">
        <v>617</v>
      </c>
      <c r="G135" s="3">
        <v>96806</v>
      </c>
      <c r="H135" s="47" t="s">
        <v>4907</v>
      </c>
      <c r="I135" s="47" t="s">
        <v>4907</v>
      </c>
      <c r="J135" s="47" t="s">
        <v>4907</v>
      </c>
      <c r="K135" s="47" t="s">
        <v>4906</v>
      </c>
      <c r="L135" s="51">
        <v>0.66603309712207936</v>
      </c>
      <c r="M135" s="51">
        <v>0.66603309712207936</v>
      </c>
      <c r="N135" s="72">
        <v>0</v>
      </c>
      <c r="O135" s="65"/>
      <c r="P135" s="63" t="s">
        <v>4947</v>
      </c>
      <c r="Q135" s="63" t="s">
        <v>4764</v>
      </c>
      <c r="R135" s="63" t="s">
        <v>4981</v>
      </c>
      <c r="S135" s="63" t="s">
        <v>4755</v>
      </c>
      <c r="T135" s="3">
        <f t="shared" si="26"/>
        <v>30393.999999999985</v>
      </c>
      <c r="U135" s="3">
        <f t="shared" si="27"/>
        <v>30393.999999999985</v>
      </c>
      <c r="V135" s="3">
        <v>29585069.260111459</v>
      </c>
      <c r="W135" s="3">
        <f t="shared" si="16"/>
        <v>30393.999999999985</v>
      </c>
      <c r="X135" s="3">
        <f t="shared" si="17"/>
        <v>30393.999999999985</v>
      </c>
      <c r="Y135" s="62">
        <v>0</v>
      </c>
      <c r="Z135" s="138">
        <f t="shared" si="23"/>
        <v>29585069.260111459</v>
      </c>
      <c r="AA135" s="84">
        <f t="shared" si="24"/>
        <v>1936</v>
      </c>
      <c r="AB135" s="73">
        <f t="shared" si="25"/>
        <v>1936</v>
      </c>
    </row>
    <row r="136" spans="1:28" ht="37.299999999999997" x14ac:dyDescent="0.4">
      <c r="A136" s="28">
        <v>9</v>
      </c>
      <c r="B136" s="260">
        <v>125</v>
      </c>
      <c r="C136" s="66" t="s">
        <v>1019</v>
      </c>
      <c r="D136" s="74" t="s">
        <v>1970</v>
      </c>
      <c r="E136" s="66" t="s">
        <v>1020</v>
      </c>
      <c r="F136" s="71" t="s">
        <v>1020</v>
      </c>
      <c r="G136" s="3">
        <v>32826</v>
      </c>
      <c r="H136" s="47" t="s">
        <v>4907</v>
      </c>
      <c r="I136" s="47" t="s">
        <v>4907</v>
      </c>
      <c r="J136" s="47" t="s">
        <v>4907</v>
      </c>
      <c r="K136" s="47" t="s">
        <v>4906</v>
      </c>
      <c r="L136" s="51">
        <v>0.66100000000000003</v>
      </c>
      <c r="M136" s="51">
        <v>0.66100000000000003</v>
      </c>
      <c r="N136" s="72">
        <v>0</v>
      </c>
      <c r="O136" s="65"/>
      <c r="P136" s="63" t="s">
        <v>3154</v>
      </c>
      <c r="Q136" s="63" t="s">
        <v>3644</v>
      </c>
      <c r="R136" s="63" t="s">
        <v>4979</v>
      </c>
      <c r="S136" s="63">
        <v>3</v>
      </c>
      <c r="T136" s="3">
        <f t="shared" si="26"/>
        <v>10471.013999999999</v>
      </c>
      <c r="U136" s="3">
        <f t="shared" si="27"/>
        <v>10471.013999999999</v>
      </c>
      <c r="V136" s="3">
        <v>15874737.307692308</v>
      </c>
      <c r="W136" s="3">
        <f t="shared" si="16"/>
        <v>10471.013999999999</v>
      </c>
      <c r="X136" s="3">
        <f t="shared" si="17"/>
        <v>10471.013999999999</v>
      </c>
      <c r="Y136" s="62">
        <v>0</v>
      </c>
      <c r="Z136" s="138">
        <f t="shared" si="23"/>
        <v>15874737.307692308</v>
      </c>
      <c r="AA136" s="117">
        <f t="shared" si="24"/>
        <v>657</v>
      </c>
      <c r="AB136" s="65">
        <f t="shared" si="25"/>
        <v>657</v>
      </c>
    </row>
    <row r="137" spans="1:28" ht="37.299999999999997" x14ac:dyDescent="0.4">
      <c r="A137" s="28">
        <v>551</v>
      </c>
      <c r="B137" s="260">
        <v>126</v>
      </c>
      <c r="C137" s="66" t="s">
        <v>890</v>
      </c>
      <c r="D137" s="70" t="s">
        <v>1950</v>
      </c>
      <c r="E137" s="66" t="s">
        <v>894</v>
      </c>
      <c r="F137" s="71" t="s">
        <v>936</v>
      </c>
      <c r="G137" s="3">
        <v>16783</v>
      </c>
      <c r="H137" s="47" t="s">
        <v>4907</v>
      </c>
      <c r="I137" s="47" t="s">
        <v>4907</v>
      </c>
      <c r="J137" s="47" t="s">
        <v>4907</v>
      </c>
      <c r="K137" s="47" t="s">
        <v>4906</v>
      </c>
      <c r="L137" s="51">
        <v>0.65500000000000003</v>
      </c>
      <c r="M137" s="51">
        <v>0.65500000000000003</v>
      </c>
      <c r="N137" s="72">
        <v>0</v>
      </c>
      <c r="O137" s="65"/>
      <c r="P137" s="63" t="s">
        <v>3138</v>
      </c>
      <c r="Q137" s="63" t="s">
        <v>3628</v>
      </c>
      <c r="R137" s="63" t="s">
        <v>4979</v>
      </c>
      <c r="S137" s="63">
        <v>3</v>
      </c>
      <c r="T137" s="3">
        <f t="shared" si="26"/>
        <v>5454.1349999999993</v>
      </c>
      <c r="U137" s="3">
        <f t="shared" si="27"/>
        <v>5454.1349999999993</v>
      </c>
      <c r="V137" s="3">
        <v>6200499.0115942033</v>
      </c>
      <c r="W137" s="3">
        <f t="shared" si="16"/>
        <v>5454.1349999999993</v>
      </c>
      <c r="X137" s="3">
        <f t="shared" si="17"/>
        <v>5454.1349999999993</v>
      </c>
      <c r="Y137" s="62">
        <v>0</v>
      </c>
      <c r="Z137" s="138">
        <f t="shared" si="23"/>
        <v>6200499.0115942033</v>
      </c>
      <c r="AA137" s="110">
        <f t="shared" si="24"/>
        <v>336</v>
      </c>
      <c r="AB137" s="111">
        <f t="shared" si="25"/>
        <v>336</v>
      </c>
    </row>
    <row r="138" spans="1:28" ht="37.299999999999997" x14ac:dyDescent="0.4">
      <c r="A138" s="28">
        <v>204</v>
      </c>
      <c r="B138" s="260">
        <v>127</v>
      </c>
      <c r="C138" s="66" t="s">
        <v>1097</v>
      </c>
      <c r="D138" s="70" t="s">
        <v>1977</v>
      </c>
      <c r="E138" s="66" t="s">
        <v>1101</v>
      </c>
      <c r="F138" s="71" t="s">
        <v>1101</v>
      </c>
      <c r="G138" s="3">
        <v>10927</v>
      </c>
      <c r="H138" s="47" t="s">
        <v>4907</v>
      </c>
      <c r="I138" s="47" t="s">
        <v>4907</v>
      </c>
      <c r="J138" s="47" t="s">
        <v>4907</v>
      </c>
      <c r="K138" s="47" t="s">
        <v>4906</v>
      </c>
      <c r="L138" s="51">
        <v>0.63603916903084101</v>
      </c>
      <c r="M138" s="51">
        <v>0.63603916903084101</v>
      </c>
      <c r="N138" s="72">
        <f>45.42%-9.02%</f>
        <v>0.36399999999999999</v>
      </c>
      <c r="O138" s="65" t="s">
        <v>5165</v>
      </c>
      <c r="P138" s="63" t="s">
        <v>3160</v>
      </c>
      <c r="Q138" s="63" t="s">
        <v>3650</v>
      </c>
      <c r="R138" s="63" t="s">
        <v>4979</v>
      </c>
      <c r="S138" s="63">
        <v>3</v>
      </c>
      <c r="T138" s="3">
        <f t="shared" si="26"/>
        <v>3758.0000000000005</v>
      </c>
      <c r="U138" s="3">
        <f t="shared" si="27"/>
        <v>3758.0000000000005</v>
      </c>
      <c r="V138" s="3">
        <v>2994846.8064516126</v>
      </c>
      <c r="W138" s="3">
        <f t="shared" si="16"/>
        <v>3758.0000000000005</v>
      </c>
      <c r="X138" s="3">
        <f t="shared" si="17"/>
        <v>3758.0000000000005</v>
      </c>
      <c r="Y138" s="62">
        <v>0</v>
      </c>
      <c r="Z138" s="138">
        <f t="shared" si="23"/>
        <v>2994846.8064516126</v>
      </c>
      <c r="AA138" s="112">
        <f t="shared" si="24"/>
        <v>219</v>
      </c>
      <c r="AB138" s="113">
        <f t="shared" si="25"/>
        <v>219</v>
      </c>
    </row>
    <row r="139" spans="1:28" ht="37.299999999999997" x14ac:dyDescent="0.4">
      <c r="A139" s="28">
        <v>37</v>
      </c>
      <c r="B139" s="260">
        <v>128</v>
      </c>
      <c r="C139" s="66" t="s">
        <v>420</v>
      </c>
      <c r="D139" s="70" t="s">
        <v>1895</v>
      </c>
      <c r="E139" s="66" t="s">
        <v>424</v>
      </c>
      <c r="F139" s="71" t="s">
        <v>467</v>
      </c>
      <c r="G139" s="3">
        <v>14751</v>
      </c>
      <c r="H139" s="47" t="s">
        <v>4907</v>
      </c>
      <c r="I139" s="47" t="s">
        <v>4907</v>
      </c>
      <c r="J139" s="47" t="s">
        <v>4907</v>
      </c>
      <c r="K139" s="47" t="s">
        <v>4906</v>
      </c>
      <c r="L139" s="51">
        <v>0.63500000000000001</v>
      </c>
      <c r="M139" s="51">
        <v>0.63500000000000001</v>
      </c>
      <c r="N139" s="72">
        <v>8.0000000000000004E-4</v>
      </c>
      <c r="O139" s="65" t="s">
        <v>5165</v>
      </c>
      <c r="P139" s="63" t="s">
        <v>3113</v>
      </c>
      <c r="Q139" s="63" t="s">
        <v>3585</v>
      </c>
      <c r="R139" s="63" t="s">
        <v>4979</v>
      </c>
      <c r="S139" s="63">
        <v>3</v>
      </c>
      <c r="T139" s="3">
        <f t="shared" si="26"/>
        <v>5089.1149999999998</v>
      </c>
      <c r="U139" s="3">
        <f t="shared" si="27"/>
        <v>5089.1149999999998</v>
      </c>
      <c r="V139" s="3">
        <v>5340449</v>
      </c>
      <c r="W139" s="3">
        <f t="shared" si="16"/>
        <v>5089.1149999999998</v>
      </c>
      <c r="X139" s="3">
        <f t="shared" si="17"/>
        <v>5089.1149999999998</v>
      </c>
      <c r="Y139" s="62">
        <v>0</v>
      </c>
      <c r="Z139" s="138">
        <f t="shared" si="23"/>
        <v>5340449</v>
      </c>
      <c r="AA139" s="84">
        <f t="shared" si="24"/>
        <v>295</v>
      </c>
      <c r="AB139" s="73">
        <f t="shared" si="25"/>
        <v>295</v>
      </c>
    </row>
    <row r="140" spans="1:28" ht="74.599999999999994" x14ac:dyDescent="0.4">
      <c r="A140" s="28">
        <v>110</v>
      </c>
      <c r="B140" s="260">
        <v>129</v>
      </c>
      <c r="C140" s="66" t="s">
        <v>1154</v>
      </c>
      <c r="D140" s="66" t="s">
        <v>1982</v>
      </c>
      <c r="E140" s="66" t="s">
        <v>1156</v>
      </c>
      <c r="F140" s="71" t="s">
        <v>5339</v>
      </c>
      <c r="G140" s="3">
        <v>26809</v>
      </c>
      <c r="H140" s="47" t="s">
        <v>4907</v>
      </c>
      <c r="I140" s="47" t="s">
        <v>4907</v>
      </c>
      <c r="J140" s="47" t="s">
        <v>4907</v>
      </c>
      <c r="K140" s="47" t="s">
        <v>4906</v>
      </c>
      <c r="L140" s="51">
        <v>0.63016151292476408</v>
      </c>
      <c r="M140" s="51">
        <v>0.61356260957141262</v>
      </c>
      <c r="N140" s="72">
        <v>0</v>
      </c>
      <c r="O140" s="65"/>
      <c r="P140" s="63" t="s">
        <v>4848</v>
      </c>
      <c r="Q140" s="63" t="s">
        <v>4849</v>
      </c>
      <c r="R140" s="63" t="s">
        <v>4987</v>
      </c>
      <c r="S140" s="63" t="s">
        <v>4850</v>
      </c>
      <c r="T140" s="3">
        <f t="shared" si="26"/>
        <v>9379</v>
      </c>
      <c r="U140" s="3">
        <f t="shared" si="27"/>
        <v>9823.9999999999982</v>
      </c>
      <c r="V140" s="3">
        <v>12960920.772946859</v>
      </c>
      <c r="W140" s="3">
        <f t="shared" ref="W140:W192" si="28">T140</f>
        <v>9379</v>
      </c>
      <c r="X140" s="3">
        <f t="shared" ref="X140:X192" si="29">U140</f>
        <v>9823.9999999999982</v>
      </c>
      <c r="Y140" s="62">
        <v>0</v>
      </c>
      <c r="Z140" s="138">
        <f t="shared" ref="Z140:Z171" si="30">V140+Y140</f>
        <v>12960920.772946859</v>
      </c>
      <c r="AA140" s="84">
        <f t="shared" si="24"/>
        <v>536</v>
      </c>
      <c r="AB140" s="73">
        <f t="shared" si="25"/>
        <v>536</v>
      </c>
    </row>
    <row r="141" spans="1:28" ht="37.299999999999997" x14ac:dyDescent="0.4">
      <c r="A141" s="28">
        <v>284</v>
      </c>
      <c r="B141" s="260">
        <v>130</v>
      </c>
      <c r="C141" s="66" t="s">
        <v>1063</v>
      </c>
      <c r="D141" s="70" t="s">
        <v>1975</v>
      </c>
      <c r="E141" s="66" t="s">
        <v>1065</v>
      </c>
      <c r="F141" s="71" t="s">
        <v>1094</v>
      </c>
      <c r="G141" s="3">
        <v>25027</v>
      </c>
      <c r="H141" s="47" t="s">
        <v>4907</v>
      </c>
      <c r="I141" s="47" t="s">
        <v>4907</v>
      </c>
      <c r="J141" s="47" t="s">
        <v>4907</v>
      </c>
      <c r="K141" s="47" t="s">
        <v>4906</v>
      </c>
      <c r="L141" s="51">
        <v>0.62856115395373002</v>
      </c>
      <c r="M141" s="51">
        <v>0.62856115395373002</v>
      </c>
      <c r="N141" s="72">
        <v>1.26E-2</v>
      </c>
      <c r="O141" s="65" t="s">
        <v>5165</v>
      </c>
      <c r="P141" s="63" t="s">
        <v>3158</v>
      </c>
      <c r="Q141" s="63" t="s">
        <v>3648</v>
      </c>
      <c r="R141" s="63" t="s">
        <v>4979</v>
      </c>
      <c r="S141" s="63">
        <v>3</v>
      </c>
      <c r="T141" s="3">
        <f t="shared" si="26"/>
        <v>8794.9999999999982</v>
      </c>
      <c r="U141" s="3">
        <f t="shared" si="27"/>
        <v>8794.9999999999982</v>
      </c>
      <c r="V141" s="3">
        <v>10311236.394871796</v>
      </c>
      <c r="W141" s="3">
        <f t="shared" si="28"/>
        <v>8794.9999999999982</v>
      </c>
      <c r="X141" s="3">
        <f t="shared" si="29"/>
        <v>8794.9999999999982</v>
      </c>
      <c r="Y141" s="62">
        <v>0</v>
      </c>
      <c r="Z141" s="138">
        <f t="shared" si="30"/>
        <v>10311236.394871796</v>
      </c>
      <c r="AA141" s="84">
        <f t="shared" si="24"/>
        <v>501</v>
      </c>
      <c r="AB141" s="73">
        <f t="shared" si="25"/>
        <v>501</v>
      </c>
    </row>
    <row r="142" spans="1:28" ht="124.3" x14ac:dyDescent="0.4">
      <c r="A142" s="28">
        <v>12</v>
      </c>
      <c r="B142" s="260">
        <v>131</v>
      </c>
      <c r="C142" s="66" t="s">
        <v>693</v>
      </c>
      <c r="D142" s="70" t="s">
        <v>1930</v>
      </c>
      <c r="E142" s="66" t="s">
        <v>696</v>
      </c>
      <c r="F142" s="71" t="s">
        <v>1788</v>
      </c>
      <c r="G142" s="3">
        <f>32633+1932</f>
        <v>34565</v>
      </c>
      <c r="H142" s="47" t="s">
        <v>4907</v>
      </c>
      <c r="I142" s="47" t="s">
        <v>4907</v>
      </c>
      <c r="J142" s="47" t="s">
        <v>4907</v>
      </c>
      <c r="K142" s="47" t="s">
        <v>4906</v>
      </c>
      <c r="L142" s="51">
        <v>0.621</v>
      </c>
      <c r="M142" s="51">
        <v>0.621</v>
      </c>
      <c r="N142" s="72">
        <v>0.27899999999999997</v>
      </c>
      <c r="O142" s="65" t="s">
        <v>5165</v>
      </c>
      <c r="P142" s="63" t="s">
        <v>4959</v>
      </c>
      <c r="Q142" s="63" t="s">
        <v>4767</v>
      </c>
      <c r="R142" s="63" t="s">
        <v>4981</v>
      </c>
      <c r="S142" s="63" t="s">
        <v>4755</v>
      </c>
      <c r="T142" s="62">
        <f t="shared" si="26"/>
        <v>12409.135</v>
      </c>
      <c r="U142" s="62">
        <f t="shared" si="27"/>
        <v>12409.135</v>
      </c>
      <c r="V142" s="3">
        <v>51942710.069930069</v>
      </c>
      <c r="W142" s="3">
        <f t="shared" si="28"/>
        <v>12409.135</v>
      </c>
      <c r="X142" s="3">
        <f t="shared" si="29"/>
        <v>12409.135</v>
      </c>
      <c r="Y142" s="62">
        <v>0</v>
      </c>
      <c r="Z142" s="138">
        <f t="shared" si="30"/>
        <v>51942710.069930069</v>
      </c>
      <c r="AA142" s="84">
        <f t="shared" si="24"/>
        <v>691</v>
      </c>
      <c r="AB142" s="73">
        <f t="shared" si="25"/>
        <v>691</v>
      </c>
    </row>
    <row r="143" spans="1:28" ht="18.899999999999999" customHeight="1" x14ac:dyDescent="0.4">
      <c r="A143" s="28">
        <v>38</v>
      </c>
      <c r="B143" s="260">
        <v>132</v>
      </c>
      <c r="C143" s="66" t="s">
        <v>122</v>
      </c>
      <c r="D143" s="70" t="s">
        <v>1866</v>
      </c>
      <c r="E143" s="66" t="s">
        <v>124</v>
      </c>
      <c r="F143" s="71" t="s">
        <v>124</v>
      </c>
      <c r="G143" s="3">
        <v>20599</v>
      </c>
      <c r="H143" s="47" t="s">
        <v>4907</v>
      </c>
      <c r="I143" s="47" t="s">
        <v>4907</v>
      </c>
      <c r="J143" s="47" t="s">
        <v>4907</v>
      </c>
      <c r="K143" s="47" t="s">
        <v>4906</v>
      </c>
      <c r="L143" s="51">
        <v>0.6173600660226225</v>
      </c>
      <c r="M143" s="51">
        <v>0.6173600660226225</v>
      </c>
      <c r="N143" s="72">
        <v>0</v>
      </c>
      <c r="O143" s="65"/>
      <c r="P143" s="63" t="s">
        <v>3088</v>
      </c>
      <c r="Q143" s="63" t="s">
        <v>3559</v>
      </c>
      <c r="R143" s="63" t="s">
        <v>4979</v>
      </c>
      <c r="S143" s="63">
        <v>3</v>
      </c>
      <c r="T143" s="3">
        <f t="shared" si="26"/>
        <v>7469.9999999999991</v>
      </c>
      <c r="U143" s="3">
        <f t="shared" si="27"/>
        <v>7469.9999999999991</v>
      </c>
      <c r="V143" s="3">
        <v>5562330.1176470583</v>
      </c>
      <c r="W143" s="3">
        <f t="shared" si="28"/>
        <v>7469.9999999999991</v>
      </c>
      <c r="X143" s="3">
        <f t="shared" si="29"/>
        <v>7469.9999999999991</v>
      </c>
      <c r="Y143" s="62">
        <v>0</v>
      </c>
      <c r="Z143" s="138">
        <f t="shared" si="30"/>
        <v>5562330.1176470583</v>
      </c>
      <c r="AA143" s="84">
        <f t="shared" si="24"/>
        <v>412</v>
      </c>
      <c r="AB143" s="73">
        <f t="shared" si="25"/>
        <v>412</v>
      </c>
    </row>
    <row r="144" spans="1:28" ht="24.9" x14ac:dyDescent="0.4">
      <c r="A144" s="28">
        <v>6</v>
      </c>
      <c r="B144" s="260">
        <v>133</v>
      </c>
      <c r="C144" s="66" t="s">
        <v>693</v>
      </c>
      <c r="D144" s="70" t="s">
        <v>2002</v>
      </c>
      <c r="E144" s="66" t="s">
        <v>697</v>
      </c>
      <c r="F144" s="71" t="s">
        <v>1704</v>
      </c>
      <c r="G144" s="3">
        <f>9543+646</f>
        <v>10189</v>
      </c>
      <c r="H144" s="47" t="s">
        <v>4907</v>
      </c>
      <c r="I144" s="47" t="s">
        <v>4907</v>
      </c>
      <c r="J144" s="47" t="s">
        <v>4907</v>
      </c>
      <c r="K144" s="47" t="s">
        <v>4906</v>
      </c>
      <c r="L144" s="51">
        <v>0.61</v>
      </c>
      <c r="M144" s="51">
        <v>0.61</v>
      </c>
      <c r="N144" s="72">
        <v>6.6000000000000003E-2</v>
      </c>
      <c r="O144" s="65" t="s">
        <v>5165</v>
      </c>
      <c r="P144" s="63" t="s">
        <v>3181</v>
      </c>
      <c r="Q144" s="63" t="s">
        <v>3671</v>
      </c>
      <c r="R144" s="63" t="s">
        <v>4979</v>
      </c>
      <c r="S144" s="63">
        <v>3</v>
      </c>
      <c r="T144" s="3">
        <f t="shared" si="26"/>
        <v>3769.71</v>
      </c>
      <c r="U144" s="3">
        <f t="shared" si="27"/>
        <v>3769.71</v>
      </c>
      <c r="V144" s="3">
        <v>4719161</v>
      </c>
      <c r="W144" s="3">
        <f t="shared" si="28"/>
        <v>3769.71</v>
      </c>
      <c r="X144" s="3">
        <f t="shared" si="29"/>
        <v>3769.71</v>
      </c>
      <c r="Y144" s="62">
        <v>0</v>
      </c>
      <c r="Z144" s="138">
        <f t="shared" si="30"/>
        <v>4719161</v>
      </c>
      <c r="AA144" s="84">
        <f t="shared" si="24"/>
        <v>204</v>
      </c>
      <c r="AB144" s="73">
        <f t="shared" si="25"/>
        <v>204</v>
      </c>
    </row>
    <row r="145" spans="1:29" ht="37.299999999999997" x14ac:dyDescent="0.4">
      <c r="A145" s="28">
        <v>34</v>
      </c>
      <c r="B145" s="260">
        <v>134</v>
      </c>
      <c r="C145" s="66" t="s">
        <v>319</v>
      </c>
      <c r="D145" s="70" t="s">
        <v>1926</v>
      </c>
      <c r="E145" s="66" t="s">
        <v>669</v>
      </c>
      <c r="F145" s="71" t="s">
        <v>669</v>
      </c>
      <c r="G145" s="3">
        <v>22186</v>
      </c>
      <c r="H145" s="47" t="s">
        <v>4907</v>
      </c>
      <c r="I145" s="47" t="s">
        <v>4907</v>
      </c>
      <c r="J145" s="47" t="s">
        <v>4907</v>
      </c>
      <c r="K145" s="47" t="s">
        <v>4906</v>
      </c>
      <c r="L145" s="51">
        <v>0.6079058865951501</v>
      </c>
      <c r="M145" s="51">
        <v>0.6079058865951501</v>
      </c>
      <c r="N145" s="72">
        <v>0</v>
      </c>
      <c r="O145" s="65"/>
      <c r="P145" s="63" t="s">
        <v>4223</v>
      </c>
      <c r="Q145" s="63" t="s">
        <v>4224</v>
      </c>
      <c r="R145" s="63" t="s">
        <v>4979</v>
      </c>
      <c r="S145" s="63">
        <v>3</v>
      </c>
      <c r="T145" s="3">
        <f t="shared" si="26"/>
        <v>8255</v>
      </c>
      <c r="U145" s="3">
        <f t="shared" si="27"/>
        <v>8255</v>
      </c>
      <c r="V145" s="3">
        <v>6336661.625</v>
      </c>
      <c r="W145" s="3">
        <f t="shared" si="28"/>
        <v>8255</v>
      </c>
      <c r="X145" s="3">
        <f t="shared" si="29"/>
        <v>8255</v>
      </c>
      <c r="Y145" s="62">
        <v>0</v>
      </c>
      <c r="Z145" s="138">
        <f t="shared" si="30"/>
        <v>6336661.625</v>
      </c>
      <c r="AA145" s="84">
        <f t="shared" si="24"/>
        <v>444</v>
      </c>
      <c r="AB145" s="73">
        <f t="shared" si="25"/>
        <v>444</v>
      </c>
    </row>
    <row r="146" spans="1:29" ht="49.75" x14ac:dyDescent="0.4">
      <c r="A146" s="28">
        <v>243</v>
      </c>
      <c r="B146" s="260">
        <v>135</v>
      </c>
      <c r="C146" s="66" t="s">
        <v>96</v>
      </c>
      <c r="D146" s="74" t="s">
        <v>1860</v>
      </c>
      <c r="E146" s="66" t="s">
        <v>99</v>
      </c>
      <c r="F146" s="71" t="s">
        <v>99</v>
      </c>
      <c r="G146" s="3">
        <v>19847</v>
      </c>
      <c r="H146" s="47" t="s">
        <v>4907</v>
      </c>
      <c r="I146" s="47" t="s">
        <v>4907</v>
      </c>
      <c r="J146" s="47" t="s">
        <v>4907</v>
      </c>
      <c r="K146" s="47" t="s">
        <v>4906</v>
      </c>
      <c r="L146" s="51">
        <v>0.59535446163148087</v>
      </c>
      <c r="M146" s="51">
        <v>0.59535446163148087</v>
      </c>
      <c r="N146" s="72">
        <v>0.3</v>
      </c>
      <c r="O146" s="65" t="s">
        <v>4978</v>
      </c>
      <c r="P146" s="63" t="s">
        <v>3082</v>
      </c>
      <c r="Q146" s="63" t="s">
        <v>3553</v>
      </c>
      <c r="R146" s="63" t="s">
        <v>4979</v>
      </c>
      <c r="S146" s="63">
        <v>3</v>
      </c>
      <c r="T146" s="3">
        <f t="shared" si="26"/>
        <v>7633.9999999999991</v>
      </c>
      <c r="U146" s="3">
        <f t="shared" si="27"/>
        <v>7633.9999999999991</v>
      </c>
      <c r="V146" s="3">
        <v>11381622</v>
      </c>
      <c r="W146" s="3">
        <f t="shared" si="28"/>
        <v>7633.9999999999991</v>
      </c>
      <c r="X146" s="3">
        <f t="shared" si="29"/>
        <v>7633.9999999999991</v>
      </c>
      <c r="Y146" s="62">
        <v>0</v>
      </c>
      <c r="Z146" s="138">
        <f t="shared" si="30"/>
        <v>11381622</v>
      </c>
      <c r="AA146" s="84">
        <f t="shared" si="24"/>
        <v>397</v>
      </c>
      <c r="AB146" s="73">
        <f t="shared" si="25"/>
        <v>397</v>
      </c>
    </row>
    <row r="147" spans="1:29" ht="37.299999999999997" x14ac:dyDescent="0.4">
      <c r="A147" s="28">
        <v>76</v>
      </c>
      <c r="B147" s="260">
        <v>136</v>
      </c>
      <c r="C147" s="66" t="s">
        <v>327</v>
      </c>
      <c r="D147" s="70" t="s">
        <v>1881</v>
      </c>
      <c r="E147" s="66" t="s">
        <v>330</v>
      </c>
      <c r="F147" s="71" t="s">
        <v>330</v>
      </c>
      <c r="G147" s="3">
        <v>18144</v>
      </c>
      <c r="H147" s="47" t="s">
        <v>4907</v>
      </c>
      <c r="I147" s="47" t="s">
        <v>4907</v>
      </c>
      <c r="J147" s="47" t="s">
        <v>4907</v>
      </c>
      <c r="K147" s="47" t="s">
        <v>4906</v>
      </c>
      <c r="L147" s="51">
        <v>0.53300000000000003</v>
      </c>
      <c r="M147" s="51">
        <v>0</v>
      </c>
      <c r="N147" s="72">
        <v>0.38900000000000001</v>
      </c>
      <c r="O147" s="65" t="s">
        <v>5165</v>
      </c>
      <c r="P147" s="63" t="s">
        <v>4828</v>
      </c>
      <c r="Q147" s="63" t="s">
        <v>4028</v>
      </c>
      <c r="R147" s="63" t="s">
        <v>4985</v>
      </c>
      <c r="S147" s="63">
        <v>3</v>
      </c>
      <c r="T147" s="3">
        <f t="shared" si="26"/>
        <v>8110.2479999999996</v>
      </c>
      <c r="U147" s="3">
        <f t="shared" si="27"/>
        <v>17781</v>
      </c>
      <c r="V147" s="3">
        <v>6147430.7000000002</v>
      </c>
      <c r="W147" s="3">
        <f t="shared" si="28"/>
        <v>8110.2479999999996</v>
      </c>
      <c r="X147" s="3">
        <f t="shared" si="29"/>
        <v>17781</v>
      </c>
      <c r="Y147" s="62">
        <v>2721179.79</v>
      </c>
      <c r="Z147" s="138">
        <f t="shared" si="30"/>
        <v>8868610.4900000002</v>
      </c>
      <c r="AA147" s="84">
        <f t="shared" si="24"/>
        <v>363</v>
      </c>
      <c r="AB147" s="73">
        <f t="shared" si="25"/>
        <v>363</v>
      </c>
    </row>
    <row r="148" spans="1:29" ht="74.599999999999994" x14ac:dyDescent="0.4">
      <c r="A148" s="28">
        <v>333</v>
      </c>
      <c r="B148" s="260">
        <v>137</v>
      </c>
      <c r="C148" s="66" t="s">
        <v>71</v>
      </c>
      <c r="D148" s="70" t="s">
        <v>1857</v>
      </c>
      <c r="E148" s="66" t="s">
        <v>76</v>
      </c>
      <c r="F148" s="71" t="s">
        <v>1662</v>
      </c>
      <c r="G148" s="3">
        <v>16746</v>
      </c>
      <c r="H148" s="47" t="s">
        <v>4907</v>
      </c>
      <c r="I148" s="47" t="s">
        <v>4907</v>
      </c>
      <c r="J148" s="47" t="s">
        <v>4907</v>
      </c>
      <c r="K148" s="47" t="s">
        <v>4906</v>
      </c>
      <c r="L148" s="51">
        <v>0.524602890242446</v>
      </c>
      <c r="M148" s="51">
        <v>0.49796966439746804</v>
      </c>
      <c r="N148" s="72">
        <v>0</v>
      </c>
      <c r="O148" s="65"/>
      <c r="P148" s="63" t="s">
        <v>3079</v>
      </c>
      <c r="Q148" s="63" t="s">
        <v>3550</v>
      </c>
      <c r="R148" s="63" t="s">
        <v>4979</v>
      </c>
      <c r="S148" s="63">
        <v>2</v>
      </c>
      <c r="T148" s="3">
        <f t="shared" si="26"/>
        <v>7625.9999999999991</v>
      </c>
      <c r="U148" s="3">
        <f t="shared" si="27"/>
        <v>8072</v>
      </c>
      <c r="V148" s="3">
        <v>11148803.981537785</v>
      </c>
      <c r="W148" s="3">
        <f t="shared" si="28"/>
        <v>7625.9999999999991</v>
      </c>
      <c r="X148" s="3">
        <f t="shared" si="29"/>
        <v>8072</v>
      </c>
      <c r="Y148" s="62">
        <v>0</v>
      </c>
      <c r="Z148" s="138">
        <f t="shared" si="30"/>
        <v>11148803.981537785</v>
      </c>
      <c r="AA148" s="84">
        <f t="shared" ref="AA148:AA179" si="31">IF(G148&lt;100000,AB148,0)</f>
        <v>335</v>
      </c>
      <c r="AB148" s="73">
        <f t="shared" ref="AB148:AB179" si="32">ROUND(G148*2%,0)</f>
        <v>335</v>
      </c>
    </row>
    <row r="149" spans="1:29" ht="37.299999999999997" x14ac:dyDescent="0.4">
      <c r="A149" s="28">
        <v>477</v>
      </c>
      <c r="B149" s="260">
        <v>138</v>
      </c>
      <c r="C149" s="66" t="s">
        <v>327</v>
      </c>
      <c r="D149" s="70" t="s">
        <v>2877</v>
      </c>
      <c r="E149" s="66" t="s">
        <v>331</v>
      </c>
      <c r="F149" s="71" t="s">
        <v>1337</v>
      </c>
      <c r="G149" s="3">
        <v>10768</v>
      </c>
      <c r="H149" s="47" t="s">
        <v>4907</v>
      </c>
      <c r="I149" s="47" t="s">
        <v>4907</v>
      </c>
      <c r="J149" s="47" t="s">
        <v>4907</v>
      </c>
      <c r="K149" s="47" t="s">
        <v>4906</v>
      </c>
      <c r="L149" s="51">
        <v>0.51600000000000001</v>
      </c>
      <c r="M149" s="51">
        <v>0.51600000000000001</v>
      </c>
      <c r="N149" s="72">
        <v>0</v>
      </c>
      <c r="O149" s="65"/>
      <c r="P149" s="63" t="s">
        <v>3174</v>
      </c>
      <c r="Q149" s="63" t="s">
        <v>3664</v>
      </c>
      <c r="R149" s="63" t="s">
        <v>4979</v>
      </c>
      <c r="S149" s="63">
        <v>2</v>
      </c>
      <c r="T149" s="3">
        <f t="shared" si="26"/>
        <v>4996.7119999999995</v>
      </c>
      <c r="U149" s="3">
        <f t="shared" si="27"/>
        <v>4996.7119999999995</v>
      </c>
      <c r="V149" s="3">
        <v>3199314.12</v>
      </c>
      <c r="W149" s="3">
        <f t="shared" si="28"/>
        <v>4996.7119999999995</v>
      </c>
      <c r="X149" s="3">
        <f t="shared" si="29"/>
        <v>4996.7119999999995</v>
      </c>
      <c r="Y149" s="62">
        <v>1806433.22</v>
      </c>
      <c r="Z149" s="138">
        <f t="shared" si="30"/>
        <v>5005747.34</v>
      </c>
      <c r="AA149" s="84">
        <f t="shared" si="31"/>
        <v>215</v>
      </c>
      <c r="AB149" s="73">
        <f t="shared" si="32"/>
        <v>215</v>
      </c>
    </row>
    <row r="150" spans="1:29" ht="37.299999999999997" x14ac:dyDescent="0.4">
      <c r="A150" s="28">
        <v>340</v>
      </c>
      <c r="B150" s="260">
        <v>139</v>
      </c>
      <c r="C150" s="66" t="s">
        <v>30</v>
      </c>
      <c r="D150" s="80" t="s">
        <v>1851</v>
      </c>
      <c r="E150" s="66" t="s">
        <v>31</v>
      </c>
      <c r="F150" s="71" t="s">
        <v>1691</v>
      </c>
      <c r="G150" s="3">
        <v>12447</v>
      </c>
      <c r="H150" s="47" t="s">
        <v>4907</v>
      </c>
      <c r="I150" s="47" t="s">
        <v>4907</v>
      </c>
      <c r="J150" s="47" t="s">
        <v>4907</v>
      </c>
      <c r="K150" s="47" t="s">
        <v>4906</v>
      </c>
      <c r="L150" s="51">
        <v>0.50560000000000005</v>
      </c>
      <c r="M150" s="51">
        <v>0.50560000000000005</v>
      </c>
      <c r="N150" s="72">
        <v>0</v>
      </c>
      <c r="O150" s="65"/>
      <c r="P150" s="63" t="s">
        <v>3075</v>
      </c>
      <c r="Q150" s="63" t="s">
        <v>3546</v>
      </c>
      <c r="R150" s="63" t="s">
        <v>4979</v>
      </c>
      <c r="S150" s="63">
        <v>3</v>
      </c>
      <c r="T150" s="62">
        <f t="shared" si="26"/>
        <v>5904.7967999999992</v>
      </c>
      <c r="U150" s="62">
        <f t="shared" si="27"/>
        <v>5904.7967999999992</v>
      </c>
      <c r="V150" s="3">
        <v>5291562</v>
      </c>
      <c r="W150" s="3">
        <f t="shared" si="28"/>
        <v>5904.7967999999992</v>
      </c>
      <c r="X150" s="3">
        <f t="shared" si="29"/>
        <v>5904.7967999999992</v>
      </c>
      <c r="Y150" s="62">
        <v>0</v>
      </c>
      <c r="Z150" s="138">
        <f t="shared" si="30"/>
        <v>5291562</v>
      </c>
      <c r="AA150" s="84">
        <f t="shared" si="31"/>
        <v>249</v>
      </c>
      <c r="AB150" s="73">
        <f t="shared" si="32"/>
        <v>249</v>
      </c>
    </row>
    <row r="151" spans="1:29" ht="24.9" x14ac:dyDescent="0.4">
      <c r="A151" s="28">
        <v>79</v>
      </c>
      <c r="B151" s="260">
        <v>140</v>
      </c>
      <c r="C151" s="66" t="s">
        <v>364</v>
      </c>
      <c r="D151" s="80" t="s">
        <v>1888</v>
      </c>
      <c r="E151" s="66" t="s">
        <v>371</v>
      </c>
      <c r="F151" s="71" t="s">
        <v>371</v>
      </c>
      <c r="G151" s="3">
        <v>14571</v>
      </c>
      <c r="H151" s="47" t="s">
        <v>4907</v>
      </c>
      <c r="I151" s="47" t="s">
        <v>4907</v>
      </c>
      <c r="J151" s="47" t="s">
        <v>4907</v>
      </c>
      <c r="K151" s="47" t="s">
        <v>4906</v>
      </c>
      <c r="L151" s="51">
        <v>0.49124974263948945</v>
      </c>
      <c r="M151" s="51">
        <v>0.49124974263948945</v>
      </c>
      <c r="N151" s="72">
        <v>0</v>
      </c>
      <c r="O151" s="65"/>
      <c r="P151" s="63" t="s">
        <v>3104</v>
      </c>
      <c r="Q151" s="63" t="s">
        <v>3576</v>
      </c>
      <c r="R151" s="63" t="s">
        <v>4979</v>
      </c>
      <c r="S151" s="63">
        <v>3</v>
      </c>
      <c r="T151" s="3">
        <f t="shared" si="26"/>
        <v>7121.9999999999982</v>
      </c>
      <c r="U151" s="3">
        <f t="shared" si="27"/>
        <v>7121.9999999999982</v>
      </c>
      <c r="V151" s="3">
        <v>663979.6969696969</v>
      </c>
      <c r="W151" s="3">
        <f t="shared" si="28"/>
        <v>7121.9999999999982</v>
      </c>
      <c r="X151" s="3">
        <f t="shared" si="29"/>
        <v>7121.9999999999982</v>
      </c>
      <c r="Y151" s="62">
        <v>0</v>
      </c>
      <c r="Z151" s="138">
        <f t="shared" si="30"/>
        <v>663979.6969696969</v>
      </c>
      <c r="AA151" s="84">
        <f t="shared" si="31"/>
        <v>291</v>
      </c>
      <c r="AB151" s="65">
        <f t="shared" si="32"/>
        <v>291</v>
      </c>
    </row>
    <row r="152" spans="1:29" ht="24.9" x14ac:dyDescent="0.4">
      <c r="A152" s="28">
        <v>301</v>
      </c>
      <c r="B152" s="260">
        <v>141</v>
      </c>
      <c r="C152" s="66" t="s">
        <v>890</v>
      </c>
      <c r="D152" s="70" t="s">
        <v>2871</v>
      </c>
      <c r="E152" s="66" t="s">
        <v>896</v>
      </c>
      <c r="F152" s="71" t="s">
        <v>938</v>
      </c>
      <c r="G152" s="3">
        <v>15166</v>
      </c>
      <c r="H152" s="47" t="s">
        <v>4907</v>
      </c>
      <c r="I152" s="47" t="s">
        <v>4907</v>
      </c>
      <c r="J152" s="47" t="s">
        <v>4907</v>
      </c>
      <c r="K152" s="47" t="s">
        <v>4906</v>
      </c>
      <c r="L152" s="51">
        <v>0.46</v>
      </c>
      <c r="M152" s="51">
        <v>0.46</v>
      </c>
      <c r="N152" s="72">
        <v>5.0000000000000001E-4</v>
      </c>
      <c r="O152" s="65" t="s">
        <v>5165</v>
      </c>
      <c r="P152" s="63" t="s">
        <v>3139</v>
      </c>
      <c r="Q152" s="63" t="s">
        <v>3629</v>
      </c>
      <c r="R152" s="63" t="s">
        <v>4979</v>
      </c>
      <c r="S152" s="63">
        <v>2</v>
      </c>
      <c r="T152" s="62">
        <f t="shared" si="26"/>
        <v>7886.64</v>
      </c>
      <c r="U152" s="62">
        <f t="shared" si="27"/>
        <v>7886.64</v>
      </c>
      <c r="V152" s="3">
        <v>8947115.5111111104</v>
      </c>
      <c r="W152" s="3">
        <f t="shared" si="28"/>
        <v>7886.64</v>
      </c>
      <c r="X152" s="3">
        <f t="shared" si="29"/>
        <v>7886.64</v>
      </c>
      <c r="Y152" s="62">
        <v>0</v>
      </c>
      <c r="Z152" s="138">
        <f t="shared" si="30"/>
        <v>8947115.5111111104</v>
      </c>
      <c r="AA152" s="84">
        <f t="shared" si="31"/>
        <v>303</v>
      </c>
      <c r="AB152" s="73">
        <f t="shared" si="32"/>
        <v>303</v>
      </c>
    </row>
    <row r="153" spans="1:29" ht="68.150000000000006" customHeight="1" x14ac:dyDescent="0.4">
      <c r="A153" s="28">
        <v>187</v>
      </c>
      <c r="B153" s="260">
        <v>142</v>
      </c>
      <c r="C153" s="68" t="s">
        <v>420</v>
      </c>
      <c r="D153" s="75" t="s">
        <v>1899</v>
      </c>
      <c r="E153" s="68" t="s">
        <v>423</v>
      </c>
      <c r="F153" s="76" t="s">
        <v>1698</v>
      </c>
      <c r="G153" s="9">
        <f>14915+812+1220</f>
        <v>16947</v>
      </c>
      <c r="H153" s="47" t="s">
        <v>4907</v>
      </c>
      <c r="I153" s="47" t="s">
        <v>4907</v>
      </c>
      <c r="J153" s="47" t="s">
        <v>4907</v>
      </c>
      <c r="K153" s="47" t="s">
        <v>4906</v>
      </c>
      <c r="L153" s="55">
        <v>0.45800000000000002</v>
      </c>
      <c r="M153" s="55">
        <v>0.45800000000000002</v>
      </c>
      <c r="N153" s="72">
        <v>6.7000000000000002E-3</v>
      </c>
      <c r="O153" s="65" t="s">
        <v>4978</v>
      </c>
      <c r="P153" s="63" t="s">
        <v>3114</v>
      </c>
      <c r="Q153" s="63" t="s">
        <v>3586</v>
      </c>
      <c r="R153" s="63" t="s">
        <v>4979</v>
      </c>
      <c r="S153" s="63">
        <v>3</v>
      </c>
      <c r="T153" s="64">
        <f t="shared" si="26"/>
        <v>8846.2740000000013</v>
      </c>
      <c r="U153" s="64">
        <f t="shared" si="27"/>
        <v>8846.2740000000013</v>
      </c>
      <c r="V153" s="9">
        <v>6725183.9945652178</v>
      </c>
      <c r="W153" s="64">
        <f t="shared" si="28"/>
        <v>8846.2740000000013</v>
      </c>
      <c r="X153" s="64">
        <f t="shared" si="29"/>
        <v>8846.2740000000013</v>
      </c>
      <c r="Y153" s="64">
        <v>2467162.6530251191</v>
      </c>
      <c r="Z153" s="138">
        <f t="shared" si="30"/>
        <v>9192346.6475903373</v>
      </c>
      <c r="AA153" s="84">
        <f t="shared" si="31"/>
        <v>339</v>
      </c>
      <c r="AB153" s="73">
        <f t="shared" si="32"/>
        <v>339</v>
      </c>
    </row>
    <row r="154" spans="1:29" ht="33.450000000000003" customHeight="1" x14ac:dyDescent="0.4">
      <c r="A154" s="28">
        <v>182</v>
      </c>
      <c r="B154" s="260">
        <v>143</v>
      </c>
      <c r="C154" s="66" t="s">
        <v>720</v>
      </c>
      <c r="D154" s="70" t="s">
        <v>1933</v>
      </c>
      <c r="E154" s="66" t="s">
        <v>721</v>
      </c>
      <c r="F154" s="71" t="s">
        <v>739</v>
      </c>
      <c r="G154" s="3">
        <v>12589</v>
      </c>
      <c r="H154" s="47" t="s">
        <v>4907</v>
      </c>
      <c r="I154" s="47" t="s">
        <v>4907</v>
      </c>
      <c r="J154" s="47" t="s">
        <v>4907</v>
      </c>
      <c r="K154" s="47" t="s">
        <v>4906</v>
      </c>
      <c r="L154" s="51">
        <v>0.44400000000000001</v>
      </c>
      <c r="M154" s="51">
        <v>0.44400000000000001</v>
      </c>
      <c r="N154" s="72">
        <v>0</v>
      </c>
      <c r="O154" s="65"/>
      <c r="P154" s="63" t="s">
        <v>4963</v>
      </c>
      <c r="Q154" s="63" t="s">
        <v>3613</v>
      </c>
      <c r="R154" s="63" t="s">
        <v>4979</v>
      </c>
      <c r="S154" s="63">
        <v>2</v>
      </c>
      <c r="T154" s="62">
        <f t="shared" si="26"/>
        <v>6747.4840000000004</v>
      </c>
      <c r="U154" s="62">
        <f t="shared" si="27"/>
        <v>6747.4840000000004</v>
      </c>
      <c r="V154" s="3">
        <v>8294044.0575359594</v>
      </c>
      <c r="W154" s="3">
        <f t="shared" si="28"/>
        <v>6747.4840000000004</v>
      </c>
      <c r="X154" s="3">
        <f t="shared" si="29"/>
        <v>6747.4840000000004</v>
      </c>
      <c r="Y154" s="62">
        <v>2342825.8910949174</v>
      </c>
      <c r="Z154" s="138">
        <f t="shared" si="30"/>
        <v>10636869.948630877</v>
      </c>
      <c r="AA154" s="84">
        <f t="shared" si="31"/>
        <v>252</v>
      </c>
      <c r="AB154" s="73">
        <f t="shared" si="32"/>
        <v>252</v>
      </c>
    </row>
    <row r="155" spans="1:29" ht="37.299999999999997" x14ac:dyDescent="0.4">
      <c r="A155" s="28">
        <v>253</v>
      </c>
      <c r="B155" s="260">
        <v>144</v>
      </c>
      <c r="C155" s="66" t="s">
        <v>319</v>
      </c>
      <c r="D155" s="70" t="s">
        <v>1928</v>
      </c>
      <c r="E155" s="66" t="s">
        <v>370</v>
      </c>
      <c r="F155" s="71" t="s">
        <v>370</v>
      </c>
      <c r="G155" s="3">
        <v>15133</v>
      </c>
      <c r="H155" s="47" t="s">
        <v>4907</v>
      </c>
      <c r="I155" s="47" t="s">
        <v>4907</v>
      </c>
      <c r="J155" s="47" t="s">
        <v>4907</v>
      </c>
      <c r="K155" s="47" t="s">
        <v>4906</v>
      </c>
      <c r="L155" s="51">
        <v>0.443</v>
      </c>
      <c r="M155" s="51">
        <v>0.443</v>
      </c>
      <c r="N155" s="72">
        <v>0</v>
      </c>
      <c r="O155" s="65"/>
      <c r="P155" s="63" t="s">
        <v>4958</v>
      </c>
      <c r="Q155" s="63" t="s">
        <v>3608</v>
      </c>
      <c r="R155" s="63" t="s">
        <v>4979</v>
      </c>
      <c r="S155" s="63">
        <v>3</v>
      </c>
      <c r="T155" s="62">
        <f t="shared" si="26"/>
        <v>8126.0809999999983</v>
      </c>
      <c r="U155" s="62">
        <f t="shared" si="27"/>
        <v>8126.0809999999983</v>
      </c>
      <c r="V155" s="3">
        <v>7349209.875</v>
      </c>
      <c r="W155" s="3">
        <f t="shared" si="28"/>
        <v>8126.0809999999983</v>
      </c>
      <c r="X155" s="3">
        <f t="shared" si="29"/>
        <v>8126.0809999999983</v>
      </c>
      <c r="Y155" s="62">
        <v>0</v>
      </c>
      <c r="Z155" s="138">
        <f t="shared" si="30"/>
        <v>7349209.875</v>
      </c>
      <c r="AA155" s="84">
        <f t="shared" si="31"/>
        <v>303</v>
      </c>
      <c r="AB155" s="73">
        <f t="shared" si="32"/>
        <v>303</v>
      </c>
    </row>
    <row r="156" spans="1:29" ht="49.75" x14ac:dyDescent="0.4">
      <c r="A156" s="28">
        <v>230</v>
      </c>
      <c r="B156" s="260">
        <v>145</v>
      </c>
      <c r="C156" s="66" t="s">
        <v>523</v>
      </c>
      <c r="D156" s="70" t="s">
        <v>1906</v>
      </c>
      <c r="E156" s="66" t="s">
        <v>525</v>
      </c>
      <c r="F156" s="71" t="s">
        <v>554</v>
      </c>
      <c r="G156" s="3">
        <v>32003</v>
      </c>
      <c r="H156" s="47" t="s">
        <v>4907</v>
      </c>
      <c r="I156" s="47" t="s">
        <v>4907</v>
      </c>
      <c r="J156" s="47" t="s">
        <v>4907</v>
      </c>
      <c r="K156" s="47" t="s">
        <v>4906</v>
      </c>
      <c r="L156" s="51">
        <v>0.41750125187781673</v>
      </c>
      <c r="M156" s="51">
        <v>0.41750125187781673</v>
      </c>
      <c r="N156" s="72">
        <v>0</v>
      </c>
      <c r="O156" s="65"/>
      <c r="P156" s="63" t="s">
        <v>3121</v>
      </c>
      <c r="Q156" s="63" t="s">
        <v>3593</v>
      </c>
      <c r="R156" s="63" t="s">
        <v>4979</v>
      </c>
      <c r="S156" s="63">
        <v>3</v>
      </c>
      <c r="T156" s="62">
        <f t="shared" si="26"/>
        <v>18001.707436154233</v>
      </c>
      <c r="U156" s="62">
        <f t="shared" si="27"/>
        <v>18001.707436154233</v>
      </c>
      <c r="V156" s="3">
        <v>5916757</v>
      </c>
      <c r="W156" s="3">
        <f t="shared" si="28"/>
        <v>18001.707436154233</v>
      </c>
      <c r="X156" s="3">
        <f t="shared" si="29"/>
        <v>18001.707436154233</v>
      </c>
      <c r="Y156" s="62">
        <v>0</v>
      </c>
      <c r="Z156" s="138">
        <f t="shared" si="30"/>
        <v>5916757</v>
      </c>
      <c r="AA156" s="84">
        <f t="shared" si="31"/>
        <v>640</v>
      </c>
      <c r="AB156" s="116">
        <f t="shared" si="32"/>
        <v>640</v>
      </c>
    </row>
    <row r="157" spans="1:29" ht="50.15" customHeight="1" x14ac:dyDescent="0.4">
      <c r="A157" s="28">
        <v>247</v>
      </c>
      <c r="B157" s="260">
        <v>146</v>
      </c>
      <c r="C157" s="66" t="s">
        <v>619</v>
      </c>
      <c r="D157" s="66" t="s">
        <v>1917</v>
      </c>
      <c r="E157" s="66" t="s">
        <v>623</v>
      </c>
      <c r="F157" s="71" t="s">
        <v>649</v>
      </c>
      <c r="G157" s="3">
        <v>14294</v>
      </c>
      <c r="H157" s="47" t="s">
        <v>4907</v>
      </c>
      <c r="I157" s="47" t="s">
        <v>4907</v>
      </c>
      <c r="J157" s="47" t="s">
        <v>4907</v>
      </c>
      <c r="K157" s="47" t="s">
        <v>4906</v>
      </c>
      <c r="L157" s="51">
        <v>0.40799999999999997</v>
      </c>
      <c r="M157" s="51">
        <v>0.40799999999999997</v>
      </c>
      <c r="N157" s="72">
        <v>0</v>
      </c>
      <c r="O157" s="65"/>
      <c r="P157" s="63" t="s">
        <v>3124</v>
      </c>
      <c r="Q157" s="63" t="s">
        <v>3601</v>
      </c>
      <c r="R157" s="63" t="s">
        <v>4979</v>
      </c>
      <c r="S157" s="63">
        <v>3</v>
      </c>
      <c r="T157" s="62">
        <f t="shared" si="26"/>
        <v>8176.0480000000007</v>
      </c>
      <c r="U157" s="62">
        <f t="shared" si="27"/>
        <v>8176.0480000000007</v>
      </c>
      <c r="V157" s="3">
        <v>1061155</v>
      </c>
      <c r="W157" s="3">
        <f t="shared" si="28"/>
        <v>8176.0480000000007</v>
      </c>
      <c r="X157" s="3">
        <f t="shared" si="29"/>
        <v>8176.0480000000007</v>
      </c>
      <c r="Y157" s="62">
        <v>0</v>
      </c>
      <c r="Z157" s="138">
        <f t="shared" si="30"/>
        <v>1061155</v>
      </c>
      <c r="AA157" s="84">
        <f t="shared" si="31"/>
        <v>286</v>
      </c>
      <c r="AB157" s="73">
        <f t="shared" si="32"/>
        <v>286</v>
      </c>
    </row>
    <row r="158" spans="1:29" ht="37.299999999999997" x14ac:dyDescent="0.4">
      <c r="A158" s="28">
        <v>18</v>
      </c>
      <c r="B158" s="260">
        <v>147</v>
      </c>
      <c r="C158" s="66" t="s">
        <v>849</v>
      </c>
      <c r="D158" s="66" t="s">
        <v>2878</v>
      </c>
      <c r="E158" s="66" t="s">
        <v>854</v>
      </c>
      <c r="F158" s="71" t="s">
        <v>1373</v>
      </c>
      <c r="G158" s="3">
        <v>10427</v>
      </c>
      <c r="H158" s="47" t="s">
        <v>4907</v>
      </c>
      <c r="I158" s="47" t="s">
        <v>4907</v>
      </c>
      <c r="J158" s="47" t="s">
        <v>4907</v>
      </c>
      <c r="K158" s="47" t="s">
        <v>4906</v>
      </c>
      <c r="L158" s="51">
        <v>0.39119593363383526</v>
      </c>
      <c r="M158" s="51">
        <v>0.39119593363383526</v>
      </c>
      <c r="N158" s="72">
        <v>0</v>
      </c>
      <c r="O158" s="65"/>
      <c r="P158" s="63" t="s">
        <v>3178</v>
      </c>
      <c r="Q158" s="63" t="s">
        <v>3668</v>
      </c>
      <c r="R158" s="63" t="s">
        <v>4979</v>
      </c>
      <c r="S158" s="63">
        <v>2</v>
      </c>
      <c r="T158" s="62">
        <f t="shared" si="26"/>
        <v>6138.9999999999991</v>
      </c>
      <c r="U158" s="62">
        <f t="shared" si="27"/>
        <v>6138.9999999999991</v>
      </c>
      <c r="V158" s="3">
        <v>4675368.2507836986</v>
      </c>
      <c r="W158" s="3">
        <f t="shared" si="28"/>
        <v>6138.9999999999991</v>
      </c>
      <c r="X158" s="3">
        <f t="shared" si="29"/>
        <v>6138.9999999999991</v>
      </c>
      <c r="Y158" s="62">
        <v>0</v>
      </c>
      <c r="Z158" s="138">
        <f t="shared" si="30"/>
        <v>4675368.2507836986</v>
      </c>
      <c r="AA158" s="84">
        <f t="shared" si="31"/>
        <v>209</v>
      </c>
      <c r="AB158" s="73">
        <f t="shared" si="32"/>
        <v>209</v>
      </c>
    </row>
    <row r="159" spans="1:29" ht="62.15" x14ac:dyDescent="0.4">
      <c r="A159" s="28">
        <v>46</v>
      </c>
      <c r="B159" s="260">
        <v>148</v>
      </c>
      <c r="C159" s="66" t="s">
        <v>162</v>
      </c>
      <c r="D159" s="70" t="s">
        <v>1990</v>
      </c>
      <c r="E159" s="66" t="s">
        <v>165</v>
      </c>
      <c r="F159" s="71" t="s">
        <v>205</v>
      </c>
      <c r="G159" s="3">
        <v>10440</v>
      </c>
      <c r="H159" s="47" t="s">
        <v>4907</v>
      </c>
      <c r="I159" s="47" t="s">
        <v>4907</v>
      </c>
      <c r="J159" s="47" t="s">
        <v>4907</v>
      </c>
      <c r="K159" s="47" t="s">
        <v>4906</v>
      </c>
      <c r="L159" s="51">
        <v>0.37959770114942532</v>
      </c>
      <c r="M159" s="51">
        <v>0.37959770114942532</v>
      </c>
      <c r="N159" s="72">
        <v>0</v>
      </c>
      <c r="O159" s="65"/>
      <c r="P159" s="63" t="s">
        <v>3089</v>
      </c>
      <c r="Q159" s="63" t="s">
        <v>3560</v>
      </c>
      <c r="R159" s="63" t="s">
        <v>4979</v>
      </c>
      <c r="S159" s="63">
        <v>3</v>
      </c>
      <c r="T159" s="62">
        <f t="shared" si="26"/>
        <v>6267.9999999999991</v>
      </c>
      <c r="U159" s="62">
        <f t="shared" si="27"/>
        <v>6267.9999999999991</v>
      </c>
      <c r="V159" s="3">
        <v>3907515.086956522</v>
      </c>
      <c r="W159" s="3">
        <f t="shared" si="28"/>
        <v>6267.9999999999991</v>
      </c>
      <c r="X159" s="3">
        <f t="shared" si="29"/>
        <v>6267.9999999999991</v>
      </c>
      <c r="Y159" s="62">
        <v>0</v>
      </c>
      <c r="Z159" s="138">
        <f t="shared" si="30"/>
        <v>3907515.086956522</v>
      </c>
      <c r="AA159" s="84">
        <f t="shared" si="31"/>
        <v>209</v>
      </c>
      <c r="AB159" s="73">
        <f t="shared" si="32"/>
        <v>209</v>
      </c>
    </row>
    <row r="160" spans="1:29" s="13" customFormat="1" ht="49.75" x14ac:dyDescent="0.4">
      <c r="A160" s="28">
        <v>92</v>
      </c>
      <c r="B160" s="260">
        <v>149</v>
      </c>
      <c r="C160" s="66" t="s">
        <v>471</v>
      </c>
      <c r="D160" s="70" t="s">
        <v>1900</v>
      </c>
      <c r="E160" s="66" t="s">
        <v>473</v>
      </c>
      <c r="F160" s="71" t="s">
        <v>473</v>
      </c>
      <c r="G160" s="3">
        <v>19003</v>
      </c>
      <c r="H160" s="47" t="s">
        <v>4907</v>
      </c>
      <c r="I160" s="47" t="s">
        <v>4907</v>
      </c>
      <c r="J160" s="47" t="s">
        <v>4907</v>
      </c>
      <c r="K160" s="47" t="s">
        <v>4906</v>
      </c>
      <c r="L160" s="51">
        <v>0.372</v>
      </c>
      <c r="M160" s="51">
        <v>0.372</v>
      </c>
      <c r="N160" s="72">
        <v>0.5</v>
      </c>
      <c r="O160" s="65" t="s">
        <v>4978</v>
      </c>
      <c r="P160" s="63" t="s">
        <v>3115</v>
      </c>
      <c r="Q160" s="63" t="s">
        <v>3587</v>
      </c>
      <c r="R160" s="63" t="s">
        <v>4979</v>
      </c>
      <c r="S160" s="63">
        <v>3</v>
      </c>
      <c r="T160" s="3">
        <f t="shared" si="26"/>
        <v>11553.884</v>
      </c>
      <c r="U160" s="3">
        <f t="shared" si="27"/>
        <v>11553.884</v>
      </c>
      <c r="V160" s="3">
        <v>1077951</v>
      </c>
      <c r="W160" s="3">
        <f t="shared" si="28"/>
        <v>11553.884</v>
      </c>
      <c r="X160" s="3">
        <f t="shared" si="29"/>
        <v>11553.884</v>
      </c>
      <c r="Y160" s="62">
        <v>0</v>
      </c>
      <c r="Z160" s="138">
        <f t="shared" si="30"/>
        <v>1077951</v>
      </c>
      <c r="AA160" s="84">
        <f t="shared" si="31"/>
        <v>380</v>
      </c>
      <c r="AB160" s="73">
        <f t="shared" si="32"/>
        <v>380</v>
      </c>
      <c r="AC160" s="11"/>
    </row>
    <row r="161" spans="1:29" ht="24.9" x14ac:dyDescent="0.4">
      <c r="A161" s="27"/>
      <c r="B161" s="260">
        <v>150</v>
      </c>
      <c r="C161" s="66" t="s">
        <v>720</v>
      </c>
      <c r="D161" s="70" t="s">
        <v>2869</v>
      </c>
      <c r="E161" s="66" t="s">
        <v>2868</v>
      </c>
      <c r="F161" s="71" t="s">
        <v>1551</v>
      </c>
      <c r="G161" s="3">
        <v>16095</v>
      </c>
      <c r="H161" s="47" t="s">
        <v>4907</v>
      </c>
      <c r="I161" s="47" t="s">
        <v>4907</v>
      </c>
      <c r="J161" s="47" t="s">
        <v>4907</v>
      </c>
      <c r="K161" s="47" t="s">
        <v>4906</v>
      </c>
      <c r="L161" s="51">
        <v>0.35799999999999998</v>
      </c>
      <c r="M161" s="51">
        <v>0.35799999999999998</v>
      </c>
      <c r="N161" s="72">
        <v>0.25800000000000001</v>
      </c>
      <c r="O161" s="65" t="s">
        <v>5165</v>
      </c>
      <c r="P161" s="63" t="s">
        <v>4964</v>
      </c>
      <c r="Q161" s="63" t="s">
        <v>4820</v>
      </c>
      <c r="R161" s="63" t="s">
        <v>4979</v>
      </c>
      <c r="S161" s="63">
        <v>3</v>
      </c>
      <c r="T161" s="62">
        <f t="shared" si="26"/>
        <v>10010.99</v>
      </c>
      <c r="U161" s="62">
        <f t="shared" si="27"/>
        <v>10010.99</v>
      </c>
      <c r="V161" s="3">
        <v>4435205.3603204712</v>
      </c>
      <c r="W161" s="3">
        <f t="shared" si="28"/>
        <v>10010.99</v>
      </c>
      <c r="X161" s="3">
        <f t="shared" si="29"/>
        <v>10010.99</v>
      </c>
      <c r="Y161" s="62">
        <v>0</v>
      </c>
      <c r="Z161" s="138">
        <f t="shared" si="30"/>
        <v>4435205.3603204712</v>
      </c>
      <c r="AA161" s="84">
        <f t="shared" si="31"/>
        <v>322</v>
      </c>
      <c r="AB161" s="73">
        <f t="shared" si="32"/>
        <v>322</v>
      </c>
      <c r="AC161" s="13"/>
    </row>
    <row r="162" spans="1:29" ht="24.9" x14ac:dyDescent="0.4">
      <c r="A162" s="28"/>
      <c r="B162" s="260">
        <v>151</v>
      </c>
      <c r="C162" s="66" t="s">
        <v>523</v>
      </c>
      <c r="D162" s="70" t="s">
        <v>1908</v>
      </c>
      <c r="E162" s="66" t="s">
        <v>526</v>
      </c>
      <c r="F162" s="71" t="s">
        <v>557</v>
      </c>
      <c r="G162" s="3">
        <v>15615</v>
      </c>
      <c r="H162" s="47" t="s">
        <v>4907</v>
      </c>
      <c r="I162" s="47" t="s">
        <v>4907</v>
      </c>
      <c r="J162" s="47" t="s">
        <v>4907</v>
      </c>
      <c r="K162" s="47" t="s">
        <v>4906</v>
      </c>
      <c r="L162" s="51">
        <v>0.34171088693218266</v>
      </c>
      <c r="M162" s="51">
        <v>0.34171088693218266</v>
      </c>
      <c r="N162" s="72">
        <v>0</v>
      </c>
      <c r="O162" s="65"/>
      <c r="P162" s="63" t="s">
        <v>4943</v>
      </c>
      <c r="Q162" s="63" t="s">
        <v>3594</v>
      </c>
      <c r="R162" s="63" t="s">
        <v>4979</v>
      </c>
      <c r="S162" s="63">
        <v>3</v>
      </c>
      <c r="T162" s="62">
        <f t="shared" si="26"/>
        <v>9967.1845005539672</v>
      </c>
      <c r="U162" s="62">
        <f t="shared" si="27"/>
        <v>9967.1845005539672</v>
      </c>
      <c r="V162" s="3">
        <v>3984617.13</v>
      </c>
      <c r="W162" s="3">
        <f t="shared" si="28"/>
        <v>9967.1845005539672</v>
      </c>
      <c r="X162" s="3">
        <f t="shared" si="29"/>
        <v>9967.1845005539672</v>
      </c>
      <c r="Y162" s="62">
        <v>0</v>
      </c>
      <c r="Z162" s="138">
        <f t="shared" si="30"/>
        <v>3984617.13</v>
      </c>
      <c r="AA162" s="84">
        <f t="shared" si="31"/>
        <v>312</v>
      </c>
      <c r="AB162" s="73">
        <f t="shared" si="32"/>
        <v>312</v>
      </c>
    </row>
    <row r="163" spans="1:29" ht="49.75" x14ac:dyDescent="0.4">
      <c r="A163" s="28">
        <v>121</v>
      </c>
      <c r="B163" s="260">
        <v>152</v>
      </c>
      <c r="C163" s="66" t="s">
        <v>743</v>
      </c>
      <c r="D163" s="70" t="s">
        <v>1936</v>
      </c>
      <c r="E163" s="66" t="s">
        <v>746</v>
      </c>
      <c r="F163" s="71" t="s">
        <v>773</v>
      </c>
      <c r="G163" s="3">
        <v>37282</v>
      </c>
      <c r="H163" s="47" t="s">
        <v>4907</v>
      </c>
      <c r="I163" s="47" t="s">
        <v>4907</v>
      </c>
      <c r="J163" s="47" t="s">
        <v>4907</v>
      </c>
      <c r="K163" s="47" t="s">
        <v>4906</v>
      </c>
      <c r="L163" s="51">
        <v>0.32251488654042165</v>
      </c>
      <c r="M163" s="51">
        <v>0.32251488654042165</v>
      </c>
      <c r="N163" s="72">
        <v>0</v>
      </c>
      <c r="O163" s="65"/>
      <c r="P163" s="63" t="s">
        <v>4769</v>
      </c>
      <c r="Q163" s="63" t="s">
        <v>4770</v>
      </c>
      <c r="R163" s="63" t="s">
        <v>4980</v>
      </c>
      <c r="S163" s="63" t="s">
        <v>4771</v>
      </c>
      <c r="T163" s="62">
        <f t="shared" si="26"/>
        <v>24511.999999999996</v>
      </c>
      <c r="U163" s="62">
        <f t="shared" si="27"/>
        <v>24511.999999999996</v>
      </c>
      <c r="V163" s="3">
        <v>28503032.490196079</v>
      </c>
      <c r="W163" s="3">
        <f t="shared" si="28"/>
        <v>24511.999999999996</v>
      </c>
      <c r="X163" s="3">
        <f t="shared" si="29"/>
        <v>24511.999999999996</v>
      </c>
      <c r="Y163" s="62">
        <v>0</v>
      </c>
      <c r="Z163" s="138">
        <f t="shared" si="30"/>
        <v>28503032.490196079</v>
      </c>
      <c r="AA163" s="84">
        <f t="shared" si="31"/>
        <v>746</v>
      </c>
      <c r="AB163" s="73">
        <f t="shared" si="32"/>
        <v>746</v>
      </c>
    </row>
    <row r="164" spans="1:29" ht="24.9" x14ac:dyDescent="0.4">
      <c r="A164" s="28">
        <v>252</v>
      </c>
      <c r="B164" s="260">
        <v>153</v>
      </c>
      <c r="C164" s="66" t="s">
        <v>720</v>
      </c>
      <c r="D164" s="70" t="s">
        <v>2003</v>
      </c>
      <c r="E164" s="66" t="s">
        <v>1663</v>
      </c>
      <c r="F164" s="71" t="s">
        <v>1549</v>
      </c>
      <c r="G164" s="69">
        <v>10246</v>
      </c>
      <c r="H164" s="47" t="s">
        <v>4907</v>
      </c>
      <c r="I164" s="47" t="s">
        <v>4907</v>
      </c>
      <c r="J164" s="47" t="s">
        <v>4907</v>
      </c>
      <c r="K164" s="47" t="s">
        <v>4906</v>
      </c>
      <c r="L164" s="150">
        <v>0.22</v>
      </c>
      <c r="M164" s="51">
        <v>0.22</v>
      </c>
      <c r="N164" s="72">
        <v>0</v>
      </c>
      <c r="O164" s="65"/>
      <c r="P164" s="63" t="s">
        <v>3182</v>
      </c>
      <c r="Q164" s="63" t="s">
        <v>3672</v>
      </c>
      <c r="R164" s="63" t="s">
        <v>4979</v>
      </c>
      <c r="S164" s="63">
        <v>2</v>
      </c>
      <c r="T164" s="16">
        <v>7991.88</v>
      </c>
      <c r="U164" s="16">
        <v>7991.88</v>
      </c>
      <c r="V164" s="62">
        <v>7939361.1500000004</v>
      </c>
      <c r="W164" s="69">
        <f t="shared" si="28"/>
        <v>7991.88</v>
      </c>
      <c r="X164" s="3">
        <f t="shared" si="29"/>
        <v>7991.88</v>
      </c>
      <c r="Y164" s="118">
        <v>5055019</v>
      </c>
      <c r="Z164" s="138">
        <f t="shared" si="30"/>
        <v>12994380.15</v>
      </c>
      <c r="AA164" s="84">
        <f t="shared" si="31"/>
        <v>205</v>
      </c>
      <c r="AB164" s="73">
        <f t="shared" si="32"/>
        <v>205</v>
      </c>
    </row>
    <row r="165" spans="1:29" ht="28.5" customHeight="1" x14ac:dyDescent="0.4">
      <c r="A165" s="28">
        <v>129</v>
      </c>
      <c r="B165" s="260">
        <v>154</v>
      </c>
      <c r="C165" s="66" t="s">
        <v>1097</v>
      </c>
      <c r="D165" s="70" t="s">
        <v>2873</v>
      </c>
      <c r="E165" s="66" t="s">
        <v>1610</v>
      </c>
      <c r="F165" s="71" t="s">
        <v>1611</v>
      </c>
      <c r="G165" s="3">
        <v>15857</v>
      </c>
      <c r="H165" s="47" t="s">
        <v>4907</v>
      </c>
      <c r="I165" s="47" t="s">
        <v>4907</v>
      </c>
      <c r="J165" s="47" t="s">
        <v>4907</v>
      </c>
      <c r="K165" s="47" t="s">
        <v>4906</v>
      </c>
      <c r="L165" s="51">
        <f>3073/G165</f>
        <v>0.19379453868953775</v>
      </c>
      <c r="M165" s="51">
        <v>0</v>
      </c>
      <c r="N165" s="72">
        <v>0</v>
      </c>
      <c r="O165" s="65"/>
      <c r="P165" s="63" t="s">
        <v>3163</v>
      </c>
      <c r="Q165" s="63" t="s">
        <v>3653</v>
      </c>
      <c r="R165" s="63" t="s">
        <v>4979</v>
      </c>
      <c r="S165" s="63">
        <v>3</v>
      </c>
      <c r="T165" s="9">
        <f t="shared" ref="T165:T192" si="33">IF(G165*(1-L165)-AA165&gt;0,G165*(1-L165)-AA165,0)</f>
        <v>12467</v>
      </c>
      <c r="U165" s="9">
        <f t="shared" ref="U165:U192" si="34">IF(G165*(1-M165)-AA165&gt;0,G165*(1-M165)-AA165,0)</f>
        <v>15540</v>
      </c>
      <c r="V165" s="3">
        <v>13255917</v>
      </c>
      <c r="W165" s="3">
        <f t="shared" si="28"/>
        <v>12467</v>
      </c>
      <c r="X165" s="3">
        <f t="shared" si="29"/>
        <v>15540</v>
      </c>
      <c r="Y165" s="62">
        <v>0</v>
      </c>
      <c r="Z165" s="138">
        <f t="shared" si="30"/>
        <v>13255917</v>
      </c>
      <c r="AA165" s="84">
        <f t="shared" si="31"/>
        <v>317</v>
      </c>
      <c r="AB165" s="73">
        <f t="shared" si="32"/>
        <v>317</v>
      </c>
    </row>
    <row r="166" spans="1:29" ht="17.600000000000001" customHeight="1" x14ac:dyDescent="0.4">
      <c r="A166" s="28">
        <v>90</v>
      </c>
      <c r="B166" s="260">
        <v>155</v>
      </c>
      <c r="C166" s="66" t="s">
        <v>1019</v>
      </c>
      <c r="D166" s="74" t="s">
        <v>1969</v>
      </c>
      <c r="E166" s="66" t="s">
        <v>1025</v>
      </c>
      <c r="F166" s="71" t="s">
        <v>1824</v>
      </c>
      <c r="G166" s="3">
        <v>12992</v>
      </c>
      <c r="H166" s="47" t="s">
        <v>4907</v>
      </c>
      <c r="I166" s="47" t="s">
        <v>4907</v>
      </c>
      <c r="J166" s="47" t="s">
        <v>4907</v>
      </c>
      <c r="K166" s="47" t="s">
        <v>4906</v>
      </c>
      <c r="L166" s="51">
        <v>0.18896243842364535</v>
      </c>
      <c r="M166" s="51">
        <v>8.7053571428571425E-2</v>
      </c>
      <c r="N166" s="72">
        <v>0</v>
      </c>
      <c r="O166" s="65"/>
      <c r="P166" s="63" t="s">
        <v>4221</v>
      </c>
      <c r="Q166" s="63" t="s">
        <v>4222</v>
      </c>
      <c r="R166" s="63" t="s">
        <v>4985</v>
      </c>
      <c r="S166" s="63">
        <v>2</v>
      </c>
      <c r="T166" s="62">
        <f t="shared" si="33"/>
        <v>10277</v>
      </c>
      <c r="U166" s="62">
        <f t="shared" si="34"/>
        <v>11601</v>
      </c>
      <c r="V166" s="3">
        <v>3283144</v>
      </c>
      <c r="W166" s="62">
        <f t="shared" si="28"/>
        <v>10277</v>
      </c>
      <c r="X166" s="62">
        <f t="shared" si="29"/>
        <v>11601</v>
      </c>
      <c r="Y166" s="62">
        <v>0</v>
      </c>
      <c r="Z166" s="138">
        <f t="shared" si="30"/>
        <v>3283144</v>
      </c>
      <c r="AA166" s="84">
        <f t="shared" si="31"/>
        <v>260</v>
      </c>
      <c r="AB166" s="73">
        <f t="shared" si="32"/>
        <v>260</v>
      </c>
    </row>
    <row r="167" spans="1:29" ht="87" x14ac:dyDescent="0.4">
      <c r="A167" s="28">
        <v>184</v>
      </c>
      <c r="B167" s="260">
        <v>156</v>
      </c>
      <c r="C167" s="66" t="s">
        <v>420</v>
      </c>
      <c r="D167" s="70" t="s">
        <v>1896</v>
      </c>
      <c r="E167" s="66" t="s">
        <v>426</v>
      </c>
      <c r="F167" s="71" t="s">
        <v>469</v>
      </c>
      <c r="G167" s="3">
        <v>13726</v>
      </c>
      <c r="H167" s="47" t="s">
        <v>4907</v>
      </c>
      <c r="I167" s="47" t="s">
        <v>4907</v>
      </c>
      <c r="J167" s="47" t="s">
        <v>4907</v>
      </c>
      <c r="K167" s="47" t="s">
        <v>4906</v>
      </c>
      <c r="L167" s="51">
        <v>0.17419495847297101</v>
      </c>
      <c r="M167" s="51">
        <v>0.17419495847297101</v>
      </c>
      <c r="N167" s="72">
        <v>0</v>
      </c>
      <c r="O167" s="65"/>
      <c r="P167" s="63" t="s">
        <v>4760</v>
      </c>
      <c r="Q167" s="63" t="s">
        <v>4819</v>
      </c>
      <c r="R167" s="63" t="s">
        <v>4981</v>
      </c>
      <c r="S167" s="63" t="s">
        <v>4761</v>
      </c>
      <c r="T167" s="3">
        <f t="shared" si="33"/>
        <v>11060</v>
      </c>
      <c r="U167" s="3">
        <f t="shared" si="34"/>
        <v>11060</v>
      </c>
      <c r="V167" s="3">
        <v>8489930.1621621624</v>
      </c>
      <c r="W167" s="3">
        <f t="shared" si="28"/>
        <v>11060</v>
      </c>
      <c r="X167" s="3">
        <f t="shared" si="29"/>
        <v>11060</v>
      </c>
      <c r="Y167" s="62">
        <v>0</v>
      </c>
      <c r="Z167" s="138">
        <f t="shared" si="30"/>
        <v>8489930.1621621624</v>
      </c>
      <c r="AA167" s="84">
        <f t="shared" si="31"/>
        <v>275</v>
      </c>
      <c r="AB167" s="73">
        <f t="shared" si="32"/>
        <v>275</v>
      </c>
    </row>
    <row r="168" spans="1:29" ht="62.15" x14ac:dyDescent="0.4">
      <c r="A168" s="28">
        <v>177</v>
      </c>
      <c r="B168" s="260">
        <v>157</v>
      </c>
      <c r="C168" s="66" t="s">
        <v>890</v>
      </c>
      <c r="D168" s="70" t="s">
        <v>1958</v>
      </c>
      <c r="E168" s="66" t="s">
        <v>1423</v>
      </c>
      <c r="F168" s="71" t="s">
        <v>1364</v>
      </c>
      <c r="G168" s="3">
        <v>19497</v>
      </c>
      <c r="H168" s="47" t="s">
        <v>4907</v>
      </c>
      <c r="I168" s="47" t="s">
        <v>4907</v>
      </c>
      <c r="J168" s="47" t="s">
        <v>4907</v>
      </c>
      <c r="K168" s="47" t="s">
        <v>4906</v>
      </c>
      <c r="L168" s="51">
        <v>0.152</v>
      </c>
      <c r="M168" s="51">
        <v>0.152</v>
      </c>
      <c r="N168" s="72">
        <v>0</v>
      </c>
      <c r="O168" s="65"/>
      <c r="P168" s="63" t="s">
        <v>3145</v>
      </c>
      <c r="Q168" s="63" t="s">
        <v>3635</v>
      </c>
      <c r="R168" s="63" t="s">
        <v>4979</v>
      </c>
      <c r="S168" s="63">
        <v>2</v>
      </c>
      <c r="T168" s="3">
        <f t="shared" si="33"/>
        <v>16143.455999999998</v>
      </c>
      <c r="U168" s="3">
        <f t="shared" si="34"/>
        <v>16143.455999999998</v>
      </c>
      <c r="V168" s="3">
        <v>34988589.25</v>
      </c>
      <c r="W168" s="3">
        <f t="shared" si="28"/>
        <v>16143.455999999998</v>
      </c>
      <c r="X168" s="3">
        <f t="shared" si="29"/>
        <v>16143.455999999998</v>
      </c>
      <c r="Y168" s="62">
        <v>5578166.948902077</v>
      </c>
      <c r="Z168" s="138">
        <f t="shared" si="30"/>
        <v>40566756.198902078</v>
      </c>
      <c r="AA168" s="84">
        <f t="shared" si="31"/>
        <v>390</v>
      </c>
      <c r="AB168" s="73">
        <f t="shared" si="32"/>
        <v>390</v>
      </c>
    </row>
    <row r="169" spans="1:29" ht="111.9" x14ac:dyDescent="0.4">
      <c r="A169" s="28">
        <v>157</v>
      </c>
      <c r="B169" s="260">
        <v>158</v>
      </c>
      <c r="C169" s="66" t="s">
        <v>420</v>
      </c>
      <c r="D169" s="70" t="s">
        <v>1897</v>
      </c>
      <c r="E169" s="66" t="s">
        <v>427</v>
      </c>
      <c r="F169" s="71" t="s">
        <v>468</v>
      </c>
      <c r="G169" s="3">
        <v>11992</v>
      </c>
      <c r="H169" s="47" t="s">
        <v>4907</v>
      </c>
      <c r="I169" s="47" t="s">
        <v>4907</v>
      </c>
      <c r="J169" s="47" t="s">
        <v>4907</v>
      </c>
      <c r="K169" s="47" t="s">
        <v>4906</v>
      </c>
      <c r="L169" s="51">
        <v>0.14599999999999999</v>
      </c>
      <c r="M169" s="51">
        <v>0.14599999999999999</v>
      </c>
      <c r="N169" s="72">
        <v>0</v>
      </c>
      <c r="O169" s="65"/>
      <c r="P169" s="63" t="s">
        <v>4834</v>
      </c>
      <c r="Q169" s="63" t="s">
        <v>4835</v>
      </c>
      <c r="R169" s="63" t="s">
        <v>4980</v>
      </c>
      <c r="S169" s="63" t="s">
        <v>4762</v>
      </c>
      <c r="T169" s="3">
        <f t="shared" si="33"/>
        <v>10001.168</v>
      </c>
      <c r="U169" s="3">
        <f t="shared" si="34"/>
        <v>10001.168</v>
      </c>
      <c r="V169" s="2">
        <v>9374867.4619565215</v>
      </c>
      <c r="W169" s="2">
        <f t="shared" si="28"/>
        <v>10001.168</v>
      </c>
      <c r="X169" s="2">
        <f t="shared" si="29"/>
        <v>10001.168</v>
      </c>
      <c r="Y169" s="62">
        <v>0</v>
      </c>
      <c r="Z169" s="138">
        <f t="shared" si="30"/>
        <v>9374867.4619565215</v>
      </c>
      <c r="AA169" s="110">
        <f t="shared" si="31"/>
        <v>240</v>
      </c>
      <c r="AB169" s="111">
        <f t="shared" si="32"/>
        <v>240</v>
      </c>
    </row>
    <row r="170" spans="1:29" ht="24.9" x14ac:dyDescent="0.4">
      <c r="A170" s="28">
        <v>64</v>
      </c>
      <c r="B170" s="260">
        <v>159</v>
      </c>
      <c r="C170" s="66" t="s">
        <v>364</v>
      </c>
      <c r="D170" s="80" t="s">
        <v>2862</v>
      </c>
      <c r="E170" s="66" t="s">
        <v>2863</v>
      </c>
      <c r="F170" s="71" t="s">
        <v>375</v>
      </c>
      <c r="G170" s="3">
        <v>12325</v>
      </c>
      <c r="H170" s="47" t="s">
        <v>4907</v>
      </c>
      <c r="I170" s="47" t="s">
        <v>4907</v>
      </c>
      <c r="J170" s="47" t="s">
        <v>4907</v>
      </c>
      <c r="K170" s="47" t="s">
        <v>4906</v>
      </c>
      <c r="L170" s="51">
        <v>0.13300000000000001</v>
      </c>
      <c r="M170" s="51">
        <v>0.13300000000000001</v>
      </c>
      <c r="N170" s="72">
        <v>0</v>
      </c>
      <c r="O170" s="65"/>
      <c r="P170" s="63" t="s">
        <v>3108</v>
      </c>
      <c r="Q170" s="63" t="s">
        <v>3580</v>
      </c>
      <c r="R170" s="63" t="s">
        <v>4979</v>
      </c>
      <c r="S170" s="63">
        <v>3</v>
      </c>
      <c r="T170" s="62">
        <f t="shared" si="33"/>
        <v>10438.775</v>
      </c>
      <c r="U170" s="62">
        <f t="shared" si="34"/>
        <v>10438.775</v>
      </c>
      <c r="V170" s="3">
        <v>845303.45454545447</v>
      </c>
      <c r="W170" s="3">
        <f t="shared" si="28"/>
        <v>10438.775</v>
      </c>
      <c r="X170" s="3">
        <f t="shared" si="29"/>
        <v>10438.775</v>
      </c>
      <c r="Y170" s="62">
        <v>0</v>
      </c>
      <c r="Z170" s="138">
        <f t="shared" si="30"/>
        <v>845303.45454545447</v>
      </c>
      <c r="AA170" s="110">
        <f t="shared" si="31"/>
        <v>247</v>
      </c>
      <c r="AB170" s="111">
        <f t="shared" si="32"/>
        <v>247</v>
      </c>
    </row>
    <row r="171" spans="1:29" ht="37.299999999999997" x14ac:dyDescent="0.4">
      <c r="A171" s="81"/>
      <c r="B171" s="260">
        <v>160</v>
      </c>
      <c r="C171" s="66" t="s">
        <v>890</v>
      </c>
      <c r="D171" s="70" t="s">
        <v>2885</v>
      </c>
      <c r="E171" s="66" t="s">
        <v>898</v>
      </c>
      <c r="F171" s="71" t="s">
        <v>937</v>
      </c>
      <c r="G171" s="3">
        <v>10968</v>
      </c>
      <c r="H171" s="47" t="s">
        <v>4907</v>
      </c>
      <c r="I171" s="47" t="s">
        <v>4907</v>
      </c>
      <c r="J171" s="47" t="s">
        <v>4907</v>
      </c>
      <c r="K171" s="47" t="s">
        <v>4906</v>
      </c>
      <c r="L171" s="51">
        <v>0.123</v>
      </c>
      <c r="M171" s="51">
        <v>0.05</v>
      </c>
      <c r="N171" s="72">
        <v>0</v>
      </c>
      <c r="O171" s="65"/>
      <c r="P171" s="63" t="s">
        <v>4840</v>
      </c>
      <c r="Q171" s="63" t="s">
        <v>4841</v>
      </c>
      <c r="R171" s="63" t="s">
        <v>4986</v>
      </c>
      <c r="S171" s="63" t="s">
        <v>4842</v>
      </c>
      <c r="T171" s="62">
        <f t="shared" si="33"/>
        <v>9399.9359999999997</v>
      </c>
      <c r="U171" s="62">
        <f t="shared" si="34"/>
        <v>10200.6</v>
      </c>
      <c r="V171" s="3">
        <v>8855501.8842592575</v>
      </c>
      <c r="W171" s="3">
        <f t="shared" si="28"/>
        <v>9399.9359999999997</v>
      </c>
      <c r="X171" s="3">
        <f t="shared" si="29"/>
        <v>10200.6</v>
      </c>
      <c r="Y171" s="62">
        <v>0</v>
      </c>
      <c r="Z171" s="138">
        <f t="shared" si="30"/>
        <v>8855501.8842592575</v>
      </c>
      <c r="AA171" s="88">
        <f t="shared" si="31"/>
        <v>219</v>
      </c>
      <c r="AB171" s="90">
        <f t="shared" si="32"/>
        <v>219</v>
      </c>
    </row>
    <row r="172" spans="1:29" ht="24.9" x14ac:dyDescent="0.4">
      <c r="A172" s="81"/>
      <c r="B172" s="260">
        <v>161</v>
      </c>
      <c r="C172" s="66" t="s">
        <v>1019</v>
      </c>
      <c r="D172" s="74" t="s">
        <v>2001</v>
      </c>
      <c r="E172" s="66" t="s">
        <v>1026</v>
      </c>
      <c r="F172" s="71" t="s">
        <v>1702</v>
      </c>
      <c r="G172" s="3">
        <f>8571+5094</f>
        <v>13665</v>
      </c>
      <c r="H172" s="47" t="s">
        <v>4907</v>
      </c>
      <c r="I172" s="47" t="s">
        <v>4907</v>
      </c>
      <c r="J172" s="47" t="s">
        <v>4907</v>
      </c>
      <c r="K172" s="47" t="s">
        <v>4906</v>
      </c>
      <c r="L172" s="51">
        <v>7.3499999999999996E-2</v>
      </c>
      <c r="M172" s="51">
        <v>0</v>
      </c>
      <c r="N172" s="72">
        <v>0</v>
      </c>
      <c r="O172" s="65"/>
      <c r="P172" s="63" t="s">
        <v>4225</v>
      </c>
      <c r="Q172" s="63" t="s">
        <v>4226</v>
      </c>
      <c r="R172" s="63" t="s">
        <v>4984</v>
      </c>
      <c r="S172" s="63">
        <v>2</v>
      </c>
      <c r="T172" s="3">
        <f t="shared" si="33"/>
        <v>12387.622499999999</v>
      </c>
      <c r="U172" s="3">
        <f t="shared" si="34"/>
        <v>13392</v>
      </c>
      <c r="V172" s="3">
        <v>22523443</v>
      </c>
      <c r="W172" s="3">
        <f t="shared" si="28"/>
        <v>12387.622499999999</v>
      </c>
      <c r="X172" s="3">
        <f t="shared" si="29"/>
        <v>13392</v>
      </c>
      <c r="Y172" s="62">
        <v>0</v>
      </c>
      <c r="Z172" s="138">
        <f t="shared" ref="Z172:Z192" si="35">V172+Y172</f>
        <v>22523443</v>
      </c>
      <c r="AA172" s="88">
        <f t="shared" si="31"/>
        <v>273</v>
      </c>
      <c r="AB172" s="90">
        <f t="shared" si="32"/>
        <v>273</v>
      </c>
    </row>
    <row r="173" spans="1:29" ht="37.299999999999997" x14ac:dyDescent="0.4">
      <c r="A173" s="81"/>
      <c r="B173" s="260">
        <v>162</v>
      </c>
      <c r="C173" s="66" t="s">
        <v>193</v>
      </c>
      <c r="D173" s="70" t="s">
        <v>2005</v>
      </c>
      <c r="E173" s="66" t="s">
        <v>195</v>
      </c>
      <c r="F173" s="71" t="s">
        <v>1706</v>
      </c>
      <c r="G173" s="3">
        <f>7532+4073</f>
        <v>11605</v>
      </c>
      <c r="H173" s="47" t="s">
        <v>4907</v>
      </c>
      <c r="I173" s="47" t="s">
        <v>4907</v>
      </c>
      <c r="J173" s="47" t="s">
        <v>4907</v>
      </c>
      <c r="K173" s="47" t="s">
        <v>4906</v>
      </c>
      <c r="L173" s="51">
        <v>4.0239999999999998E-2</v>
      </c>
      <c r="M173" s="51">
        <v>4.0239999999999998E-2</v>
      </c>
      <c r="N173" s="72">
        <v>4.6699999999999998E-2</v>
      </c>
      <c r="O173" s="65" t="s">
        <v>5165</v>
      </c>
      <c r="P173" s="63" t="s">
        <v>3183</v>
      </c>
      <c r="Q173" s="63" t="s">
        <v>3673</v>
      </c>
      <c r="R173" s="63" t="s">
        <v>4979</v>
      </c>
      <c r="S173" s="63">
        <v>3</v>
      </c>
      <c r="T173" s="3">
        <f t="shared" si="33"/>
        <v>10906.014799999999</v>
      </c>
      <c r="U173" s="3">
        <f t="shared" si="34"/>
        <v>10906.014799999999</v>
      </c>
      <c r="V173" s="3">
        <v>7626463.6100000003</v>
      </c>
      <c r="W173" s="3">
        <f t="shared" si="28"/>
        <v>10906.014799999999</v>
      </c>
      <c r="X173" s="3">
        <f t="shared" si="29"/>
        <v>10906.014799999999</v>
      </c>
      <c r="Y173" s="62">
        <v>0</v>
      </c>
      <c r="Z173" s="138">
        <f t="shared" si="35"/>
        <v>7626463.6100000003</v>
      </c>
      <c r="AA173" s="88">
        <f t="shared" si="31"/>
        <v>232</v>
      </c>
      <c r="AB173" s="90">
        <f t="shared" si="32"/>
        <v>232</v>
      </c>
    </row>
    <row r="174" spans="1:29" ht="37.299999999999997" x14ac:dyDescent="0.4">
      <c r="A174" s="81"/>
      <c r="B174" s="260">
        <v>163</v>
      </c>
      <c r="C174" s="66" t="s">
        <v>890</v>
      </c>
      <c r="D174" s="70" t="s">
        <v>1954</v>
      </c>
      <c r="E174" s="66" t="s">
        <v>899</v>
      </c>
      <c r="F174" s="71" t="s">
        <v>1820</v>
      </c>
      <c r="G174" s="3">
        <v>10711</v>
      </c>
      <c r="H174" s="47" t="s">
        <v>4907</v>
      </c>
      <c r="I174" s="47" t="s">
        <v>4907</v>
      </c>
      <c r="J174" s="47" t="s">
        <v>4907</v>
      </c>
      <c r="K174" s="47" t="s">
        <v>4906</v>
      </c>
      <c r="L174" s="51">
        <v>3.8164251207729469E-2</v>
      </c>
      <c r="M174" s="51">
        <v>3.7999999999999999E-2</v>
      </c>
      <c r="N174" s="72">
        <v>0</v>
      </c>
      <c r="O174" s="65"/>
      <c r="P174" s="63" t="s">
        <v>3142</v>
      </c>
      <c r="Q174" s="63" t="s">
        <v>3632</v>
      </c>
      <c r="R174" s="63" t="s">
        <v>4979</v>
      </c>
      <c r="S174" s="63">
        <v>2</v>
      </c>
      <c r="T174" s="62">
        <f t="shared" si="33"/>
        <v>10088.222705314009</v>
      </c>
      <c r="U174" s="62">
        <f t="shared" si="34"/>
        <v>10089.982</v>
      </c>
      <c r="V174" s="3">
        <v>15930535</v>
      </c>
      <c r="W174" s="3">
        <f t="shared" si="28"/>
        <v>10088.222705314009</v>
      </c>
      <c r="X174" s="3">
        <f t="shared" si="29"/>
        <v>10089.982</v>
      </c>
      <c r="Y174" s="62">
        <v>0</v>
      </c>
      <c r="Z174" s="138">
        <f t="shared" si="35"/>
        <v>15930535</v>
      </c>
      <c r="AA174" s="88">
        <f t="shared" si="31"/>
        <v>214</v>
      </c>
      <c r="AB174" s="90">
        <f t="shared" si="32"/>
        <v>214</v>
      </c>
    </row>
    <row r="175" spans="1:29" ht="21.45" customHeight="1" x14ac:dyDescent="0.4">
      <c r="A175" s="81"/>
      <c r="B175" s="260">
        <v>164</v>
      </c>
      <c r="C175" s="66" t="s">
        <v>523</v>
      </c>
      <c r="D175" s="70" t="s">
        <v>1907</v>
      </c>
      <c r="E175" s="66" t="s">
        <v>527</v>
      </c>
      <c r="F175" s="71" t="s">
        <v>527</v>
      </c>
      <c r="G175" s="3">
        <v>10517</v>
      </c>
      <c r="H175" s="47" t="s">
        <v>4907</v>
      </c>
      <c r="I175" s="47" t="s">
        <v>4907</v>
      </c>
      <c r="J175" s="47" t="s">
        <v>4907</v>
      </c>
      <c r="K175" s="47" t="s">
        <v>4906</v>
      </c>
      <c r="L175" s="51">
        <v>0</v>
      </c>
      <c r="M175" s="51">
        <v>0</v>
      </c>
      <c r="N175" s="72">
        <v>0</v>
      </c>
      <c r="O175" s="65"/>
      <c r="P175" s="258" t="s">
        <v>3120</v>
      </c>
      <c r="Q175" s="63" t="s">
        <v>3592</v>
      </c>
      <c r="R175" s="63" t="s">
        <v>4979</v>
      </c>
      <c r="S175" s="63">
        <v>3</v>
      </c>
      <c r="T175" s="62">
        <f t="shared" si="33"/>
        <v>10307</v>
      </c>
      <c r="U175" s="62">
        <f t="shared" si="34"/>
        <v>10307</v>
      </c>
      <c r="V175" s="3">
        <v>12800588.222222224</v>
      </c>
      <c r="W175" s="3">
        <f t="shared" si="28"/>
        <v>10307</v>
      </c>
      <c r="X175" s="3">
        <f t="shared" si="29"/>
        <v>10307</v>
      </c>
      <c r="Y175" s="62">
        <v>2217786.3705563964</v>
      </c>
      <c r="Z175" s="138">
        <f t="shared" si="35"/>
        <v>15018374.592778619</v>
      </c>
      <c r="AA175" s="88">
        <f t="shared" si="31"/>
        <v>210</v>
      </c>
      <c r="AB175" s="90">
        <f t="shared" si="32"/>
        <v>210</v>
      </c>
    </row>
    <row r="176" spans="1:29" ht="49.75" x14ac:dyDescent="0.4">
      <c r="A176" s="81"/>
      <c r="B176" s="260">
        <v>165</v>
      </c>
      <c r="C176" s="66" t="s">
        <v>232</v>
      </c>
      <c r="D176" s="66" t="s">
        <v>1872</v>
      </c>
      <c r="E176" s="66" t="s">
        <v>234</v>
      </c>
      <c r="F176" s="71" t="s">
        <v>234</v>
      </c>
      <c r="G176" s="3">
        <v>25423</v>
      </c>
      <c r="H176" s="126" t="s">
        <v>1430</v>
      </c>
      <c r="I176" s="126" t="s">
        <v>1430</v>
      </c>
      <c r="J176" s="126" t="s">
        <v>3068</v>
      </c>
      <c r="K176" s="47" t="s">
        <v>4906</v>
      </c>
      <c r="L176" s="51">
        <v>0.98</v>
      </c>
      <c r="M176" s="51">
        <v>0.98</v>
      </c>
      <c r="N176" s="151">
        <v>0</v>
      </c>
      <c r="O176" s="65"/>
      <c r="P176" s="63" t="s">
        <v>3093</v>
      </c>
      <c r="Q176" s="63" t="s">
        <v>3564</v>
      </c>
      <c r="R176" s="63" t="s">
        <v>4979</v>
      </c>
      <c r="S176" s="63">
        <v>3</v>
      </c>
      <c r="T176" s="3">
        <f t="shared" si="33"/>
        <v>0.46000000000043428</v>
      </c>
      <c r="U176" s="3">
        <f t="shared" si="34"/>
        <v>0.46000000000043428</v>
      </c>
      <c r="V176" s="3">
        <v>0</v>
      </c>
      <c r="W176" s="3">
        <f t="shared" si="28"/>
        <v>0.46000000000043428</v>
      </c>
      <c r="X176" s="3">
        <f t="shared" si="29"/>
        <v>0.46000000000043428</v>
      </c>
      <c r="Y176" s="62">
        <v>0</v>
      </c>
      <c r="Z176" s="138">
        <f t="shared" si="35"/>
        <v>0</v>
      </c>
      <c r="AA176" s="88">
        <f t="shared" si="31"/>
        <v>508</v>
      </c>
      <c r="AB176" s="90">
        <f t="shared" si="32"/>
        <v>508</v>
      </c>
    </row>
    <row r="177" spans="1:29" ht="37.299999999999997" x14ac:dyDescent="0.4">
      <c r="A177" s="28"/>
      <c r="B177" s="260">
        <v>166</v>
      </c>
      <c r="C177" s="66" t="s">
        <v>0</v>
      </c>
      <c r="D177" s="80" t="s">
        <v>1846</v>
      </c>
      <c r="E177" s="66" t="s">
        <v>1</v>
      </c>
      <c r="F177" s="71" t="s">
        <v>1354</v>
      </c>
      <c r="G177" s="3">
        <v>62074</v>
      </c>
      <c r="H177" s="126" t="s">
        <v>3067</v>
      </c>
      <c r="I177" s="126" t="s">
        <v>3067</v>
      </c>
      <c r="J177" s="126" t="s">
        <v>3067</v>
      </c>
      <c r="K177" s="47" t="s">
        <v>4914</v>
      </c>
      <c r="L177" s="51">
        <v>0.995</v>
      </c>
      <c r="M177" s="51">
        <v>0.995</v>
      </c>
      <c r="N177" s="151">
        <v>5.0000000000000001E-3</v>
      </c>
      <c r="O177" s="65" t="s">
        <v>5165</v>
      </c>
      <c r="P177" s="63" t="s">
        <v>3070</v>
      </c>
      <c r="Q177" s="63" t="s">
        <v>3541</v>
      </c>
      <c r="R177" s="63" t="s">
        <v>4979</v>
      </c>
      <c r="S177" s="63">
        <v>3</v>
      </c>
      <c r="T177" s="3">
        <f t="shared" si="33"/>
        <v>0</v>
      </c>
      <c r="U177" s="3">
        <f t="shared" si="34"/>
        <v>0</v>
      </c>
      <c r="V177" s="3">
        <v>5012268.5625</v>
      </c>
      <c r="W177" s="3">
        <f t="shared" si="28"/>
        <v>0</v>
      </c>
      <c r="X177" s="3">
        <f t="shared" si="29"/>
        <v>0</v>
      </c>
      <c r="Y177" s="62">
        <v>0</v>
      </c>
      <c r="Z177" s="138">
        <f t="shared" si="35"/>
        <v>5012268.5625</v>
      </c>
      <c r="AA177" s="112">
        <f t="shared" si="31"/>
        <v>1241</v>
      </c>
      <c r="AB177" s="113">
        <f t="shared" si="32"/>
        <v>1241</v>
      </c>
    </row>
    <row r="178" spans="1:29" ht="37.299999999999997" x14ac:dyDescent="0.4">
      <c r="A178" s="28"/>
      <c r="B178" s="260">
        <v>167</v>
      </c>
      <c r="C178" s="66" t="s">
        <v>261</v>
      </c>
      <c r="D178" s="70" t="s">
        <v>1877</v>
      </c>
      <c r="E178" s="66" t="s">
        <v>261</v>
      </c>
      <c r="F178" s="71" t="s">
        <v>261</v>
      </c>
      <c r="G178" s="3">
        <v>143246</v>
      </c>
      <c r="H178" s="126" t="s">
        <v>3067</v>
      </c>
      <c r="I178" s="126" t="s">
        <v>3067</v>
      </c>
      <c r="J178" s="126" t="s">
        <v>3067</v>
      </c>
      <c r="K178" s="47" t="s">
        <v>4914</v>
      </c>
      <c r="L178" s="51">
        <v>0.98719999999999997</v>
      </c>
      <c r="M178" s="51">
        <v>0.98719999999999997</v>
      </c>
      <c r="N178" s="151">
        <v>0</v>
      </c>
      <c r="O178" s="65"/>
      <c r="P178" s="63" t="s">
        <v>3096</v>
      </c>
      <c r="Q178" s="63" t="s">
        <v>3568</v>
      </c>
      <c r="R178" s="63" t="s">
        <v>4979</v>
      </c>
      <c r="S178" s="63">
        <v>3</v>
      </c>
      <c r="T178" s="3">
        <f t="shared" si="33"/>
        <v>1833.5488000000048</v>
      </c>
      <c r="U178" s="3">
        <f t="shared" si="34"/>
        <v>1833.5488000000048</v>
      </c>
      <c r="V178" s="3">
        <v>4610143.1034482755</v>
      </c>
      <c r="W178" s="3">
        <f t="shared" si="28"/>
        <v>1833.5488000000048</v>
      </c>
      <c r="X178" s="3">
        <f t="shared" si="29"/>
        <v>1833.5488000000048</v>
      </c>
      <c r="Y178" s="62">
        <v>0</v>
      </c>
      <c r="Z178" s="138">
        <f t="shared" si="35"/>
        <v>4610143.1034482755</v>
      </c>
      <c r="AA178" s="84">
        <f t="shared" si="31"/>
        <v>0</v>
      </c>
      <c r="AB178" s="73">
        <f t="shared" si="32"/>
        <v>2865</v>
      </c>
    </row>
    <row r="179" spans="1:29" ht="49.75" x14ac:dyDescent="0.4">
      <c r="A179" s="28"/>
      <c r="B179" s="260">
        <v>168</v>
      </c>
      <c r="C179" s="66" t="s">
        <v>261</v>
      </c>
      <c r="D179" s="70" t="s">
        <v>1878</v>
      </c>
      <c r="E179" s="66" t="s">
        <v>262</v>
      </c>
      <c r="F179" s="71" t="s">
        <v>1356</v>
      </c>
      <c r="G179" s="3">
        <v>42172</v>
      </c>
      <c r="H179" s="126" t="s">
        <v>3067</v>
      </c>
      <c r="I179" s="126" t="s">
        <v>3067</v>
      </c>
      <c r="J179" s="126" t="s">
        <v>3067</v>
      </c>
      <c r="K179" s="47" t="s">
        <v>4914</v>
      </c>
      <c r="L179" s="51">
        <v>0.98499999999999999</v>
      </c>
      <c r="M179" s="51">
        <v>0.98499999999999999</v>
      </c>
      <c r="N179" s="151">
        <v>2.2000000000000001E-3</v>
      </c>
      <c r="O179" s="65" t="s">
        <v>4978</v>
      </c>
      <c r="P179" s="63" t="s">
        <v>3097</v>
      </c>
      <c r="Q179" s="63" t="s">
        <v>3569</v>
      </c>
      <c r="R179" s="63" t="s">
        <v>4979</v>
      </c>
      <c r="S179" s="63">
        <v>3</v>
      </c>
      <c r="T179" s="3">
        <f t="shared" si="33"/>
        <v>0</v>
      </c>
      <c r="U179" s="3">
        <f t="shared" si="34"/>
        <v>0</v>
      </c>
      <c r="V179" s="3">
        <v>9936820.9754700009</v>
      </c>
      <c r="W179" s="3">
        <f t="shared" si="28"/>
        <v>0</v>
      </c>
      <c r="X179" s="3">
        <f t="shared" si="29"/>
        <v>0</v>
      </c>
      <c r="Y179" s="62">
        <v>0</v>
      </c>
      <c r="Z179" s="138">
        <f t="shared" si="35"/>
        <v>9936820.9754700009</v>
      </c>
      <c r="AA179" s="84">
        <f t="shared" si="31"/>
        <v>843</v>
      </c>
      <c r="AB179" s="73">
        <f t="shared" si="32"/>
        <v>843</v>
      </c>
    </row>
    <row r="180" spans="1:29" ht="49.75" x14ac:dyDescent="0.4">
      <c r="A180" s="28"/>
      <c r="B180" s="260">
        <v>169</v>
      </c>
      <c r="C180" s="66" t="s">
        <v>402</v>
      </c>
      <c r="D180" s="66" t="s">
        <v>2864</v>
      </c>
      <c r="E180" s="66" t="s">
        <v>403</v>
      </c>
      <c r="F180" s="71" t="s">
        <v>403</v>
      </c>
      <c r="G180" s="3">
        <v>90995</v>
      </c>
      <c r="H180" s="126" t="s">
        <v>3067</v>
      </c>
      <c r="I180" s="126" t="s">
        <v>3067</v>
      </c>
      <c r="J180" s="126" t="s">
        <v>3067</v>
      </c>
      <c r="K180" s="47" t="s">
        <v>4914</v>
      </c>
      <c r="L180" s="51">
        <v>0.99</v>
      </c>
      <c r="M180" s="51">
        <v>0.99</v>
      </c>
      <c r="N180" s="151">
        <v>0</v>
      </c>
      <c r="O180" s="65"/>
      <c r="P180" s="63" t="s">
        <v>3109</v>
      </c>
      <c r="Q180" s="63" t="s">
        <v>3581</v>
      </c>
      <c r="R180" s="63" t="s">
        <v>4979</v>
      </c>
      <c r="S180" s="63">
        <v>3</v>
      </c>
      <c r="T180" s="3">
        <f t="shared" si="33"/>
        <v>0</v>
      </c>
      <c r="U180" s="3">
        <f t="shared" si="34"/>
        <v>0</v>
      </c>
      <c r="V180" s="2">
        <v>700000</v>
      </c>
      <c r="W180" s="2">
        <f t="shared" si="28"/>
        <v>0</v>
      </c>
      <c r="X180" s="5">
        <f t="shared" si="29"/>
        <v>0</v>
      </c>
      <c r="Y180" s="62">
        <v>0</v>
      </c>
      <c r="Z180" s="138">
        <f t="shared" si="35"/>
        <v>700000</v>
      </c>
      <c r="AA180" s="84">
        <f t="shared" ref="AA180:AA192" si="36">IF(G180&lt;100000,AB180,0)</f>
        <v>1820</v>
      </c>
      <c r="AB180" s="73">
        <f t="shared" ref="AB180:AB192" si="37">ROUND(G180*2%,0)</f>
        <v>1820</v>
      </c>
    </row>
    <row r="181" spans="1:29" ht="49.75" x14ac:dyDescent="0.4">
      <c r="A181" s="28"/>
      <c r="B181" s="260">
        <v>170</v>
      </c>
      <c r="C181" s="66" t="s">
        <v>402</v>
      </c>
      <c r="D181" s="66" t="s">
        <v>2865</v>
      </c>
      <c r="E181" s="66" t="s">
        <v>404</v>
      </c>
      <c r="F181" s="71" t="s">
        <v>404</v>
      </c>
      <c r="G181" s="3">
        <v>14683</v>
      </c>
      <c r="H181" s="126" t="s">
        <v>3067</v>
      </c>
      <c r="I181" s="126" t="s">
        <v>3067</v>
      </c>
      <c r="J181" s="126" t="s">
        <v>3067</v>
      </c>
      <c r="K181" s="47" t="s">
        <v>4914</v>
      </c>
      <c r="L181" s="51">
        <v>0.98</v>
      </c>
      <c r="M181" s="51">
        <v>0.98</v>
      </c>
      <c r="N181" s="151">
        <v>0</v>
      </c>
      <c r="O181" s="65"/>
      <c r="P181" s="63" t="s">
        <v>3110</v>
      </c>
      <c r="Q181" s="63" t="s">
        <v>3582</v>
      </c>
      <c r="R181" s="63" t="s">
        <v>4979</v>
      </c>
      <c r="S181" s="63">
        <v>3</v>
      </c>
      <c r="T181" s="3">
        <f t="shared" si="33"/>
        <v>0</v>
      </c>
      <c r="U181" s="3">
        <f t="shared" si="34"/>
        <v>0</v>
      </c>
      <c r="V181" s="3">
        <v>330000</v>
      </c>
      <c r="W181" s="3">
        <f t="shared" si="28"/>
        <v>0</v>
      </c>
      <c r="X181" s="3">
        <f t="shared" si="29"/>
        <v>0</v>
      </c>
      <c r="Y181" s="62">
        <v>0</v>
      </c>
      <c r="Z181" s="138">
        <f t="shared" si="35"/>
        <v>330000</v>
      </c>
      <c r="AA181" s="84">
        <f t="shared" si="36"/>
        <v>294</v>
      </c>
      <c r="AB181" s="73">
        <f t="shared" si="37"/>
        <v>294</v>
      </c>
    </row>
    <row r="182" spans="1:29" ht="17.600000000000001" customHeight="1" x14ac:dyDescent="0.4">
      <c r="A182" s="28"/>
      <c r="B182" s="260">
        <v>171</v>
      </c>
      <c r="C182" s="66" t="s">
        <v>523</v>
      </c>
      <c r="D182" s="70" t="s">
        <v>1905</v>
      </c>
      <c r="E182" s="66" t="s">
        <v>523</v>
      </c>
      <c r="F182" s="71" t="s">
        <v>523</v>
      </c>
      <c r="G182" s="3">
        <v>233311</v>
      </c>
      <c r="H182" s="126" t="s">
        <v>3067</v>
      </c>
      <c r="I182" s="126" t="s">
        <v>3067</v>
      </c>
      <c r="J182" s="126" t="s">
        <v>3067</v>
      </c>
      <c r="K182" s="47" t="s">
        <v>4914</v>
      </c>
      <c r="L182" s="51">
        <v>0.99370000000000003</v>
      </c>
      <c r="M182" s="51">
        <v>0.99370000000000003</v>
      </c>
      <c r="N182" s="151">
        <v>4.0000000000000001E-3</v>
      </c>
      <c r="O182" s="65" t="s">
        <v>5165</v>
      </c>
      <c r="P182" s="63" t="s">
        <v>3120</v>
      </c>
      <c r="Q182" s="63" t="s">
        <v>3592</v>
      </c>
      <c r="R182" s="63" t="s">
        <v>4979</v>
      </c>
      <c r="S182" s="63">
        <v>3</v>
      </c>
      <c r="T182" s="3">
        <f t="shared" si="33"/>
        <v>1469.8592999999935</v>
      </c>
      <c r="U182" s="3">
        <f t="shared" si="34"/>
        <v>1469.8592999999935</v>
      </c>
      <c r="V182" s="3">
        <v>6826057</v>
      </c>
      <c r="W182" s="3">
        <f t="shared" si="28"/>
        <v>1469.8592999999935</v>
      </c>
      <c r="X182" s="3">
        <f t="shared" si="29"/>
        <v>1469.8592999999935</v>
      </c>
      <c r="Y182" s="62">
        <v>3138154</v>
      </c>
      <c r="Z182" s="138">
        <f t="shared" si="35"/>
        <v>9964211</v>
      </c>
      <c r="AA182" s="84">
        <f t="shared" si="36"/>
        <v>0</v>
      </c>
      <c r="AB182" s="73">
        <f t="shared" si="37"/>
        <v>4666</v>
      </c>
    </row>
    <row r="183" spans="1:29" ht="62.15" x14ac:dyDescent="0.4">
      <c r="A183" s="27"/>
      <c r="B183" s="260">
        <v>172</v>
      </c>
      <c r="C183" s="66" t="s">
        <v>652</v>
      </c>
      <c r="D183" s="80" t="s">
        <v>1920</v>
      </c>
      <c r="E183" s="66" t="s">
        <v>653</v>
      </c>
      <c r="F183" s="71" t="s">
        <v>663</v>
      </c>
      <c r="G183" s="3">
        <v>65448</v>
      </c>
      <c r="H183" s="126" t="s">
        <v>3067</v>
      </c>
      <c r="I183" s="126" t="s">
        <v>3067</v>
      </c>
      <c r="J183" s="126" t="s">
        <v>3067</v>
      </c>
      <c r="K183" s="47" t="s">
        <v>4914</v>
      </c>
      <c r="L183" s="51">
        <v>0.98307052927514971</v>
      </c>
      <c r="M183" s="51">
        <v>0.98307052927514971</v>
      </c>
      <c r="N183" s="151">
        <v>0</v>
      </c>
      <c r="O183" s="65"/>
      <c r="P183" s="63" t="s">
        <v>4953</v>
      </c>
      <c r="Q183" s="63" t="s">
        <v>4766</v>
      </c>
      <c r="R183" s="63" t="s">
        <v>4981</v>
      </c>
      <c r="S183" s="63" t="s">
        <v>4758</v>
      </c>
      <c r="T183" s="3">
        <f t="shared" si="33"/>
        <v>0</v>
      </c>
      <c r="U183" s="3">
        <f t="shared" si="34"/>
        <v>0</v>
      </c>
      <c r="V183" s="3">
        <v>8735641</v>
      </c>
      <c r="W183" s="3">
        <f t="shared" si="28"/>
        <v>0</v>
      </c>
      <c r="X183" s="3">
        <f t="shared" si="29"/>
        <v>0</v>
      </c>
      <c r="Y183" s="62">
        <v>7343028</v>
      </c>
      <c r="Z183" s="138">
        <f t="shared" si="35"/>
        <v>16078669</v>
      </c>
      <c r="AA183" s="84">
        <f t="shared" si="36"/>
        <v>1309</v>
      </c>
      <c r="AB183" s="73">
        <f t="shared" si="37"/>
        <v>1309</v>
      </c>
    </row>
    <row r="184" spans="1:29" ht="49.75" x14ac:dyDescent="0.4">
      <c r="A184" s="27"/>
      <c r="B184" s="260">
        <v>173</v>
      </c>
      <c r="C184" s="66" t="s">
        <v>652</v>
      </c>
      <c r="D184" s="70" t="s">
        <v>1924</v>
      </c>
      <c r="E184" s="66" t="s">
        <v>666</v>
      </c>
      <c r="F184" s="71" t="s">
        <v>665</v>
      </c>
      <c r="G184" s="3">
        <v>53659</v>
      </c>
      <c r="H184" s="126" t="s">
        <v>3067</v>
      </c>
      <c r="I184" s="126" t="s">
        <v>3067</v>
      </c>
      <c r="J184" s="126" t="s">
        <v>3067</v>
      </c>
      <c r="K184" s="47" t="s">
        <v>4914</v>
      </c>
      <c r="L184" s="51">
        <v>0.998</v>
      </c>
      <c r="M184" s="51">
        <v>0.998</v>
      </c>
      <c r="N184" s="151">
        <v>0</v>
      </c>
      <c r="O184" s="65"/>
      <c r="P184" s="63" t="s">
        <v>4955</v>
      </c>
      <c r="Q184" s="63" t="s">
        <v>3605</v>
      </c>
      <c r="R184" s="63" t="s">
        <v>4979</v>
      </c>
      <c r="S184" s="63">
        <v>3</v>
      </c>
      <c r="T184" s="3">
        <f t="shared" si="33"/>
        <v>0</v>
      </c>
      <c r="U184" s="3">
        <f t="shared" si="34"/>
        <v>0</v>
      </c>
      <c r="V184" s="5">
        <v>0</v>
      </c>
      <c r="W184" s="5">
        <f t="shared" si="28"/>
        <v>0</v>
      </c>
      <c r="X184" s="2">
        <f t="shared" si="29"/>
        <v>0</v>
      </c>
      <c r="Y184" s="62">
        <v>0</v>
      </c>
      <c r="Z184" s="138">
        <f t="shared" si="35"/>
        <v>0</v>
      </c>
      <c r="AA184" s="84">
        <f t="shared" si="36"/>
        <v>1073</v>
      </c>
      <c r="AB184" s="73">
        <f t="shared" si="37"/>
        <v>1073</v>
      </c>
    </row>
    <row r="185" spans="1:29" ht="18.899999999999999" customHeight="1" x14ac:dyDescent="0.4">
      <c r="A185" s="27"/>
      <c r="B185" s="260">
        <v>174</v>
      </c>
      <c r="C185" s="66" t="s">
        <v>963</v>
      </c>
      <c r="D185" s="70" t="s">
        <v>1961</v>
      </c>
      <c r="E185" s="66" t="s">
        <v>964</v>
      </c>
      <c r="F185" s="71" t="s">
        <v>964</v>
      </c>
      <c r="G185" s="3">
        <v>23550</v>
      </c>
      <c r="H185" s="126" t="s">
        <v>3067</v>
      </c>
      <c r="I185" s="126" t="s">
        <v>3067</v>
      </c>
      <c r="J185" s="126" t="s">
        <v>3067</v>
      </c>
      <c r="K185" s="47" t="s">
        <v>4914</v>
      </c>
      <c r="L185" s="51">
        <v>0.98629999999999995</v>
      </c>
      <c r="M185" s="51">
        <v>0.98629999999999995</v>
      </c>
      <c r="N185" s="151">
        <v>0</v>
      </c>
      <c r="O185" s="65"/>
      <c r="P185" s="63" t="s">
        <v>3147</v>
      </c>
      <c r="Q185" s="63" t="s">
        <v>3637</v>
      </c>
      <c r="R185" s="63" t="s">
        <v>4979</v>
      </c>
      <c r="S185" s="63">
        <v>3</v>
      </c>
      <c r="T185" s="3">
        <f t="shared" si="33"/>
        <v>0</v>
      </c>
      <c r="U185" s="3">
        <f t="shared" si="34"/>
        <v>0</v>
      </c>
      <c r="V185" s="2">
        <v>1848721.0000000002</v>
      </c>
      <c r="W185" s="3">
        <f t="shared" si="28"/>
        <v>0</v>
      </c>
      <c r="X185" s="3">
        <f t="shared" si="29"/>
        <v>0</v>
      </c>
      <c r="Y185" s="62">
        <v>0</v>
      </c>
      <c r="Z185" s="138">
        <f t="shared" si="35"/>
        <v>1848721.0000000002</v>
      </c>
      <c r="AA185" s="84">
        <f t="shared" si="36"/>
        <v>471</v>
      </c>
      <c r="AB185" s="73">
        <f t="shared" si="37"/>
        <v>471</v>
      </c>
    </row>
    <row r="186" spans="1:29" ht="37.299999999999997" x14ac:dyDescent="0.4">
      <c r="A186" s="27"/>
      <c r="B186" s="260">
        <v>175</v>
      </c>
      <c r="C186" s="66" t="s">
        <v>993</v>
      </c>
      <c r="D186" s="80" t="s">
        <v>1965</v>
      </c>
      <c r="E186" s="66" t="s">
        <v>1011</v>
      </c>
      <c r="F186" s="71" t="s">
        <v>1011</v>
      </c>
      <c r="G186" s="3">
        <v>46641</v>
      </c>
      <c r="H186" s="126" t="s">
        <v>3067</v>
      </c>
      <c r="I186" s="126" t="s">
        <v>3067</v>
      </c>
      <c r="J186" s="126" t="s">
        <v>3067</v>
      </c>
      <c r="K186" s="47" t="s">
        <v>4914</v>
      </c>
      <c r="L186" s="51">
        <v>0.98</v>
      </c>
      <c r="M186" s="51">
        <v>0.98</v>
      </c>
      <c r="N186" s="151">
        <v>0</v>
      </c>
      <c r="O186" s="65"/>
      <c r="P186" s="63" t="s">
        <v>3150</v>
      </c>
      <c r="Q186" s="63" t="s">
        <v>3640</v>
      </c>
      <c r="R186" s="63" t="s">
        <v>4979</v>
      </c>
      <c r="S186" s="63">
        <v>3</v>
      </c>
      <c r="T186" s="3">
        <f t="shared" si="33"/>
        <v>0</v>
      </c>
      <c r="U186" s="3">
        <f t="shared" si="34"/>
        <v>0</v>
      </c>
      <c r="V186" s="3">
        <v>455524</v>
      </c>
      <c r="W186" s="3">
        <f t="shared" si="28"/>
        <v>0</v>
      </c>
      <c r="X186" s="3">
        <f t="shared" si="29"/>
        <v>0</v>
      </c>
      <c r="Y186" s="62">
        <v>0</v>
      </c>
      <c r="Z186" s="138">
        <f t="shared" si="35"/>
        <v>455524</v>
      </c>
      <c r="AA186" s="84">
        <f t="shared" si="36"/>
        <v>933</v>
      </c>
      <c r="AB186" s="73">
        <f t="shared" si="37"/>
        <v>933</v>
      </c>
    </row>
    <row r="187" spans="1:29" ht="24.9" x14ac:dyDescent="0.4">
      <c r="A187" s="28">
        <v>622</v>
      </c>
      <c r="B187" s="260">
        <v>176</v>
      </c>
      <c r="C187" s="66" t="s">
        <v>993</v>
      </c>
      <c r="D187" s="66" t="s">
        <v>2872</v>
      </c>
      <c r="E187" s="66" t="s">
        <v>993</v>
      </c>
      <c r="F187" s="71" t="s">
        <v>1018</v>
      </c>
      <c r="G187" s="3">
        <v>179725</v>
      </c>
      <c r="H187" s="126" t="s">
        <v>3067</v>
      </c>
      <c r="I187" s="126" t="s">
        <v>3067</v>
      </c>
      <c r="J187" s="126" t="s">
        <v>3067</v>
      </c>
      <c r="K187" s="47" t="s">
        <v>4914</v>
      </c>
      <c r="L187" s="51">
        <v>0.99790000000000001</v>
      </c>
      <c r="M187" s="51">
        <v>0.99790000000000001</v>
      </c>
      <c r="N187" s="151">
        <v>1.8E-3</v>
      </c>
      <c r="O187" s="65" t="s">
        <v>5165</v>
      </c>
      <c r="P187" s="63" t="s">
        <v>3149</v>
      </c>
      <c r="Q187" s="63" t="s">
        <v>3639</v>
      </c>
      <c r="R187" s="63" t="s">
        <v>4979</v>
      </c>
      <c r="S187" s="63">
        <v>3</v>
      </c>
      <c r="T187" s="3">
        <f t="shared" si="33"/>
        <v>377.42249999999837</v>
      </c>
      <c r="U187" s="3">
        <f t="shared" si="34"/>
        <v>377.42249999999837</v>
      </c>
      <c r="V187" s="3">
        <v>7528701.9704433493</v>
      </c>
      <c r="W187" s="3">
        <f t="shared" si="28"/>
        <v>377.42249999999837</v>
      </c>
      <c r="X187" s="3">
        <f t="shared" si="29"/>
        <v>377.42249999999837</v>
      </c>
      <c r="Y187" s="62">
        <v>0</v>
      </c>
      <c r="Z187" s="138">
        <f t="shared" si="35"/>
        <v>7528701.9704433493</v>
      </c>
      <c r="AA187" s="84">
        <f t="shared" si="36"/>
        <v>0</v>
      </c>
      <c r="AB187" s="73">
        <f t="shared" si="37"/>
        <v>3595</v>
      </c>
      <c r="AC187" s="13"/>
    </row>
    <row r="188" spans="1:29" ht="37.299999999999997" x14ac:dyDescent="0.4">
      <c r="A188" s="28">
        <v>49</v>
      </c>
      <c r="B188" s="260">
        <v>177</v>
      </c>
      <c r="C188" s="66" t="s">
        <v>1019</v>
      </c>
      <c r="D188" s="74" t="s">
        <v>1967</v>
      </c>
      <c r="E188" s="66" t="s">
        <v>1021</v>
      </c>
      <c r="F188" s="71" t="s">
        <v>1054</v>
      </c>
      <c r="G188" s="3">
        <v>25667</v>
      </c>
      <c r="H188" s="126" t="s">
        <v>3067</v>
      </c>
      <c r="I188" s="126" t="s">
        <v>3067</v>
      </c>
      <c r="J188" s="126" t="s">
        <v>3067</v>
      </c>
      <c r="K188" s="47" t="s">
        <v>4914</v>
      </c>
      <c r="L188" s="51">
        <v>0.98499999999999999</v>
      </c>
      <c r="M188" s="51">
        <v>0.98499999999999999</v>
      </c>
      <c r="N188" s="151">
        <v>0</v>
      </c>
      <c r="O188" s="65"/>
      <c r="P188" s="63" t="s">
        <v>3152</v>
      </c>
      <c r="Q188" s="63" t="s">
        <v>3642</v>
      </c>
      <c r="R188" s="63" t="s">
        <v>4979</v>
      </c>
      <c r="S188" s="63">
        <v>3</v>
      </c>
      <c r="T188" s="3">
        <f t="shared" si="33"/>
        <v>0</v>
      </c>
      <c r="U188" s="3">
        <f t="shared" si="34"/>
        <v>0</v>
      </c>
      <c r="V188" s="3">
        <v>1764652.076923077</v>
      </c>
      <c r="W188" s="3">
        <f t="shared" si="28"/>
        <v>0</v>
      </c>
      <c r="X188" s="3">
        <f t="shared" si="29"/>
        <v>0</v>
      </c>
      <c r="Y188" s="62">
        <v>0</v>
      </c>
      <c r="Z188" s="138">
        <f t="shared" si="35"/>
        <v>1764652.076923077</v>
      </c>
      <c r="AA188" s="84">
        <f t="shared" si="36"/>
        <v>513</v>
      </c>
      <c r="AB188" s="73">
        <f t="shared" si="37"/>
        <v>513</v>
      </c>
      <c r="AC188" s="14"/>
    </row>
    <row r="189" spans="1:29" ht="37.299999999999997" x14ac:dyDescent="0.4">
      <c r="A189" s="28">
        <v>262</v>
      </c>
      <c r="B189" s="260">
        <v>178</v>
      </c>
      <c r="C189" s="66" t="s">
        <v>1019</v>
      </c>
      <c r="D189" s="74" t="s">
        <v>1968</v>
      </c>
      <c r="E189" s="66" t="s">
        <v>1024</v>
      </c>
      <c r="F189" s="71" t="s">
        <v>1024</v>
      </c>
      <c r="G189" s="3">
        <v>15324</v>
      </c>
      <c r="H189" s="126" t="s">
        <v>3067</v>
      </c>
      <c r="I189" s="126" t="s">
        <v>3067</v>
      </c>
      <c r="J189" s="126" t="s">
        <v>3067</v>
      </c>
      <c r="K189" s="47" t="s">
        <v>4914</v>
      </c>
      <c r="L189" s="51">
        <v>1</v>
      </c>
      <c r="M189" s="51">
        <v>1</v>
      </c>
      <c r="N189" s="151">
        <v>0</v>
      </c>
      <c r="O189" s="65"/>
      <c r="P189" s="63" t="s">
        <v>3153</v>
      </c>
      <c r="Q189" s="63" t="s">
        <v>3643</v>
      </c>
      <c r="R189" s="63" t="s">
        <v>4979</v>
      </c>
      <c r="S189" s="63">
        <v>3</v>
      </c>
      <c r="T189" s="3">
        <f t="shared" si="33"/>
        <v>0</v>
      </c>
      <c r="U189" s="3">
        <f t="shared" si="34"/>
        <v>0</v>
      </c>
      <c r="V189" s="3">
        <v>6824146.0000000009</v>
      </c>
      <c r="W189" s="3">
        <f t="shared" si="28"/>
        <v>0</v>
      </c>
      <c r="X189" s="3">
        <f t="shared" si="29"/>
        <v>0</v>
      </c>
      <c r="Y189" s="62">
        <v>0</v>
      </c>
      <c r="Z189" s="138">
        <f t="shared" si="35"/>
        <v>6824146.0000000009</v>
      </c>
      <c r="AA189" s="84">
        <f t="shared" si="36"/>
        <v>306</v>
      </c>
      <c r="AB189" s="73">
        <f t="shared" si="37"/>
        <v>306</v>
      </c>
    </row>
    <row r="190" spans="1:29" ht="26.15" customHeight="1" x14ac:dyDescent="0.4">
      <c r="A190" s="30"/>
      <c r="B190" s="260">
        <v>179</v>
      </c>
      <c r="C190" s="66" t="s">
        <v>1097</v>
      </c>
      <c r="D190" s="70" t="s">
        <v>1979</v>
      </c>
      <c r="E190" s="66" t="s">
        <v>1100</v>
      </c>
      <c r="F190" s="71" t="s">
        <v>1100</v>
      </c>
      <c r="G190" s="3">
        <v>12031</v>
      </c>
      <c r="H190" s="126" t="s">
        <v>3067</v>
      </c>
      <c r="I190" s="126" t="s">
        <v>3067</v>
      </c>
      <c r="J190" s="126" t="s">
        <v>3067</v>
      </c>
      <c r="K190" s="47" t="s">
        <v>4914</v>
      </c>
      <c r="L190" s="51">
        <v>0.92735433463552486</v>
      </c>
      <c r="M190" s="51">
        <v>0.92735433463552486</v>
      </c>
      <c r="N190" s="151">
        <v>0.06</v>
      </c>
      <c r="O190" s="65" t="s">
        <v>5165</v>
      </c>
      <c r="P190" s="63" t="s">
        <v>3162</v>
      </c>
      <c r="Q190" s="63" t="s">
        <v>3652</v>
      </c>
      <c r="R190" s="63" t="s">
        <v>4979</v>
      </c>
      <c r="S190" s="63">
        <v>3</v>
      </c>
      <c r="T190" s="3">
        <f t="shared" si="33"/>
        <v>633.00000000000045</v>
      </c>
      <c r="U190" s="3">
        <f t="shared" si="34"/>
        <v>633.00000000000045</v>
      </c>
      <c r="V190" s="3">
        <v>735820.29629629629</v>
      </c>
      <c r="W190" s="3">
        <f t="shared" si="28"/>
        <v>633.00000000000045</v>
      </c>
      <c r="X190" s="3">
        <f t="shared" si="29"/>
        <v>633.00000000000045</v>
      </c>
      <c r="Y190" s="62">
        <v>0</v>
      </c>
      <c r="Z190" s="138">
        <f t="shared" si="35"/>
        <v>735820.29629629629</v>
      </c>
      <c r="AA190" s="119">
        <f t="shared" si="36"/>
        <v>241</v>
      </c>
      <c r="AB190" s="63">
        <f t="shared" si="37"/>
        <v>241</v>
      </c>
      <c r="AC190" s="15"/>
    </row>
    <row r="191" spans="1:29" ht="49.75" x14ac:dyDescent="0.4">
      <c r="A191" s="28">
        <v>249</v>
      </c>
      <c r="B191" s="260">
        <v>180</v>
      </c>
      <c r="C191" s="66" t="s">
        <v>122</v>
      </c>
      <c r="D191" s="70" t="s">
        <v>2876</v>
      </c>
      <c r="E191" s="66" t="s">
        <v>126</v>
      </c>
      <c r="F191" s="71" t="s">
        <v>126</v>
      </c>
      <c r="G191" s="3">
        <v>10947</v>
      </c>
      <c r="H191" s="126" t="s">
        <v>3067</v>
      </c>
      <c r="I191" s="126" t="s">
        <v>3067</v>
      </c>
      <c r="J191" s="126" t="s">
        <v>3067</v>
      </c>
      <c r="K191" s="47" t="s">
        <v>4914</v>
      </c>
      <c r="L191" s="51">
        <v>0.99160000000000004</v>
      </c>
      <c r="M191" s="51">
        <v>0.99160000000000004</v>
      </c>
      <c r="N191" s="151">
        <v>0</v>
      </c>
      <c r="O191" s="65"/>
      <c r="P191" s="63" t="s">
        <v>3172</v>
      </c>
      <c r="Q191" s="63" t="s">
        <v>3662</v>
      </c>
      <c r="R191" s="63" t="s">
        <v>4979</v>
      </c>
      <c r="S191" s="63">
        <v>3</v>
      </c>
      <c r="T191" s="3">
        <f t="shared" si="33"/>
        <v>0</v>
      </c>
      <c r="U191" s="3">
        <f t="shared" si="34"/>
        <v>0</v>
      </c>
      <c r="V191" s="3">
        <v>324729.125</v>
      </c>
      <c r="W191" s="3">
        <f t="shared" si="28"/>
        <v>0</v>
      </c>
      <c r="X191" s="3">
        <f t="shared" si="29"/>
        <v>0</v>
      </c>
      <c r="Y191" s="62">
        <v>0</v>
      </c>
      <c r="Z191" s="138">
        <f t="shared" si="35"/>
        <v>324729.125</v>
      </c>
      <c r="AA191" s="84">
        <f t="shared" si="36"/>
        <v>219</v>
      </c>
      <c r="AB191" s="73">
        <f t="shared" si="37"/>
        <v>219</v>
      </c>
    </row>
    <row r="192" spans="1:29" s="13" customFormat="1" ht="37.75" thickBot="1" x14ac:dyDescent="0.45">
      <c r="A192" s="28">
        <v>255</v>
      </c>
      <c r="B192" s="261">
        <v>181</v>
      </c>
      <c r="C192" s="94" t="s">
        <v>793</v>
      </c>
      <c r="D192" s="152" t="s">
        <v>1999</v>
      </c>
      <c r="E192" s="94" t="s">
        <v>799</v>
      </c>
      <c r="F192" s="95" t="s">
        <v>820</v>
      </c>
      <c r="G192" s="10">
        <v>12275</v>
      </c>
      <c r="H192" s="153" t="s">
        <v>3067</v>
      </c>
      <c r="I192" s="153" t="s">
        <v>3067</v>
      </c>
      <c r="J192" s="153" t="s">
        <v>3067</v>
      </c>
      <c r="K192" s="50" t="s">
        <v>4914</v>
      </c>
      <c r="L192" s="59">
        <v>0.83399999999999996</v>
      </c>
      <c r="M192" s="59">
        <v>0.83399999999999996</v>
      </c>
      <c r="N192" s="154">
        <v>0.16600000000000001</v>
      </c>
      <c r="O192" s="96" t="s">
        <v>5165</v>
      </c>
      <c r="P192" s="91" t="s">
        <v>3177</v>
      </c>
      <c r="Q192" s="91" t="s">
        <v>3667</v>
      </c>
      <c r="R192" s="91" t="s">
        <v>4979</v>
      </c>
      <c r="S192" s="91">
        <v>3</v>
      </c>
      <c r="T192" s="10">
        <f t="shared" si="33"/>
        <v>1791.6500000000005</v>
      </c>
      <c r="U192" s="10">
        <f t="shared" si="34"/>
        <v>1791.6500000000005</v>
      </c>
      <c r="V192" s="10">
        <v>3976792.6666666665</v>
      </c>
      <c r="W192" s="10">
        <f t="shared" si="28"/>
        <v>1791.6500000000005</v>
      </c>
      <c r="X192" s="10">
        <f t="shared" si="29"/>
        <v>1791.6500000000005</v>
      </c>
      <c r="Y192" s="92">
        <v>0</v>
      </c>
      <c r="Z192" s="139">
        <f t="shared" si="35"/>
        <v>3976792.6666666665</v>
      </c>
      <c r="AA192" s="84">
        <f t="shared" si="36"/>
        <v>246</v>
      </c>
      <c r="AB192" s="73">
        <f t="shared" si="37"/>
        <v>246</v>
      </c>
      <c r="AC192" s="11"/>
    </row>
    <row r="193" spans="1:31" s="13" customFormat="1" ht="15" thickBot="1" x14ac:dyDescent="0.45">
      <c r="A193" s="28"/>
      <c r="B193" s="262"/>
      <c r="C193" s="223" t="s">
        <v>5342</v>
      </c>
      <c r="D193" s="224"/>
      <c r="E193" s="178"/>
      <c r="F193" s="179"/>
      <c r="G193" s="180"/>
      <c r="H193" s="181"/>
      <c r="I193" s="181"/>
      <c r="J193" s="181"/>
      <c r="K193" s="182"/>
      <c r="L193" s="183"/>
      <c r="M193" s="183"/>
      <c r="N193" s="184"/>
      <c r="O193" s="185"/>
      <c r="P193" s="186"/>
      <c r="Q193" s="186"/>
      <c r="R193" s="186"/>
      <c r="S193" s="186"/>
      <c r="T193" s="180"/>
      <c r="U193" s="180"/>
      <c r="V193" s="180"/>
      <c r="W193" s="180"/>
      <c r="X193" s="180"/>
      <c r="Y193" s="187"/>
      <c r="Z193" s="219"/>
      <c r="AA193" s="84"/>
      <c r="AB193" s="73"/>
      <c r="AC193" s="11"/>
    </row>
    <row r="194" spans="1:31" ht="24.9" x14ac:dyDescent="0.4">
      <c r="A194" s="28"/>
      <c r="B194" s="263">
        <v>182</v>
      </c>
      <c r="C194" s="201" t="s">
        <v>261</v>
      </c>
      <c r="D194" s="202" t="s">
        <v>2160</v>
      </c>
      <c r="E194" s="201" t="s">
        <v>263</v>
      </c>
      <c r="F194" s="203" t="s">
        <v>1803</v>
      </c>
      <c r="G194" s="204">
        <v>7815</v>
      </c>
      <c r="H194" s="205" t="s">
        <v>4907</v>
      </c>
      <c r="I194" s="205" t="s">
        <v>4907</v>
      </c>
      <c r="J194" s="205" t="s">
        <v>4907</v>
      </c>
      <c r="K194" s="205" t="s">
        <v>4905</v>
      </c>
      <c r="L194" s="206">
        <v>0.97299999999999998</v>
      </c>
      <c r="M194" s="206">
        <v>0.97299999999999998</v>
      </c>
      <c r="N194" s="207">
        <v>0</v>
      </c>
      <c r="O194" s="208"/>
      <c r="P194" s="209" t="s">
        <v>3248</v>
      </c>
      <c r="Q194" s="209" t="s">
        <v>3738</v>
      </c>
      <c r="R194" s="209" t="s">
        <v>4979</v>
      </c>
      <c r="S194" s="209">
        <v>2</v>
      </c>
      <c r="T194" s="204">
        <f t="shared" ref="T194:T225" si="38">IF(G194*(1-L194)-AA194&gt;0,G194*(1-L194)-AA194,0)</f>
        <v>211.00500000000019</v>
      </c>
      <c r="U194" s="204">
        <f t="shared" ref="U194:U225" si="39">IF(G194*(1-M194)-AA194&gt;0,G194*(1-M194)-AA194,0)</f>
        <v>211.00500000000019</v>
      </c>
      <c r="V194" s="204">
        <v>2874236.666666667</v>
      </c>
      <c r="W194" s="204">
        <f t="shared" ref="W194:W257" si="40">T194</f>
        <v>211.00500000000019</v>
      </c>
      <c r="X194" s="204">
        <f t="shared" ref="X194:X257" si="41">U194</f>
        <v>211.00500000000019</v>
      </c>
      <c r="Y194" s="210">
        <v>0</v>
      </c>
      <c r="Z194" s="211">
        <f t="shared" ref="Z194:Z225" si="42">V194+Y194</f>
        <v>2874236.666666667</v>
      </c>
      <c r="AA194" s="200"/>
      <c r="AB194" s="66"/>
      <c r="AC194" s="80"/>
      <c r="AE194"/>
    </row>
    <row r="195" spans="1:31" s="15" customFormat="1" ht="53.15" customHeight="1" x14ac:dyDescent="0.4">
      <c r="A195" s="27"/>
      <c r="B195" s="260">
        <v>183</v>
      </c>
      <c r="C195" s="66" t="s">
        <v>402</v>
      </c>
      <c r="D195" s="70" t="s">
        <v>2250</v>
      </c>
      <c r="E195" s="66" t="s">
        <v>405</v>
      </c>
      <c r="F195" s="71" t="s">
        <v>419</v>
      </c>
      <c r="G195" s="3">
        <v>9923</v>
      </c>
      <c r="H195" s="47" t="s">
        <v>4907</v>
      </c>
      <c r="I195" s="47" t="s">
        <v>4907</v>
      </c>
      <c r="J195" s="47" t="s">
        <v>4907</v>
      </c>
      <c r="K195" s="47" t="s">
        <v>4905</v>
      </c>
      <c r="L195" s="51">
        <v>0.97</v>
      </c>
      <c r="M195" s="51">
        <v>0.97</v>
      </c>
      <c r="N195" s="72">
        <v>0</v>
      </c>
      <c r="O195" s="65"/>
      <c r="P195" s="63" t="s">
        <v>3284</v>
      </c>
      <c r="Q195" s="63" t="s">
        <v>3773</v>
      </c>
      <c r="R195" s="63" t="s">
        <v>4979</v>
      </c>
      <c r="S195" s="63">
        <v>3</v>
      </c>
      <c r="T195" s="3">
        <f t="shared" si="38"/>
        <v>297.69000000000028</v>
      </c>
      <c r="U195" s="3">
        <f t="shared" si="39"/>
        <v>297.69000000000028</v>
      </c>
      <c r="V195" s="3">
        <v>450000</v>
      </c>
      <c r="W195" s="3">
        <f t="shared" si="40"/>
        <v>297.69000000000028</v>
      </c>
      <c r="X195" s="3">
        <f t="shared" si="41"/>
        <v>297.69000000000028</v>
      </c>
      <c r="Y195" s="62">
        <v>0</v>
      </c>
      <c r="Z195" s="138">
        <f t="shared" si="42"/>
        <v>450000</v>
      </c>
      <c r="AA195" s="200"/>
      <c r="AB195" s="66"/>
      <c r="AC195" s="80"/>
      <c r="AD195" s="11"/>
      <c r="AE195"/>
    </row>
    <row r="196" spans="1:31" ht="37.299999999999997" x14ac:dyDescent="0.4">
      <c r="A196" s="27"/>
      <c r="B196" s="260">
        <v>184</v>
      </c>
      <c r="C196" s="66" t="s">
        <v>652</v>
      </c>
      <c r="D196" s="80" t="s">
        <v>2427</v>
      </c>
      <c r="E196" s="66" t="s">
        <v>657</v>
      </c>
      <c r="F196" s="71" t="s">
        <v>664</v>
      </c>
      <c r="G196" s="3">
        <v>9658</v>
      </c>
      <c r="H196" s="47" t="s">
        <v>4907</v>
      </c>
      <c r="I196" s="47" t="s">
        <v>4907</v>
      </c>
      <c r="J196" s="47" t="s">
        <v>4907</v>
      </c>
      <c r="K196" s="47" t="s">
        <v>4905</v>
      </c>
      <c r="L196" s="51">
        <v>0.97</v>
      </c>
      <c r="M196" s="51">
        <v>0.97</v>
      </c>
      <c r="N196" s="72">
        <v>0</v>
      </c>
      <c r="O196" s="65"/>
      <c r="P196" s="63" t="s">
        <v>3357</v>
      </c>
      <c r="Q196" s="63" t="s">
        <v>3846</v>
      </c>
      <c r="R196" s="63" t="s">
        <v>4979</v>
      </c>
      <c r="S196" s="63">
        <v>3</v>
      </c>
      <c r="T196" s="3">
        <f t="shared" si="38"/>
        <v>289.74000000000024</v>
      </c>
      <c r="U196" s="3">
        <f t="shared" si="39"/>
        <v>289.74000000000024</v>
      </c>
      <c r="V196" s="3">
        <v>1707590</v>
      </c>
      <c r="W196" s="3">
        <f t="shared" si="40"/>
        <v>289.74000000000024</v>
      </c>
      <c r="X196" s="3">
        <f t="shared" si="41"/>
        <v>289.74000000000024</v>
      </c>
      <c r="Y196" s="62">
        <v>0</v>
      </c>
      <c r="Z196" s="138">
        <f t="shared" si="42"/>
        <v>1707590</v>
      </c>
      <c r="AA196" s="200"/>
      <c r="AB196" s="66"/>
      <c r="AC196" s="80"/>
      <c r="AE196"/>
    </row>
    <row r="197" spans="1:31" ht="41.15" customHeight="1" x14ac:dyDescent="0.4">
      <c r="A197" s="27"/>
      <c r="B197" s="260">
        <v>185</v>
      </c>
      <c r="C197" s="66" t="s">
        <v>652</v>
      </c>
      <c r="D197" s="80" t="s">
        <v>2428</v>
      </c>
      <c r="E197" s="66" t="s">
        <v>658</v>
      </c>
      <c r="F197" s="71" t="s">
        <v>662</v>
      </c>
      <c r="G197" s="3">
        <v>8319</v>
      </c>
      <c r="H197" s="47" t="s">
        <v>4907</v>
      </c>
      <c r="I197" s="47" t="s">
        <v>4907</v>
      </c>
      <c r="J197" s="47" t="s">
        <v>4907</v>
      </c>
      <c r="K197" s="47" t="s">
        <v>4905</v>
      </c>
      <c r="L197" s="51">
        <v>0.96799999999999997</v>
      </c>
      <c r="M197" s="51">
        <v>0.96799999999999997</v>
      </c>
      <c r="N197" s="72">
        <v>0</v>
      </c>
      <c r="O197" s="65"/>
      <c r="P197" s="63" t="s">
        <v>3358</v>
      </c>
      <c r="Q197" s="63" t="s">
        <v>3847</v>
      </c>
      <c r="R197" s="63" t="s">
        <v>4979</v>
      </c>
      <c r="S197" s="63">
        <v>2</v>
      </c>
      <c r="T197" s="3">
        <f t="shared" si="38"/>
        <v>266.20800000000025</v>
      </c>
      <c r="U197" s="3">
        <f t="shared" si="39"/>
        <v>266.20800000000025</v>
      </c>
      <c r="V197" s="3">
        <v>537189</v>
      </c>
      <c r="W197" s="3">
        <f t="shared" si="40"/>
        <v>266.20800000000025</v>
      </c>
      <c r="X197" s="3">
        <f t="shared" si="41"/>
        <v>266.20800000000025</v>
      </c>
      <c r="Y197" s="62">
        <v>0</v>
      </c>
      <c r="Z197" s="138">
        <f t="shared" si="42"/>
        <v>537189</v>
      </c>
      <c r="AA197" s="200"/>
      <c r="AB197" s="66"/>
      <c r="AC197" s="80"/>
      <c r="AE197"/>
    </row>
    <row r="198" spans="1:31" ht="37.299999999999997" x14ac:dyDescent="0.4">
      <c r="A198" s="27"/>
      <c r="B198" s="260">
        <v>186</v>
      </c>
      <c r="C198" s="66" t="s">
        <v>30</v>
      </c>
      <c r="D198" s="80" t="s">
        <v>2026</v>
      </c>
      <c r="E198" s="66" t="s">
        <v>38</v>
      </c>
      <c r="F198" s="71" t="s">
        <v>38</v>
      </c>
      <c r="G198" s="3">
        <v>6668</v>
      </c>
      <c r="H198" s="47" t="s">
        <v>4907</v>
      </c>
      <c r="I198" s="47" t="s">
        <v>4907</v>
      </c>
      <c r="J198" s="47" t="s">
        <v>4907</v>
      </c>
      <c r="K198" s="47" t="s">
        <v>4905</v>
      </c>
      <c r="L198" s="51">
        <v>0.96499999999999997</v>
      </c>
      <c r="M198" s="51">
        <v>0.96499999999999997</v>
      </c>
      <c r="N198" s="72">
        <v>0</v>
      </c>
      <c r="O198" s="65"/>
      <c r="P198" s="63" t="s">
        <v>3074</v>
      </c>
      <c r="Q198" s="63" t="s">
        <v>3545</v>
      </c>
      <c r="R198" s="63" t="s">
        <v>4979</v>
      </c>
      <c r="S198" s="63">
        <v>3</v>
      </c>
      <c r="T198" s="3">
        <f t="shared" si="38"/>
        <v>233.38000000000019</v>
      </c>
      <c r="U198" s="3">
        <f t="shared" si="39"/>
        <v>233.38000000000019</v>
      </c>
      <c r="V198" s="3">
        <v>1570809.3333333328</v>
      </c>
      <c r="W198" s="3">
        <f t="shared" si="40"/>
        <v>233.38000000000019</v>
      </c>
      <c r="X198" s="3">
        <f t="shared" si="41"/>
        <v>233.38000000000019</v>
      </c>
      <c r="Y198" s="62">
        <v>0</v>
      </c>
      <c r="Z198" s="138">
        <f t="shared" si="42"/>
        <v>1570809.3333333328</v>
      </c>
      <c r="AA198" s="200"/>
      <c r="AB198" s="66"/>
      <c r="AC198" s="80"/>
      <c r="AE198"/>
    </row>
    <row r="199" spans="1:31" ht="24.9" x14ac:dyDescent="0.4">
      <c r="A199" s="27"/>
      <c r="B199" s="260">
        <v>187</v>
      </c>
      <c r="C199" s="66" t="s">
        <v>364</v>
      </c>
      <c r="D199" s="80" t="s">
        <v>2231</v>
      </c>
      <c r="E199" s="66" t="s">
        <v>376</v>
      </c>
      <c r="F199" s="71" t="s">
        <v>376</v>
      </c>
      <c r="G199" s="3">
        <v>9793</v>
      </c>
      <c r="H199" s="47" t="s">
        <v>4907</v>
      </c>
      <c r="I199" s="47" t="s">
        <v>4907</v>
      </c>
      <c r="J199" s="47" t="s">
        <v>4907</v>
      </c>
      <c r="K199" s="47" t="s">
        <v>4905</v>
      </c>
      <c r="L199" s="51">
        <v>0.96</v>
      </c>
      <c r="M199" s="51">
        <v>0.96</v>
      </c>
      <c r="N199" s="72">
        <v>0</v>
      </c>
      <c r="O199" s="65"/>
      <c r="P199" s="63" t="s">
        <v>3275</v>
      </c>
      <c r="Q199" s="63" t="s">
        <v>3765</v>
      </c>
      <c r="R199" s="63" t="s">
        <v>4979</v>
      </c>
      <c r="S199" s="63">
        <v>3</v>
      </c>
      <c r="T199" s="3">
        <f t="shared" si="38"/>
        <v>391.72000000000037</v>
      </c>
      <c r="U199" s="3">
        <f t="shared" si="39"/>
        <v>391.72000000000037</v>
      </c>
      <c r="V199" s="3">
        <v>248587.64499999999</v>
      </c>
      <c r="W199" s="3">
        <f t="shared" si="40"/>
        <v>391.72000000000037</v>
      </c>
      <c r="X199" s="3">
        <f t="shared" si="41"/>
        <v>391.72000000000037</v>
      </c>
      <c r="Y199" s="62">
        <v>248587.64499999999</v>
      </c>
      <c r="Z199" s="138">
        <f t="shared" si="42"/>
        <v>497175.29</v>
      </c>
      <c r="AA199" s="200"/>
      <c r="AB199" s="66"/>
      <c r="AC199" s="80"/>
      <c r="AE199"/>
    </row>
    <row r="200" spans="1:31" ht="24.9" x14ac:dyDescent="0.4">
      <c r="A200" s="27"/>
      <c r="B200" s="260">
        <v>188</v>
      </c>
      <c r="C200" s="66" t="s">
        <v>1097</v>
      </c>
      <c r="D200" s="70" t="s">
        <v>2752</v>
      </c>
      <c r="E200" s="66" t="s">
        <v>1103</v>
      </c>
      <c r="F200" s="71" t="s">
        <v>1771</v>
      </c>
      <c r="G200" s="3">
        <v>6973</v>
      </c>
      <c r="H200" s="47" t="s">
        <v>4907</v>
      </c>
      <c r="I200" s="47" t="s">
        <v>4907</v>
      </c>
      <c r="J200" s="47" t="s">
        <v>4907</v>
      </c>
      <c r="K200" s="47" t="s">
        <v>4905</v>
      </c>
      <c r="L200" s="51">
        <v>0.92576339367343208</v>
      </c>
      <c r="M200" s="51">
        <v>0.92576339367343208</v>
      </c>
      <c r="N200" s="72">
        <v>0</v>
      </c>
      <c r="O200" s="65"/>
      <c r="P200" s="63" t="s">
        <v>3483</v>
      </c>
      <c r="Q200" s="63" t="s">
        <v>3971</v>
      </c>
      <c r="R200" s="63" t="s">
        <v>4979</v>
      </c>
      <c r="S200" s="63">
        <v>3</v>
      </c>
      <c r="T200" s="3">
        <f t="shared" si="38"/>
        <v>517.65185591515808</v>
      </c>
      <c r="U200" s="3">
        <f t="shared" si="39"/>
        <v>517.65185591515808</v>
      </c>
      <c r="V200" s="2">
        <v>341729.62962962961</v>
      </c>
      <c r="W200" s="3">
        <f t="shared" si="40"/>
        <v>517.65185591515808</v>
      </c>
      <c r="X200" s="3">
        <f t="shared" si="41"/>
        <v>517.65185591515808</v>
      </c>
      <c r="Y200" s="62">
        <v>0</v>
      </c>
      <c r="Z200" s="138">
        <f t="shared" si="42"/>
        <v>341729.62962962961</v>
      </c>
      <c r="AA200" s="200"/>
      <c r="AB200" s="66"/>
      <c r="AC200" s="80"/>
      <c r="AE200"/>
    </row>
    <row r="201" spans="1:31" ht="66.900000000000006" customHeight="1" x14ac:dyDescent="0.4">
      <c r="A201" s="27"/>
      <c r="B201" s="260">
        <v>189</v>
      </c>
      <c r="C201" s="66" t="s">
        <v>619</v>
      </c>
      <c r="D201" s="80" t="s">
        <v>2403</v>
      </c>
      <c r="E201" s="66" t="s">
        <v>645</v>
      </c>
      <c r="F201" s="71" t="s">
        <v>647</v>
      </c>
      <c r="G201" s="3">
        <v>9480</v>
      </c>
      <c r="H201" s="47" t="s">
        <v>4907</v>
      </c>
      <c r="I201" s="47" t="s">
        <v>4907</v>
      </c>
      <c r="J201" s="47" t="s">
        <v>4907</v>
      </c>
      <c r="K201" s="47" t="s">
        <v>4905</v>
      </c>
      <c r="L201" s="51">
        <v>0.92100000000000004</v>
      </c>
      <c r="M201" s="51">
        <v>0.92100000000000004</v>
      </c>
      <c r="N201" s="72">
        <v>0</v>
      </c>
      <c r="O201" s="65"/>
      <c r="P201" s="63" t="s">
        <v>3345</v>
      </c>
      <c r="Q201" s="63" t="s">
        <v>3834</v>
      </c>
      <c r="R201" s="63" t="s">
        <v>4979</v>
      </c>
      <c r="S201" s="63">
        <v>3</v>
      </c>
      <c r="T201" s="3">
        <f t="shared" si="38"/>
        <v>748.91999999999962</v>
      </c>
      <c r="U201" s="3">
        <f t="shared" si="39"/>
        <v>748.91999999999962</v>
      </c>
      <c r="V201" s="3">
        <v>0</v>
      </c>
      <c r="W201" s="3">
        <f t="shared" si="40"/>
        <v>748.91999999999962</v>
      </c>
      <c r="X201" s="3">
        <f t="shared" si="41"/>
        <v>748.91999999999962</v>
      </c>
      <c r="Y201" s="62">
        <v>0</v>
      </c>
      <c r="Z201" s="138">
        <f t="shared" si="42"/>
        <v>0</v>
      </c>
      <c r="AA201" s="200"/>
      <c r="AB201" s="66"/>
      <c r="AC201" s="80"/>
      <c r="AE201"/>
    </row>
    <row r="202" spans="1:31" ht="37.299999999999997" x14ac:dyDescent="0.4">
      <c r="A202" s="27"/>
      <c r="B202" s="260">
        <v>190</v>
      </c>
      <c r="C202" s="66" t="s">
        <v>720</v>
      </c>
      <c r="D202" s="70" t="s">
        <v>2492</v>
      </c>
      <c r="E202" s="66" t="s">
        <v>725</v>
      </c>
      <c r="F202" s="71" t="s">
        <v>725</v>
      </c>
      <c r="G202" s="3">
        <v>7098</v>
      </c>
      <c r="H202" s="47" t="s">
        <v>4907</v>
      </c>
      <c r="I202" s="47" t="s">
        <v>4907</v>
      </c>
      <c r="J202" s="47" t="s">
        <v>4907</v>
      </c>
      <c r="K202" s="47" t="s">
        <v>4905</v>
      </c>
      <c r="L202" s="51">
        <v>0.9137785291631445</v>
      </c>
      <c r="M202" s="51">
        <v>0.9137785291631445</v>
      </c>
      <c r="N202" s="72">
        <v>0</v>
      </c>
      <c r="O202" s="65"/>
      <c r="P202" s="63" t="s">
        <v>3382</v>
      </c>
      <c r="Q202" s="63" t="s">
        <v>3567</v>
      </c>
      <c r="R202" s="63" t="s">
        <v>4979</v>
      </c>
      <c r="S202" s="63">
        <v>3</v>
      </c>
      <c r="T202" s="3">
        <f t="shared" si="38"/>
        <v>612.00000000000034</v>
      </c>
      <c r="U202" s="3">
        <f t="shared" si="39"/>
        <v>612.00000000000034</v>
      </c>
      <c r="V202" s="3">
        <v>372109.76923076919</v>
      </c>
      <c r="W202" s="3">
        <f t="shared" si="40"/>
        <v>612.00000000000034</v>
      </c>
      <c r="X202" s="3">
        <f t="shared" si="41"/>
        <v>612.00000000000034</v>
      </c>
      <c r="Y202" s="62">
        <v>0</v>
      </c>
      <c r="Z202" s="138">
        <f t="shared" si="42"/>
        <v>372109.76923076919</v>
      </c>
      <c r="AA202" s="200"/>
      <c r="AB202" s="66"/>
      <c r="AC202" s="80"/>
      <c r="AE202"/>
    </row>
    <row r="203" spans="1:31" ht="22.75" customHeight="1" x14ac:dyDescent="0.4">
      <c r="A203" s="27"/>
      <c r="B203" s="260">
        <v>191</v>
      </c>
      <c r="C203" s="66" t="s">
        <v>963</v>
      </c>
      <c r="D203" s="70" t="s">
        <v>3022</v>
      </c>
      <c r="E203" s="66" t="s">
        <v>966</v>
      </c>
      <c r="F203" s="71" t="s">
        <v>966</v>
      </c>
      <c r="G203" s="3">
        <v>6810</v>
      </c>
      <c r="H203" s="47" t="s">
        <v>4907</v>
      </c>
      <c r="I203" s="47" t="s">
        <v>4907</v>
      </c>
      <c r="J203" s="47" t="s">
        <v>4907</v>
      </c>
      <c r="K203" s="47" t="s">
        <v>4905</v>
      </c>
      <c r="L203" s="51">
        <v>0.91</v>
      </c>
      <c r="M203" s="51">
        <v>0.91</v>
      </c>
      <c r="N203" s="72">
        <v>0</v>
      </c>
      <c r="O203" s="65"/>
      <c r="P203" s="63" t="s">
        <v>4566</v>
      </c>
      <c r="Q203" s="63" t="s">
        <v>4567</v>
      </c>
      <c r="R203" s="63" t="s">
        <v>4992</v>
      </c>
      <c r="S203" s="63">
        <v>2</v>
      </c>
      <c r="T203" s="3">
        <f t="shared" si="38"/>
        <v>612.89999999999975</v>
      </c>
      <c r="U203" s="3">
        <f t="shared" si="39"/>
        <v>612.89999999999975</v>
      </c>
      <c r="V203" s="3">
        <v>0</v>
      </c>
      <c r="W203" s="3">
        <f t="shared" si="40"/>
        <v>612.89999999999975</v>
      </c>
      <c r="X203" s="3">
        <f t="shared" si="41"/>
        <v>612.89999999999975</v>
      </c>
      <c r="Y203" s="62">
        <v>0</v>
      </c>
      <c r="Z203" s="138">
        <f t="shared" si="42"/>
        <v>0</v>
      </c>
      <c r="AA203" s="200"/>
      <c r="AB203" s="66"/>
      <c r="AC203" s="80"/>
      <c r="AE203"/>
    </row>
    <row r="204" spans="1:31" ht="29.6" customHeight="1" x14ac:dyDescent="0.4">
      <c r="A204" s="27"/>
      <c r="B204" s="260">
        <v>192</v>
      </c>
      <c r="C204" s="66" t="s">
        <v>364</v>
      </c>
      <c r="D204" s="80" t="s">
        <v>2938</v>
      </c>
      <c r="E204" s="66" t="s">
        <v>377</v>
      </c>
      <c r="F204" s="71" t="s">
        <v>377</v>
      </c>
      <c r="G204" s="7">
        <v>9136</v>
      </c>
      <c r="H204" s="47" t="s">
        <v>4907</v>
      </c>
      <c r="I204" s="47" t="s">
        <v>4907</v>
      </c>
      <c r="J204" s="47" t="s">
        <v>4907</v>
      </c>
      <c r="K204" s="47" t="s">
        <v>4905</v>
      </c>
      <c r="L204" s="51">
        <v>0.905976357267951</v>
      </c>
      <c r="M204" s="56">
        <v>0.905976357267951</v>
      </c>
      <c r="N204" s="72">
        <v>0</v>
      </c>
      <c r="O204" s="65"/>
      <c r="P204" s="63" t="s">
        <v>3108</v>
      </c>
      <c r="Q204" s="63" t="s">
        <v>3580</v>
      </c>
      <c r="R204" s="63" t="s">
        <v>4979</v>
      </c>
      <c r="S204" s="63">
        <v>3</v>
      </c>
      <c r="T204" s="7">
        <f t="shared" si="38"/>
        <v>858.99999999999966</v>
      </c>
      <c r="U204" s="7">
        <f t="shared" si="39"/>
        <v>858.99999999999966</v>
      </c>
      <c r="V204" s="7">
        <v>1282757</v>
      </c>
      <c r="W204" s="7">
        <f t="shared" si="40"/>
        <v>858.99999999999966</v>
      </c>
      <c r="X204" s="7">
        <f t="shared" si="41"/>
        <v>858.99999999999966</v>
      </c>
      <c r="Y204" s="62">
        <v>0</v>
      </c>
      <c r="Z204" s="138">
        <f t="shared" si="42"/>
        <v>1282757</v>
      </c>
      <c r="AA204" s="200"/>
      <c r="AB204" s="66"/>
      <c r="AC204" s="80"/>
      <c r="AE204"/>
    </row>
    <row r="205" spans="1:31" ht="37.299999999999997" x14ac:dyDescent="0.4">
      <c r="A205" s="27"/>
      <c r="B205" s="260">
        <v>193</v>
      </c>
      <c r="C205" s="66" t="s">
        <v>821</v>
      </c>
      <c r="D205" s="74" t="s">
        <v>2560</v>
      </c>
      <c r="E205" s="66" t="s">
        <v>828</v>
      </c>
      <c r="F205" s="71" t="s">
        <v>841</v>
      </c>
      <c r="G205" s="3">
        <v>5546</v>
      </c>
      <c r="H205" s="47" t="s">
        <v>4907</v>
      </c>
      <c r="I205" s="47" t="s">
        <v>4907</v>
      </c>
      <c r="J205" s="47" t="s">
        <v>4907</v>
      </c>
      <c r="K205" s="47" t="s">
        <v>4905</v>
      </c>
      <c r="L205" s="51">
        <v>0.90200000000000002</v>
      </c>
      <c r="M205" s="51">
        <v>0.90200000000000002</v>
      </c>
      <c r="N205" s="72">
        <v>0</v>
      </c>
      <c r="O205" s="65"/>
      <c r="P205" s="63" t="s">
        <v>3413</v>
      </c>
      <c r="Q205" s="63" t="s">
        <v>3901</v>
      </c>
      <c r="R205" s="63" t="s">
        <v>4979</v>
      </c>
      <c r="S205" s="63">
        <v>3</v>
      </c>
      <c r="T205" s="3">
        <f t="shared" si="38"/>
        <v>543.50799999999981</v>
      </c>
      <c r="U205" s="3">
        <f t="shared" si="39"/>
        <v>543.50799999999981</v>
      </c>
      <c r="V205" s="3">
        <v>144738.99999999997</v>
      </c>
      <c r="W205" s="3">
        <f t="shared" si="40"/>
        <v>543.50799999999981</v>
      </c>
      <c r="X205" s="3">
        <f t="shared" si="41"/>
        <v>543.50799999999981</v>
      </c>
      <c r="Y205" s="62">
        <v>0</v>
      </c>
      <c r="Z205" s="138">
        <f t="shared" si="42"/>
        <v>144738.99999999997</v>
      </c>
      <c r="AA205" s="200"/>
      <c r="AB205" s="66"/>
      <c r="AC205" s="80"/>
      <c r="AE205"/>
    </row>
    <row r="206" spans="1:31" ht="37.299999999999997" x14ac:dyDescent="0.4">
      <c r="A206" s="27"/>
      <c r="B206" s="260">
        <v>194</v>
      </c>
      <c r="C206" s="66" t="s">
        <v>993</v>
      </c>
      <c r="D206" s="66" t="s">
        <v>2679</v>
      </c>
      <c r="E206" s="66" t="s">
        <v>998</v>
      </c>
      <c r="F206" s="71" t="s">
        <v>998</v>
      </c>
      <c r="G206" s="3">
        <v>5776</v>
      </c>
      <c r="H206" s="47" t="s">
        <v>4907</v>
      </c>
      <c r="I206" s="47" t="s">
        <v>4907</v>
      </c>
      <c r="J206" s="47" t="s">
        <v>4907</v>
      </c>
      <c r="K206" s="47" t="s">
        <v>4905</v>
      </c>
      <c r="L206" s="51">
        <v>0.90114265927977844</v>
      </c>
      <c r="M206" s="51">
        <v>0.90114265927977844</v>
      </c>
      <c r="N206" s="72">
        <v>0</v>
      </c>
      <c r="O206" s="65"/>
      <c r="P206" s="63" t="s">
        <v>3452</v>
      </c>
      <c r="Q206" s="63" t="s">
        <v>3940</v>
      </c>
      <c r="R206" s="63" t="s">
        <v>4979</v>
      </c>
      <c r="S206" s="63">
        <v>2</v>
      </c>
      <c r="T206" s="3">
        <f t="shared" si="38"/>
        <v>570.99999999999977</v>
      </c>
      <c r="U206" s="3">
        <f t="shared" si="39"/>
        <v>570.99999999999977</v>
      </c>
      <c r="V206" s="3">
        <v>536982.83333333337</v>
      </c>
      <c r="W206" s="3">
        <f t="shared" si="40"/>
        <v>570.99999999999977</v>
      </c>
      <c r="X206" s="3">
        <f t="shared" si="41"/>
        <v>570.99999999999977</v>
      </c>
      <c r="Y206" s="62">
        <v>0</v>
      </c>
      <c r="Z206" s="138">
        <f t="shared" si="42"/>
        <v>536982.83333333337</v>
      </c>
      <c r="AA206" s="200"/>
      <c r="AB206" s="66"/>
      <c r="AC206" s="80"/>
      <c r="AE206"/>
    </row>
    <row r="207" spans="1:31" ht="37.299999999999997" x14ac:dyDescent="0.4">
      <c r="A207" s="27"/>
      <c r="B207" s="260">
        <v>195</v>
      </c>
      <c r="C207" s="66" t="s">
        <v>1019</v>
      </c>
      <c r="D207" s="74" t="s">
        <v>2699</v>
      </c>
      <c r="E207" s="66" t="s">
        <v>1027</v>
      </c>
      <c r="F207" s="71" t="s">
        <v>1059</v>
      </c>
      <c r="G207" s="3">
        <v>7652</v>
      </c>
      <c r="H207" s="47" t="s">
        <v>4907</v>
      </c>
      <c r="I207" s="47" t="s">
        <v>4907</v>
      </c>
      <c r="J207" s="47" t="s">
        <v>4907</v>
      </c>
      <c r="K207" s="47" t="s">
        <v>4905</v>
      </c>
      <c r="L207" s="51">
        <v>0.9</v>
      </c>
      <c r="M207" s="51">
        <v>0.9</v>
      </c>
      <c r="N207" s="72">
        <v>0</v>
      </c>
      <c r="O207" s="65"/>
      <c r="P207" s="63" t="s">
        <v>3464</v>
      </c>
      <c r="Q207" s="63" t="s">
        <v>3952</v>
      </c>
      <c r="R207" s="63" t="s">
        <v>4979</v>
      </c>
      <c r="S207" s="63">
        <v>2</v>
      </c>
      <c r="T207" s="62">
        <f t="shared" si="38"/>
        <v>765.19999999999982</v>
      </c>
      <c r="U207" s="62">
        <f t="shared" si="39"/>
        <v>765.19999999999982</v>
      </c>
      <c r="V207" s="3">
        <v>4933700.692307693</v>
      </c>
      <c r="W207" s="3">
        <f t="shared" si="40"/>
        <v>765.19999999999982</v>
      </c>
      <c r="X207" s="3">
        <f t="shared" si="41"/>
        <v>765.19999999999982</v>
      </c>
      <c r="Y207" s="62">
        <v>0</v>
      </c>
      <c r="Z207" s="138">
        <f t="shared" si="42"/>
        <v>4933700.692307693</v>
      </c>
      <c r="AA207" s="200"/>
      <c r="AB207" s="66"/>
      <c r="AC207" s="80"/>
      <c r="AE207"/>
    </row>
    <row r="208" spans="1:31" ht="24.9" x14ac:dyDescent="0.4">
      <c r="A208" s="28"/>
      <c r="B208" s="260">
        <v>196</v>
      </c>
      <c r="C208" s="66" t="s">
        <v>1097</v>
      </c>
      <c r="D208" s="70" t="s">
        <v>2755</v>
      </c>
      <c r="E208" s="66" t="s">
        <v>1105</v>
      </c>
      <c r="F208" s="71" t="s">
        <v>1105</v>
      </c>
      <c r="G208" s="3">
        <v>5416</v>
      </c>
      <c r="H208" s="47" t="s">
        <v>4907</v>
      </c>
      <c r="I208" s="47" t="s">
        <v>4907</v>
      </c>
      <c r="J208" s="47" t="s">
        <v>4907</v>
      </c>
      <c r="K208" s="47" t="s">
        <v>4905</v>
      </c>
      <c r="L208" s="51">
        <v>0.9</v>
      </c>
      <c r="M208" s="51">
        <v>0.9</v>
      </c>
      <c r="N208" s="72">
        <v>0</v>
      </c>
      <c r="O208" s="65"/>
      <c r="P208" s="63" t="s">
        <v>3163</v>
      </c>
      <c r="Q208" s="63" t="s">
        <v>3653</v>
      </c>
      <c r="R208" s="63" t="s">
        <v>4979</v>
      </c>
      <c r="S208" s="63">
        <v>3</v>
      </c>
      <c r="T208" s="3">
        <f t="shared" si="38"/>
        <v>541.59999999999991</v>
      </c>
      <c r="U208" s="3">
        <f t="shared" si="39"/>
        <v>541.59999999999991</v>
      </c>
      <c r="V208" s="3">
        <v>428668.3333333332</v>
      </c>
      <c r="W208" s="3">
        <f t="shared" si="40"/>
        <v>541.59999999999991</v>
      </c>
      <c r="X208" s="3">
        <f t="shared" si="41"/>
        <v>541.59999999999991</v>
      </c>
      <c r="Y208" s="62">
        <v>0</v>
      </c>
      <c r="Z208" s="138">
        <f t="shared" si="42"/>
        <v>428668.3333333332</v>
      </c>
      <c r="AA208" s="200"/>
      <c r="AB208" s="66"/>
      <c r="AC208" s="80"/>
      <c r="AE208"/>
    </row>
    <row r="209" spans="1:31" ht="37.299999999999997" x14ac:dyDescent="0.4">
      <c r="A209" s="28"/>
      <c r="B209" s="260">
        <v>197</v>
      </c>
      <c r="C209" s="66" t="s">
        <v>619</v>
      </c>
      <c r="D209" s="66" t="s">
        <v>2406</v>
      </c>
      <c r="E209" s="66" t="s">
        <v>627</v>
      </c>
      <c r="F209" s="71" t="s">
        <v>627</v>
      </c>
      <c r="G209" s="3">
        <v>6380</v>
      </c>
      <c r="H209" s="47" t="s">
        <v>4907</v>
      </c>
      <c r="I209" s="47" t="s">
        <v>4907</v>
      </c>
      <c r="J209" s="47" t="s">
        <v>4907</v>
      </c>
      <c r="K209" s="47" t="s">
        <v>4905</v>
      </c>
      <c r="L209" s="51">
        <v>0.89498432601880884</v>
      </c>
      <c r="M209" s="51">
        <v>0.89498432601880884</v>
      </c>
      <c r="N209" s="72">
        <v>0</v>
      </c>
      <c r="O209" s="65"/>
      <c r="P209" s="63" t="s">
        <v>3347</v>
      </c>
      <c r="Q209" s="63" t="s">
        <v>3836</v>
      </c>
      <c r="R209" s="63" t="s">
        <v>4979</v>
      </c>
      <c r="S209" s="63">
        <v>2</v>
      </c>
      <c r="T209" s="3">
        <f t="shared" si="38"/>
        <v>669.99999999999955</v>
      </c>
      <c r="U209" s="3">
        <f t="shared" si="39"/>
        <v>669.99999999999955</v>
      </c>
      <c r="V209" s="3">
        <v>378416.11111111112</v>
      </c>
      <c r="W209" s="3">
        <f t="shared" si="40"/>
        <v>669.99999999999955</v>
      </c>
      <c r="X209" s="3">
        <f t="shared" si="41"/>
        <v>669.99999999999955</v>
      </c>
      <c r="Y209" s="62">
        <v>0</v>
      </c>
      <c r="Z209" s="138">
        <f t="shared" si="42"/>
        <v>378416.11111111112</v>
      </c>
      <c r="AA209" s="200"/>
      <c r="AB209" s="66"/>
      <c r="AC209" s="80"/>
      <c r="AE209"/>
    </row>
    <row r="210" spans="1:31" ht="20.149999999999999" customHeight="1" x14ac:dyDescent="0.4">
      <c r="A210" s="28"/>
      <c r="B210" s="260">
        <v>198</v>
      </c>
      <c r="C210" s="66" t="s">
        <v>122</v>
      </c>
      <c r="D210" s="70" t="s">
        <v>2086</v>
      </c>
      <c r="E210" s="66" t="s">
        <v>129</v>
      </c>
      <c r="F210" s="71" t="s">
        <v>156</v>
      </c>
      <c r="G210" s="3">
        <v>8315</v>
      </c>
      <c r="H210" s="47" t="s">
        <v>4907</v>
      </c>
      <c r="I210" s="47" t="s">
        <v>4907</v>
      </c>
      <c r="J210" s="47" t="s">
        <v>4907</v>
      </c>
      <c r="K210" s="47" t="s">
        <v>4905</v>
      </c>
      <c r="L210" s="51">
        <v>0.87</v>
      </c>
      <c r="M210" s="51">
        <v>0.87</v>
      </c>
      <c r="N210" s="72">
        <v>0</v>
      </c>
      <c r="O210" s="65"/>
      <c r="P210" s="63" t="s">
        <v>3220</v>
      </c>
      <c r="Q210" s="63" t="s">
        <v>3710</v>
      </c>
      <c r="R210" s="63" t="s">
        <v>4979</v>
      </c>
      <c r="S210" s="63">
        <v>2</v>
      </c>
      <c r="T210" s="3">
        <f t="shared" si="38"/>
        <v>1080.95</v>
      </c>
      <c r="U210" s="3">
        <f t="shared" si="39"/>
        <v>1080.95</v>
      </c>
      <c r="V210" s="3">
        <v>1598575.4444444445</v>
      </c>
      <c r="W210" s="3">
        <f t="shared" si="40"/>
        <v>1080.95</v>
      </c>
      <c r="X210" s="3">
        <f t="shared" si="41"/>
        <v>1080.95</v>
      </c>
      <c r="Y210" s="62">
        <v>0</v>
      </c>
      <c r="Z210" s="212">
        <f t="shared" si="42"/>
        <v>1598575.4444444445</v>
      </c>
      <c r="AA210" s="200"/>
      <c r="AB210" s="66"/>
      <c r="AC210" s="80"/>
      <c r="AE210"/>
    </row>
    <row r="211" spans="1:31" ht="37.299999999999997" x14ac:dyDescent="0.4">
      <c r="A211" s="28"/>
      <c r="B211" s="260">
        <v>199</v>
      </c>
      <c r="C211" s="66" t="s">
        <v>30</v>
      </c>
      <c r="D211" s="80" t="s">
        <v>2025</v>
      </c>
      <c r="E211" s="66" t="s">
        <v>37</v>
      </c>
      <c r="F211" s="71" t="s">
        <v>37</v>
      </c>
      <c r="G211" s="3">
        <v>6887</v>
      </c>
      <c r="H211" s="47" t="s">
        <v>4907</v>
      </c>
      <c r="I211" s="47" t="s">
        <v>4907</v>
      </c>
      <c r="J211" s="47" t="s">
        <v>4907</v>
      </c>
      <c r="K211" s="47" t="s">
        <v>4905</v>
      </c>
      <c r="L211" s="51">
        <v>0.86399999999999999</v>
      </c>
      <c r="M211" s="51">
        <v>0.86399999999999999</v>
      </c>
      <c r="N211" s="72">
        <v>0</v>
      </c>
      <c r="O211" s="65"/>
      <c r="P211" s="63" t="s">
        <v>3190</v>
      </c>
      <c r="Q211" s="63" t="s">
        <v>3680</v>
      </c>
      <c r="R211" s="63" t="s">
        <v>4979</v>
      </c>
      <c r="S211" s="63">
        <v>3</v>
      </c>
      <c r="T211" s="3">
        <f t="shared" si="38"/>
        <v>936.63200000000006</v>
      </c>
      <c r="U211" s="3">
        <f t="shared" si="39"/>
        <v>936.63200000000006</v>
      </c>
      <c r="V211" s="3">
        <v>2383668</v>
      </c>
      <c r="W211" s="3">
        <f t="shared" si="40"/>
        <v>936.63200000000006</v>
      </c>
      <c r="X211" s="3">
        <f t="shared" si="41"/>
        <v>936.63200000000006</v>
      </c>
      <c r="Y211" s="62">
        <v>0</v>
      </c>
      <c r="Z211" s="138">
        <f t="shared" si="42"/>
        <v>2383668</v>
      </c>
      <c r="AA211" s="200"/>
      <c r="AB211" s="66"/>
      <c r="AC211" s="80"/>
      <c r="AE211"/>
    </row>
    <row r="212" spans="1:31" ht="24.9" x14ac:dyDescent="0.4">
      <c r="A212" s="29"/>
      <c r="B212" s="260">
        <v>200</v>
      </c>
      <c r="C212" s="66" t="s">
        <v>363</v>
      </c>
      <c r="D212" s="70" t="s">
        <v>3021</v>
      </c>
      <c r="E212" s="66" t="s">
        <v>1339</v>
      </c>
      <c r="F212" s="71" t="s">
        <v>1339</v>
      </c>
      <c r="G212" s="3">
        <v>5906</v>
      </c>
      <c r="H212" s="47" t="s">
        <v>4907</v>
      </c>
      <c r="I212" s="47" t="s">
        <v>4907</v>
      </c>
      <c r="J212" s="47" t="s">
        <v>4907</v>
      </c>
      <c r="K212" s="47" t="s">
        <v>4905</v>
      </c>
      <c r="L212" s="51">
        <v>0.8564172028445648</v>
      </c>
      <c r="M212" s="51">
        <v>0.8564172028445648</v>
      </c>
      <c r="N212" s="72">
        <v>0</v>
      </c>
      <c r="O212" s="65"/>
      <c r="P212" s="63" t="s">
        <v>3442</v>
      </c>
      <c r="Q212" s="63" t="s">
        <v>3930</v>
      </c>
      <c r="R212" s="63" t="s">
        <v>4979</v>
      </c>
      <c r="S212" s="63">
        <v>2</v>
      </c>
      <c r="T212" s="3">
        <f t="shared" si="38"/>
        <v>848.00000000000034</v>
      </c>
      <c r="U212" s="3">
        <f t="shared" si="39"/>
        <v>848.00000000000034</v>
      </c>
      <c r="V212" s="2">
        <v>2122193</v>
      </c>
      <c r="W212" s="2">
        <f t="shared" si="40"/>
        <v>848.00000000000034</v>
      </c>
      <c r="X212" s="2">
        <f t="shared" si="41"/>
        <v>848.00000000000034</v>
      </c>
      <c r="Y212" s="62">
        <v>127807</v>
      </c>
      <c r="Z212" s="138">
        <f t="shared" si="42"/>
        <v>2250000</v>
      </c>
      <c r="AA212" s="200"/>
      <c r="AB212" s="68"/>
      <c r="AC212" s="80"/>
      <c r="AD212" s="12"/>
      <c r="AE212" s="12"/>
    </row>
    <row r="213" spans="1:31" ht="49.75" x14ac:dyDescent="0.4">
      <c r="A213" s="28"/>
      <c r="B213" s="260">
        <v>201</v>
      </c>
      <c r="C213" s="66" t="s">
        <v>261</v>
      </c>
      <c r="D213" s="70" t="s">
        <v>2161</v>
      </c>
      <c r="E213" s="66" t="s">
        <v>265</v>
      </c>
      <c r="F213" s="71" t="s">
        <v>1387</v>
      </c>
      <c r="G213" s="3">
        <v>7485</v>
      </c>
      <c r="H213" s="47" t="s">
        <v>4907</v>
      </c>
      <c r="I213" s="47" t="s">
        <v>4907</v>
      </c>
      <c r="J213" s="47" t="s">
        <v>4907</v>
      </c>
      <c r="K213" s="47" t="s">
        <v>4905</v>
      </c>
      <c r="L213" s="51">
        <v>0.84399999999999997</v>
      </c>
      <c r="M213" s="51">
        <v>0.84399999999999997</v>
      </c>
      <c r="N213" s="72">
        <v>0</v>
      </c>
      <c r="O213" s="65"/>
      <c r="P213" s="63" t="s">
        <v>3249</v>
      </c>
      <c r="Q213" s="63" t="s">
        <v>3739</v>
      </c>
      <c r="R213" s="63" t="s">
        <v>4979</v>
      </c>
      <c r="S213" s="63">
        <v>3</v>
      </c>
      <c r="T213" s="3">
        <f t="shared" si="38"/>
        <v>1167.6600000000003</v>
      </c>
      <c r="U213" s="3">
        <f t="shared" si="39"/>
        <v>1167.6600000000003</v>
      </c>
      <c r="V213" s="2">
        <v>3969661.0441164002</v>
      </c>
      <c r="W213" s="2">
        <f t="shared" si="40"/>
        <v>1167.6600000000003</v>
      </c>
      <c r="X213" s="2">
        <f t="shared" si="41"/>
        <v>1167.6600000000003</v>
      </c>
      <c r="Y213" s="62">
        <v>0</v>
      </c>
      <c r="Z213" s="138">
        <f t="shared" si="42"/>
        <v>3969661.0441164002</v>
      </c>
      <c r="AA213" s="200"/>
      <c r="AB213" s="66"/>
      <c r="AC213" s="80"/>
      <c r="AE213"/>
    </row>
    <row r="214" spans="1:31" ht="24.9" x14ac:dyDescent="0.4">
      <c r="A214" s="28"/>
      <c r="B214" s="260">
        <v>202</v>
      </c>
      <c r="C214" s="66" t="s">
        <v>781</v>
      </c>
      <c r="D214" s="70" t="s">
        <v>2528</v>
      </c>
      <c r="E214" s="66" t="s">
        <v>783</v>
      </c>
      <c r="F214" s="71" t="s">
        <v>783</v>
      </c>
      <c r="G214" s="3">
        <v>9682</v>
      </c>
      <c r="H214" s="47" t="s">
        <v>4907</v>
      </c>
      <c r="I214" s="47" t="s">
        <v>4907</v>
      </c>
      <c r="J214" s="47" t="s">
        <v>4907</v>
      </c>
      <c r="K214" s="47" t="s">
        <v>4905</v>
      </c>
      <c r="L214" s="51">
        <v>0.84176822970460652</v>
      </c>
      <c r="M214" s="51">
        <v>0.84176822970460652</v>
      </c>
      <c r="N214" s="72">
        <v>0</v>
      </c>
      <c r="O214" s="65"/>
      <c r="P214" s="63" t="s">
        <v>3398</v>
      </c>
      <c r="Q214" s="63" t="s">
        <v>3886</v>
      </c>
      <c r="R214" s="63" t="s">
        <v>4979</v>
      </c>
      <c r="S214" s="63">
        <v>2</v>
      </c>
      <c r="T214" s="62">
        <f t="shared" si="38"/>
        <v>1531.9999999999998</v>
      </c>
      <c r="U214" s="62">
        <f t="shared" si="39"/>
        <v>1531.9999999999998</v>
      </c>
      <c r="V214" s="3">
        <v>1686285.9999999998</v>
      </c>
      <c r="W214" s="3">
        <f t="shared" si="40"/>
        <v>1531.9999999999998</v>
      </c>
      <c r="X214" s="3">
        <f t="shared" si="41"/>
        <v>1531.9999999999998</v>
      </c>
      <c r="Y214" s="62">
        <v>0</v>
      </c>
      <c r="Z214" s="138">
        <f t="shared" si="42"/>
        <v>1686285.9999999998</v>
      </c>
      <c r="AA214" s="200"/>
      <c r="AB214" s="66"/>
      <c r="AC214" s="80"/>
      <c r="AE214"/>
    </row>
    <row r="215" spans="1:31" ht="49.75" x14ac:dyDescent="0.4">
      <c r="A215" s="28"/>
      <c r="B215" s="260">
        <v>203</v>
      </c>
      <c r="C215" s="66" t="s">
        <v>232</v>
      </c>
      <c r="D215" s="66" t="s">
        <v>2921</v>
      </c>
      <c r="E215" s="66" t="s">
        <v>241</v>
      </c>
      <c r="F215" s="71" t="s">
        <v>1716</v>
      </c>
      <c r="G215" s="3">
        <v>7480</v>
      </c>
      <c r="H215" s="47" t="s">
        <v>4907</v>
      </c>
      <c r="I215" s="47" t="s">
        <v>4907</v>
      </c>
      <c r="J215" s="47" t="s">
        <v>4907</v>
      </c>
      <c r="K215" s="47" t="s">
        <v>4905</v>
      </c>
      <c r="L215" s="51">
        <f>7244/G215</f>
        <v>0.96844919786096262</v>
      </c>
      <c r="M215" s="51">
        <v>0.83</v>
      </c>
      <c r="N215" s="72">
        <v>0</v>
      </c>
      <c r="O215" s="65"/>
      <c r="P215" s="63" t="s">
        <v>3246</v>
      </c>
      <c r="Q215" s="63" t="s">
        <v>3736</v>
      </c>
      <c r="R215" s="63" t="s">
        <v>4979</v>
      </c>
      <c r="S215" s="63">
        <v>3</v>
      </c>
      <c r="T215" s="3">
        <f t="shared" si="38"/>
        <v>235.9999999999996</v>
      </c>
      <c r="U215" s="3">
        <f t="shared" si="39"/>
        <v>1271.6000000000004</v>
      </c>
      <c r="V215" s="3">
        <v>1210305</v>
      </c>
      <c r="W215" s="3">
        <f t="shared" si="40"/>
        <v>235.9999999999996</v>
      </c>
      <c r="X215" s="3">
        <f t="shared" si="41"/>
        <v>1271.6000000000004</v>
      </c>
      <c r="Y215" s="62">
        <v>0</v>
      </c>
      <c r="Z215" s="138">
        <f t="shared" si="42"/>
        <v>1210305</v>
      </c>
      <c r="AA215" s="200"/>
      <c r="AB215" s="66"/>
      <c r="AC215" s="80"/>
      <c r="AE215"/>
    </row>
    <row r="216" spans="1:31" ht="24.9" x14ac:dyDescent="0.4">
      <c r="A216" s="31"/>
      <c r="B216" s="260">
        <v>204</v>
      </c>
      <c r="C216" s="66" t="s">
        <v>619</v>
      </c>
      <c r="D216" s="80" t="s">
        <v>2416</v>
      </c>
      <c r="E216" s="66" t="s">
        <v>629</v>
      </c>
      <c r="F216" s="71" t="s">
        <v>629</v>
      </c>
      <c r="G216" s="3">
        <v>5191</v>
      </c>
      <c r="H216" s="47" t="s">
        <v>4907</v>
      </c>
      <c r="I216" s="47" t="s">
        <v>4907</v>
      </c>
      <c r="J216" s="47" t="s">
        <v>4907</v>
      </c>
      <c r="K216" s="47" t="s">
        <v>4905</v>
      </c>
      <c r="L216" s="51">
        <v>0.83</v>
      </c>
      <c r="M216" s="51">
        <v>0.83</v>
      </c>
      <c r="N216" s="72">
        <v>0</v>
      </c>
      <c r="O216" s="65"/>
      <c r="P216" s="63" t="s">
        <v>3353</v>
      </c>
      <c r="Q216" s="63" t="s">
        <v>3842</v>
      </c>
      <c r="R216" s="63" t="s">
        <v>4979</v>
      </c>
      <c r="S216" s="63">
        <v>2</v>
      </c>
      <c r="T216" s="3">
        <f t="shared" si="38"/>
        <v>882.47000000000025</v>
      </c>
      <c r="U216" s="3">
        <f t="shared" si="39"/>
        <v>882.47000000000025</v>
      </c>
      <c r="V216" s="3">
        <v>1525238.0769230768</v>
      </c>
      <c r="W216" s="3">
        <f t="shared" si="40"/>
        <v>882.47000000000025</v>
      </c>
      <c r="X216" s="3">
        <f t="shared" si="41"/>
        <v>882.47000000000025</v>
      </c>
      <c r="Y216" s="62">
        <v>0</v>
      </c>
      <c r="Z216" s="138">
        <f t="shared" si="42"/>
        <v>1525238.0769230768</v>
      </c>
      <c r="AA216" s="200"/>
      <c r="AB216" s="66"/>
      <c r="AC216" s="70"/>
      <c r="AE216"/>
    </row>
    <row r="217" spans="1:31" s="12" customFormat="1" ht="62.15" x14ac:dyDescent="0.4">
      <c r="A217" s="40"/>
      <c r="B217" s="260">
        <v>205</v>
      </c>
      <c r="C217" s="66" t="s">
        <v>360</v>
      </c>
      <c r="D217" s="70" t="s">
        <v>2220</v>
      </c>
      <c r="E217" s="66" t="s">
        <v>346</v>
      </c>
      <c r="F217" s="71" t="s">
        <v>346</v>
      </c>
      <c r="G217" s="3">
        <v>9412</v>
      </c>
      <c r="H217" s="47" t="s">
        <v>4907</v>
      </c>
      <c r="I217" s="47" t="s">
        <v>4907</v>
      </c>
      <c r="J217" s="47" t="s">
        <v>4907</v>
      </c>
      <c r="K217" s="47" t="s">
        <v>4905</v>
      </c>
      <c r="L217" s="51">
        <v>0.82904802379940501</v>
      </c>
      <c r="M217" s="51">
        <v>0.82904802379940501</v>
      </c>
      <c r="N217" s="72">
        <v>0</v>
      </c>
      <c r="O217" s="65"/>
      <c r="P217" s="63" t="s">
        <v>3267</v>
      </c>
      <c r="Q217" s="63" t="s">
        <v>3757</v>
      </c>
      <c r="R217" s="63" t="s">
        <v>4979</v>
      </c>
      <c r="S217" s="63">
        <v>2</v>
      </c>
      <c r="T217" s="3">
        <f t="shared" si="38"/>
        <v>1609</v>
      </c>
      <c r="U217" s="3">
        <f t="shared" si="39"/>
        <v>1609</v>
      </c>
      <c r="V217" s="3">
        <v>1700377</v>
      </c>
      <c r="W217" s="3">
        <f t="shared" si="40"/>
        <v>1609</v>
      </c>
      <c r="X217" s="3">
        <f t="shared" si="41"/>
        <v>1609</v>
      </c>
      <c r="Y217" s="62">
        <v>319084</v>
      </c>
      <c r="Z217" s="138">
        <f t="shared" si="42"/>
        <v>2019461</v>
      </c>
      <c r="AA217" s="200"/>
      <c r="AB217" s="66"/>
      <c r="AC217" s="70"/>
      <c r="AD217" s="11"/>
      <c r="AE217"/>
    </row>
    <row r="218" spans="1:31" ht="37.299999999999997" x14ac:dyDescent="0.4">
      <c r="A218" s="31"/>
      <c r="B218" s="260">
        <v>206</v>
      </c>
      <c r="C218" s="66" t="s">
        <v>327</v>
      </c>
      <c r="D218" s="70" t="s">
        <v>2936</v>
      </c>
      <c r="E218" s="66" t="s">
        <v>332</v>
      </c>
      <c r="F218" s="71" t="s">
        <v>342</v>
      </c>
      <c r="G218" s="3">
        <v>9894</v>
      </c>
      <c r="H218" s="47" t="s">
        <v>4907</v>
      </c>
      <c r="I218" s="47" t="s">
        <v>4907</v>
      </c>
      <c r="J218" s="47" t="s">
        <v>4907</v>
      </c>
      <c r="K218" s="47" t="s">
        <v>4905</v>
      </c>
      <c r="L218" s="51">
        <v>0.82726905195067713</v>
      </c>
      <c r="M218" s="51">
        <v>0.82726905195067713</v>
      </c>
      <c r="N218" s="72">
        <v>3.0299999999999997E-2</v>
      </c>
      <c r="O218" s="65" t="s">
        <v>5165</v>
      </c>
      <c r="P218" s="63" t="s">
        <v>3265</v>
      </c>
      <c r="Q218" s="63" t="s">
        <v>3755</v>
      </c>
      <c r="R218" s="63" t="s">
        <v>4979</v>
      </c>
      <c r="S218" s="63">
        <v>2</v>
      </c>
      <c r="T218" s="3">
        <f t="shared" si="38"/>
        <v>1709.0000000000005</v>
      </c>
      <c r="U218" s="3">
        <f t="shared" si="39"/>
        <v>1709.0000000000005</v>
      </c>
      <c r="V218" s="3">
        <v>1057117.5086206896</v>
      </c>
      <c r="W218" s="3">
        <f t="shared" si="40"/>
        <v>1709.0000000000005</v>
      </c>
      <c r="X218" s="3">
        <f t="shared" si="41"/>
        <v>1709.0000000000005</v>
      </c>
      <c r="Y218" s="62">
        <v>0</v>
      </c>
      <c r="Z218" s="138">
        <f t="shared" si="42"/>
        <v>1057117.5086206896</v>
      </c>
      <c r="AA218" s="200"/>
      <c r="AB218" s="66"/>
      <c r="AC218" s="70"/>
      <c r="AE218"/>
    </row>
    <row r="219" spans="1:31" ht="24.9" x14ac:dyDescent="0.4">
      <c r="A219" s="31"/>
      <c r="B219" s="260">
        <v>207</v>
      </c>
      <c r="C219" s="66" t="s">
        <v>0</v>
      </c>
      <c r="D219" s="80" t="s">
        <v>2008</v>
      </c>
      <c r="E219" s="66" t="s">
        <v>7</v>
      </c>
      <c r="F219" s="71" t="s">
        <v>25</v>
      </c>
      <c r="G219" s="3">
        <v>6178</v>
      </c>
      <c r="H219" s="47" t="s">
        <v>4907</v>
      </c>
      <c r="I219" s="47" t="s">
        <v>4907</v>
      </c>
      <c r="J219" s="47" t="s">
        <v>4907</v>
      </c>
      <c r="K219" s="47" t="s">
        <v>4905</v>
      </c>
      <c r="L219" s="51">
        <v>0.82</v>
      </c>
      <c r="M219" s="51">
        <v>0.82</v>
      </c>
      <c r="N219" s="72">
        <v>0</v>
      </c>
      <c r="O219" s="65"/>
      <c r="P219" s="63" t="s">
        <v>3185</v>
      </c>
      <c r="Q219" s="63" t="s">
        <v>3675</v>
      </c>
      <c r="R219" s="63" t="s">
        <v>4979</v>
      </c>
      <c r="S219" s="63">
        <v>2</v>
      </c>
      <c r="T219" s="3">
        <f t="shared" si="38"/>
        <v>1112.0400000000002</v>
      </c>
      <c r="U219" s="3">
        <f t="shared" si="39"/>
        <v>1112.0400000000002</v>
      </c>
      <c r="V219" s="3">
        <v>3606436.75</v>
      </c>
      <c r="W219" s="3">
        <f t="shared" si="40"/>
        <v>1112.0400000000002</v>
      </c>
      <c r="X219" s="3">
        <f t="shared" si="41"/>
        <v>1112.0400000000002</v>
      </c>
      <c r="Y219" s="62">
        <v>0</v>
      </c>
      <c r="Z219" s="138">
        <f t="shared" si="42"/>
        <v>3606436.75</v>
      </c>
      <c r="AA219" s="200"/>
      <c r="AB219" s="66"/>
      <c r="AC219" s="70"/>
      <c r="AE219"/>
    </row>
    <row r="220" spans="1:31" ht="24.9" x14ac:dyDescent="0.4">
      <c r="A220" s="31"/>
      <c r="B220" s="260">
        <v>208</v>
      </c>
      <c r="C220" s="66" t="s">
        <v>1175</v>
      </c>
      <c r="D220" s="70" t="s">
        <v>2817</v>
      </c>
      <c r="E220" s="66" t="s">
        <v>1178</v>
      </c>
      <c r="F220" s="71" t="s">
        <v>1791</v>
      </c>
      <c r="G220" s="3">
        <v>5571</v>
      </c>
      <c r="H220" s="47" t="s">
        <v>4907</v>
      </c>
      <c r="I220" s="47" t="s">
        <v>4907</v>
      </c>
      <c r="J220" s="47" t="s">
        <v>4907</v>
      </c>
      <c r="K220" s="47" t="s">
        <v>4905</v>
      </c>
      <c r="L220" s="51">
        <v>0.82</v>
      </c>
      <c r="M220" s="51">
        <v>0.82</v>
      </c>
      <c r="N220" s="72">
        <v>0</v>
      </c>
      <c r="O220" s="65"/>
      <c r="P220" s="63" t="s">
        <v>3528</v>
      </c>
      <c r="Q220" s="63" t="s">
        <v>4016</v>
      </c>
      <c r="R220" s="63" t="s">
        <v>4979</v>
      </c>
      <c r="S220" s="63">
        <v>3</v>
      </c>
      <c r="T220" s="3">
        <f t="shared" si="38"/>
        <v>1002.7800000000003</v>
      </c>
      <c r="U220" s="3">
        <f t="shared" si="39"/>
        <v>1002.7800000000003</v>
      </c>
      <c r="V220" s="3">
        <v>1833778</v>
      </c>
      <c r="W220" s="3">
        <f t="shared" si="40"/>
        <v>1002.7800000000003</v>
      </c>
      <c r="X220" s="3">
        <f t="shared" si="41"/>
        <v>1002.7800000000003</v>
      </c>
      <c r="Y220" s="62">
        <v>0</v>
      </c>
      <c r="Z220" s="138">
        <f t="shared" si="42"/>
        <v>1833778</v>
      </c>
      <c r="AA220" s="200"/>
      <c r="AB220" s="66"/>
      <c r="AC220" s="70"/>
      <c r="AE220"/>
    </row>
    <row r="221" spans="1:31" ht="24.9" x14ac:dyDescent="0.4">
      <c r="A221" s="31"/>
      <c r="B221" s="260">
        <v>209</v>
      </c>
      <c r="C221" s="66" t="s">
        <v>1189</v>
      </c>
      <c r="D221" s="74" t="s">
        <v>2834</v>
      </c>
      <c r="E221" s="66" t="s">
        <v>1196</v>
      </c>
      <c r="F221" s="71" t="s">
        <v>1196</v>
      </c>
      <c r="G221" s="3">
        <v>5645</v>
      </c>
      <c r="H221" s="47" t="s">
        <v>4907</v>
      </c>
      <c r="I221" s="47" t="s">
        <v>4907</v>
      </c>
      <c r="J221" s="47" t="s">
        <v>4907</v>
      </c>
      <c r="K221" s="47" t="s">
        <v>4905</v>
      </c>
      <c r="L221" s="51">
        <v>0.81930912311780335</v>
      </c>
      <c r="M221" s="51">
        <v>0.81930912311780335</v>
      </c>
      <c r="N221" s="72">
        <v>0</v>
      </c>
      <c r="O221" s="65"/>
      <c r="P221" s="63" t="s">
        <v>3536</v>
      </c>
      <c r="Q221" s="63" t="s">
        <v>4024</v>
      </c>
      <c r="R221" s="63" t="s">
        <v>4979</v>
      </c>
      <c r="S221" s="63">
        <v>2</v>
      </c>
      <c r="T221" s="3">
        <f t="shared" si="38"/>
        <v>1020.0000000000001</v>
      </c>
      <c r="U221" s="3">
        <f t="shared" si="39"/>
        <v>1020.0000000000001</v>
      </c>
      <c r="V221" s="3">
        <v>966280</v>
      </c>
      <c r="W221" s="3">
        <f t="shared" si="40"/>
        <v>1020.0000000000001</v>
      </c>
      <c r="X221" s="3">
        <f t="shared" si="41"/>
        <v>1020.0000000000001</v>
      </c>
      <c r="Y221" s="62">
        <v>0</v>
      </c>
      <c r="Z221" s="138">
        <f t="shared" si="42"/>
        <v>966280</v>
      </c>
      <c r="AA221" s="200"/>
      <c r="AB221" s="66"/>
      <c r="AC221" s="70"/>
      <c r="AE221"/>
    </row>
    <row r="222" spans="1:31" ht="37.299999999999997" x14ac:dyDescent="0.4">
      <c r="A222" s="31"/>
      <c r="B222" s="260">
        <v>210</v>
      </c>
      <c r="C222" s="66" t="s">
        <v>993</v>
      </c>
      <c r="D222" s="66" t="s">
        <v>2688</v>
      </c>
      <c r="E222" s="66" t="s">
        <v>1003</v>
      </c>
      <c r="F222" s="71" t="s">
        <v>1414</v>
      </c>
      <c r="G222" s="3">
        <v>5212</v>
      </c>
      <c r="H222" s="47" t="s">
        <v>4907</v>
      </c>
      <c r="I222" s="47" t="s">
        <v>4907</v>
      </c>
      <c r="J222" s="47" t="s">
        <v>4907</v>
      </c>
      <c r="K222" s="47" t="s">
        <v>4905</v>
      </c>
      <c r="L222" s="51">
        <v>0.80500000000000005</v>
      </c>
      <c r="M222" s="51">
        <v>0.81</v>
      </c>
      <c r="N222" s="72">
        <v>0</v>
      </c>
      <c r="O222" s="65"/>
      <c r="P222" s="63" t="s">
        <v>3457</v>
      </c>
      <c r="Q222" s="63" t="s">
        <v>3945</v>
      </c>
      <c r="R222" s="63" t="s">
        <v>4979</v>
      </c>
      <c r="S222" s="63">
        <v>2</v>
      </c>
      <c r="T222" s="3">
        <f t="shared" si="38"/>
        <v>1016.3399999999997</v>
      </c>
      <c r="U222" s="3">
        <f t="shared" si="39"/>
        <v>990.27999999999975</v>
      </c>
      <c r="V222" s="2">
        <v>3237498</v>
      </c>
      <c r="W222" s="3">
        <f t="shared" si="40"/>
        <v>1016.3399999999997</v>
      </c>
      <c r="X222" s="3">
        <f t="shared" si="41"/>
        <v>990.27999999999975</v>
      </c>
      <c r="Y222" s="62">
        <v>0</v>
      </c>
      <c r="Z222" s="138">
        <f t="shared" si="42"/>
        <v>3237498</v>
      </c>
      <c r="AA222" s="200"/>
      <c r="AB222" s="66"/>
      <c r="AC222" s="70"/>
      <c r="AE222"/>
    </row>
    <row r="223" spans="1:31" ht="49.75" x14ac:dyDescent="0.4">
      <c r="A223" s="31"/>
      <c r="B223" s="260">
        <v>211</v>
      </c>
      <c r="C223" s="66" t="s">
        <v>720</v>
      </c>
      <c r="D223" s="70" t="s">
        <v>2487</v>
      </c>
      <c r="E223" s="66" t="s">
        <v>723</v>
      </c>
      <c r="F223" s="71" t="s">
        <v>740</v>
      </c>
      <c r="G223" s="3">
        <v>8244</v>
      </c>
      <c r="H223" s="47" t="s">
        <v>4907</v>
      </c>
      <c r="I223" s="47" t="s">
        <v>4907</v>
      </c>
      <c r="J223" s="47" t="s">
        <v>4907</v>
      </c>
      <c r="K223" s="47" t="s">
        <v>4905</v>
      </c>
      <c r="L223" s="51">
        <v>0.80200000000000005</v>
      </c>
      <c r="M223" s="51">
        <v>0.80200000000000005</v>
      </c>
      <c r="N223" s="72">
        <v>0</v>
      </c>
      <c r="O223" s="65"/>
      <c r="P223" s="63" t="s">
        <v>3379</v>
      </c>
      <c r="Q223" s="63" t="s">
        <v>3868</v>
      </c>
      <c r="R223" s="63" t="s">
        <v>4979</v>
      </c>
      <c r="S223" s="63">
        <v>2</v>
      </c>
      <c r="T223" s="3">
        <f t="shared" si="38"/>
        <v>1632.3119999999997</v>
      </c>
      <c r="U223" s="3">
        <f t="shared" si="39"/>
        <v>1632.3119999999997</v>
      </c>
      <c r="V223" s="3">
        <v>2625257.5176151763</v>
      </c>
      <c r="W223" s="3">
        <f t="shared" si="40"/>
        <v>1632.3119999999997</v>
      </c>
      <c r="X223" s="3">
        <f t="shared" si="41"/>
        <v>1632.3119999999997</v>
      </c>
      <c r="Y223" s="62">
        <v>0</v>
      </c>
      <c r="Z223" s="138">
        <f t="shared" si="42"/>
        <v>2625257.5176151763</v>
      </c>
      <c r="AA223" s="200"/>
      <c r="AB223" s="66"/>
      <c r="AC223" s="70"/>
      <c r="AE223"/>
    </row>
    <row r="224" spans="1:31" ht="14.6" x14ac:dyDescent="0.4">
      <c r="A224" s="31"/>
      <c r="B224" s="260">
        <v>212</v>
      </c>
      <c r="C224" s="66" t="s">
        <v>162</v>
      </c>
      <c r="D224" s="70" t="s">
        <v>2114</v>
      </c>
      <c r="E224" s="66" t="s">
        <v>1612</v>
      </c>
      <c r="F224" s="71" t="s">
        <v>1613</v>
      </c>
      <c r="G224" s="17">
        <v>5720</v>
      </c>
      <c r="H224" s="47" t="s">
        <v>4907</v>
      </c>
      <c r="I224" s="47" t="s">
        <v>4907</v>
      </c>
      <c r="J224" s="47" t="s">
        <v>4907</v>
      </c>
      <c r="K224" s="47" t="s">
        <v>4905</v>
      </c>
      <c r="L224" s="57">
        <v>0.8</v>
      </c>
      <c r="M224" s="57">
        <v>0.8</v>
      </c>
      <c r="N224" s="72">
        <v>0</v>
      </c>
      <c r="O224" s="65"/>
      <c r="P224" s="63" t="s">
        <v>3235</v>
      </c>
      <c r="Q224" s="63" t="s">
        <v>3725</v>
      </c>
      <c r="R224" s="63" t="s">
        <v>4979</v>
      </c>
      <c r="S224" s="63">
        <v>2</v>
      </c>
      <c r="T224" s="17">
        <f t="shared" si="38"/>
        <v>1143.9999999999998</v>
      </c>
      <c r="U224" s="17">
        <f t="shared" si="39"/>
        <v>1143.9999999999998</v>
      </c>
      <c r="V224" s="3">
        <v>385100</v>
      </c>
      <c r="W224" s="3">
        <f t="shared" si="40"/>
        <v>1143.9999999999998</v>
      </c>
      <c r="X224" s="3">
        <f t="shared" si="41"/>
        <v>1143.9999999999998</v>
      </c>
      <c r="Y224" s="62">
        <v>385100</v>
      </c>
      <c r="Z224" s="212">
        <f t="shared" si="42"/>
        <v>770200</v>
      </c>
      <c r="AA224" s="200"/>
      <c r="AB224" s="66"/>
      <c r="AC224" s="70"/>
      <c r="AE224"/>
    </row>
    <row r="225" spans="1:31" ht="49.75" x14ac:dyDescent="0.4">
      <c r="A225" s="31"/>
      <c r="B225" s="260">
        <v>213</v>
      </c>
      <c r="C225" s="66" t="s">
        <v>793</v>
      </c>
      <c r="D225" s="80" t="s">
        <v>2535</v>
      </c>
      <c r="E225" s="66" t="s">
        <v>800</v>
      </c>
      <c r="F225" s="71" t="s">
        <v>800</v>
      </c>
      <c r="G225" s="3">
        <v>5624</v>
      </c>
      <c r="H225" s="47" t="s">
        <v>4907</v>
      </c>
      <c r="I225" s="47" t="s">
        <v>4907</v>
      </c>
      <c r="J225" s="47" t="s">
        <v>4907</v>
      </c>
      <c r="K225" s="47" t="s">
        <v>4905</v>
      </c>
      <c r="L225" s="51">
        <v>0.78858463726884775</v>
      </c>
      <c r="M225" s="51">
        <v>0.78858463726884775</v>
      </c>
      <c r="N225" s="72">
        <v>0</v>
      </c>
      <c r="O225" s="65"/>
      <c r="P225" s="63" t="s">
        <v>3402</v>
      </c>
      <c r="Q225" s="63" t="s">
        <v>3890</v>
      </c>
      <c r="R225" s="63" t="s">
        <v>4979</v>
      </c>
      <c r="S225" s="63">
        <v>2</v>
      </c>
      <c r="T225" s="62">
        <f t="shared" si="38"/>
        <v>1189.0000000000002</v>
      </c>
      <c r="U225" s="62">
        <f t="shared" si="39"/>
        <v>1189.0000000000002</v>
      </c>
      <c r="V225" s="3">
        <v>0</v>
      </c>
      <c r="W225" s="3">
        <f t="shared" si="40"/>
        <v>1189.0000000000002</v>
      </c>
      <c r="X225" s="3">
        <f t="shared" si="41"/>
        <v>1189.0000000000002</v>
      </c>
      <c r="Y225" s="62">
        <v>0</v>
      </c>
      <c r="Z225" s="138">
        <f t="shared" si="42"/>
        <v>0</v>
      </c>
      <c r="AA225" s="200"/>
      <c r="AB225" s="66"/>
      <c r="AC225" s="70"/>
      <c r="AE225"/>
    </row>
    <row r="226" spans="1:31" ht="37.299999999999997" x14ac:dyDescent="0.4">
      <c r="A226" s="31"/>
      <c r="B226" s="260">
        <v>214</v>
      </c>
      <c r="C226" s="66" t="s">
        <v>1138</v>
      </c>
      <c r="D226" s="80" t="s">
        <v>2789</v>
      </c>
      <c r="E226" s="66" t="s">
        <v>1140</v>
      </c>
      <c r="F226" s="71" t="s">
        <v>1140</v>
      </c>
      <c r="G226" s="3">
        <v>8353</v>
      </c>
      <c r="H226" s="47" t="s">
        <v>4907</v>
      </c>
      <c r="I226" s="47" t="s">
        <v>4907</v>
      </c>
      <c r="J226" s="47" t="s">
        <v>4907</v>
      </c>
      <c r="K226" s="47" t="s">
        <v>4905</v>
      </c>
      <c r="L226" s="51">
        <v>0.77800000000000002</v>
      </c>
      <c r="M226" s="51">
        <v>0.77800000000000002</v>
      </c>
      <c r="N226" s="72">
        <v>7.0000000000000007E-2</v>
      </c>
      <c r="O226" s="65" t="s">
        <v>4978</v>
      </c>
      <c r="P226" s="63" t="s">
        <v>3502</v>
      </c>
      <c r="Q226" s="63" t="s">
        <v>3990</v>
      </c>
      <c r="R226" s="63" t="s">
        <v>4979</v>
      </c>
      <c r="S226" s="63">
        <v>3</v>
      </c>
      <c r="T226" s="62">
        <f t="shared" ref="T226:T257" si="43">IF(G226*(1-L226)-AA226&gt;0,G226*(1-L226)-AA226,0)</f>
        <v>1854.3659999999998</v>
      </c>
      <c r="U226" s="62">
        <f t="shared" ref="U226:U257" si="44">IF(G226*(1-M226)-AA226&gt;0,G226*(1-M226)-AA226,0)</f>
        <v>1854.3659999999998</v>
      </c>
      <c r="V226" s="3">
        <v>3338236</v>
      </c>
      <c r="W226" s="3">
        <f t="shared" si="40"/>
        <v>1854.3659999999998</v>
      </c>
      <c r="X226" s="3">
        <f t="shared" si="41"/>
        <v>1854.3659999999998</v>
      </c>
      <c r="Y226" s="62">
        <v>0</v>
      </c>
      <c r="Z226" s="138">
        <f t="shared" ref="Z226:Z257" si="45">V226+Y226</f>
        <v>3338236</v>
      </c>
      <c r="AA226" s="200"/>
      <c r="AB226" s="66"/>
      <c r="AC226" s="70"/>
      <c r="AE226"/>
    </row>
    <row r="227" spans="1:31" ht="49.75" x14ac:dyDescent="0.4">
      <c r="A227" s="31"/>
      <c r="B227" s="260">
        <v>215</v>
      </c>
      <c r="C227" s="66" t="s">
        <v>232</v>
      </c>
      <c r="D227" s="66" t="s">
        <v>2920</v>
      </c>
      <c r="E227" s="66" t="s">
        <v>255</v>
      </c>
      <c r="F227" s="71" t="s">
        <v>258</v>
      </c>
      <c r="G227" s="3">
        <v>6323</v>
      </c>
      <c r="H227" s="47" t="s">
        <v>4907</v>
      </c>
      <c r="I227" s="47" t="s">
        <v>4907</v>
      </c>
      <c r="J227" s="47" t="s">
        <v>4907</v>
      </c>
      <c r="K227" s="47" t="s">
        <v>4905</v>
      </c>
      <c r="L227" s="51">
        <v>0.74632294796773679</v>
      </c>
      <c r="M227" s="51">
        <v>0.74632294796773679</v>
      </c>
      <c r="N227" s="72">
        <v>0</v>
      </c>
      <c r="O227" s="65"/>
      <c r="P227" s="63" t="s">
        <v>3243</v>
      </c>
      <c r="Q227" s="63" t="s">
        <v>3733</v>
      </c>
      <c r="R227" s="63" t="s">
        <v>4979</v>
      </c>
      <c r="S227" s="63">
        <v>3</v>
      </c>
      <c r="T227" s="3">
        <f t="shared" si="43"/>
        <v>1604.0000000000002</v>
      </c>
      <c r="U227" s="3">
        <f t="shared" si="44"/>
        <v>1604.0000000000002</v>
      </c>
      <c r="V227" s="3">
        <v>1322829</v>
      </c>
      <c r="W227" s="3">
        <f t="shared" si="40"/>
        <v>1604.0000000000002</v>
      </c>
      <c r="X227" s="3">
        <f t="shared" si="41"/>
        <v>1604.0000000000002</v>
      </c>
      <c r="Y227" s="62">
        <v>0</v>
      </c>
      <c r="Z227" s="138">
        <f t="shared" si="45"/>
        <v>1322829</v>
      </c>
      <c r="AA227" s="200"/>
      <c r="AB227" s="66"/>
      <c r="AC227" s="70"/>
      <c r="AE227"/>
    </row>
    <row r="228" spans="1:31" ht="37.299999999999997" x14ac:dyDescent="0.4">
      <c r="A228" s="31"/>
      <c r="B228" s="260">
        <v>216</v>
      </c>
      <c r="C228" s="66" t="s">
        <v>0</v>
      </c>
      <c r="D228" s="80" t="s">
        <v>2006</v>
      </c>
      <c r="E228" s="66" t="s">
        <v>6</v>
      </c>
      <c r="F228" s="71" t="s">
        <v>23</v>
      </c>
      <c r="G228" s="3">
        <v>8248</v>
      </c>
      <c r="H228" s="47" t="s">
        <v>4907</v>
      </c>
      <c r="I228" s="47" t="s">
        <v>4907</v>
      </c>
      <c r="J228" s="47" t="s">
        <v>4907</v>
      </c>
      <c r="K228" s="47" t="s">
        <v>4905</v>
      </c>
      <c r="L228" s="51">
        <v>0.73023763336566438</v>
      </c>
      <c r="M228" s="51">
        <v>0.73023763336566438</v>
      </c>
      <c r="N228" s="72">
        <v>0</v>
      </c>
      <c r="O228" s="65"/>
      <c r="P228" s="63" t="s">
        <v>3184</v>
      </c>
      <c r="Q228" s="63" t="s">
        <v>3674</v>
      </c>
      <c r="R228" s="63" t="s">
        <v>4979</v>
      </c>
      <c r="S228" s="63">
        <v>3</v>
      </c>
      <c r="T228" s="3">
        <f t="shared" si="43"/>
        <v>2225</v>
      </c>
      <c r="U228" s="3">
        <f t="shared" si="44"/>
        <v>2225</v>
      </c>
      <c r="V228" s="3">
        <v>2788261.4117647097</v>
      </c>
      <c r="W228" s="3">
        <f t="shared" si="40"/>
        <v>2225</v>
      </c>
      <c r="X228" s="3">
        <f t="shared" si="41"/>
        <v>2225</v>
      </c>
      <c r="Y228" s="62">
        <v>0</v>
      </c>
      <c r="Z228" s="138">
        <f t="shared" si="45"/>
        <v>2788261.4117647097</v>
      </c>
      <c r="AA228" s="200"/>
      <c r="AB228" s="66"/>
      <c r="AC228" s="70"/>
      <c r="AE228"/>
    </row>
    <row r="229" spans="1:31" ht="37.299999999999997" x14ac:dyDescent="0.4">
      <c r="A229" s="32"/>
      <c r="B229" s="260">
        <v>217</v>
      </c>
      <c r="C229" s="66" t="s">
        <v>1019</v>
      </c>
      <c r="D229" s="74" t="s">
        <v>2725</v>
      </c>
      <c r="E229" s="66" t="s">
        <v>1478</v>
      </c>
      <c r="F229" s="71" t="s">
        <v>1479</v>
      </c>
      <c r="G229" s="3">
        <v>6323</v>
      </c>
      <c r="H229" s="47" t="s">
        <v>4907</v>
      </c>
      <c r="I229" s="47" t="s">
        <v>4907</v>
      </c>
      <c r="J229" s="47" t="s">
        <v>4907</v>
      </c>
      <c r="K229" s="47" t="s">
        <v>4905</v>
      </c>
      <c r="L229" s="51">
        <v>0.73</v>
      </c>
      <c r="M229" s="51">
        <v>0.73</v>
      </c>
      <c r="N229" s="72">
        <v>0</v>
      </c>
      <c r="O229" s="65"/>
      <c r="P229" s="63" t="s">
        <v>3476</v>
      </c>
      <c r="Q229" s="63" t="s">
        <v>3964</v>
      </c>
      <c r="R229" s="63" t="s">
        <v>4979</v>
      </c>
      <c r="S229" s="63">
        <v>2</v>
      </c>
      <c r="T229" s="3">
        <f t="shared" si="43"/>
        <v>1707.21</v>
      </c>
      <c r="U229" s="3">
        <f t="shared" si="44"/>
        <v>1707.21</v>
      </c>
      <c r="V229" s="3">
        <v>253493</v>
      </c>
      <c r="W229" s="3">
        <f t="shared" si="40"/>
        <v>1707.21</v>
      </c>
      <c r="X229" s="3">
        <f t="shared" si="41"/>
        <v>1707.21</v>
      </c>
      <c r="Y229" s="62">
        <v>1085000</v>
      </c>
      <c r="Z229" s="138">
        <f t="shared" si="45"/>
        <v>1338493</v>
      </c>
      <c r="AA229" s="200"/>
      <c r="AB229" s="66"/>
      <c r="AC229" s="70"/>
      <c r="AD229" s="13"/>
      <c r="AE229" s="13"/>
    </row>
    <row r="230" spans="1:31" ht="22.75" customHeight="1" x14ac:dyDescent="0.4">
      <c r="A230" s="31"/>
      <c r="B230" s="260">
        <v>218</v>
      </c>
      <c r="C230" s="66" t="s">
        <v>193</v>
      </c>
      <c r="D230" s="70" t="s">
        <v>2116</v>
      </c>
      <c r="E230" s="66" t="s">
        <v>196</v>
      </c>
      <c r="F230" s="71" t="s">
        <v>1713</v>
      </c>
      <c r="G230" s="3">
        <v>6358</v>
      </c>
      <c r="H230" s="47" t="s">
        <v>4907</v>
      </c>
      <c r="I230" s="47" t="s">
        <v>4907</v>
      </c>
      <c r="J230" s="47" t="s">
        <v>4907</v>
      </c>
      <c r="K230" s="47" t="s">
        <v>4905</v>
      </c>
      <c r="L230" s="51">
        <v>0.72</v>
      </c>
      <c r="M230" s="51">
        <v>0.72</v>
      </c>
      <c r="N230" s="72">
        <v>1.0200000000000001E-2</v>
      </c>
      <c r="O230" s="65" t="s">
        <v>5165</v>
      </c>
      <c r="P230" s="63" t="s">
        <v>3236</v>
      </c>
      <c r="Q230" s="63" t="s">
        <v>3726</v>
      </c>
      <c r="R230" s="63" t="s">
        <v>4979</v>
      </c>
      <c r="S230" s="63">
        <v>2</v>
      </c>
      <c r="T230" s="3">
        <f t="shared" si="43"/>
        <v>1780.2400000000002</v>
      </c>
      <c r="U230" s="3">
        <f t="shared" si="44"/>
        <v>1780.2400000000002</v>
      </c>
      <c r="V230" s="2">
        <v>4855998</v>
      </c>
      <c r="W230" s="2">
        <f t="shared" si="40"/>
        <v>1780.2400000000002</v>
      </c>
      <c r="X230" s="2">
        <f t="shared" si="41"/>
        <v>1780.2400000000002</v>
      </c>
      <c r="Y230" s="62">
        <v>0</v>
      </c>
      <c r="Z230" s="212">
        <f t="shared" si="45"/>
        <v>4855998</v>
      </c>
      <c r="AA230" s="200"/>
      <c r="AB230" s="66"/>
      <c r="AC230" s="70"/>
      <c r="AE230"/>
    </row>
    <row r="231" spans="1:31" ht="37.299999999999997" x14ac:dyDescent="0.4">
      <c r="A231" s="27"/>
      <c r="B231" s="260">
        <v>219</v>
      </c>
      <c r="C231" s="66" t="s">
        <v>1189</v>
      </c>
      <c r="D231" s="74" t="s">
        <v>2830</v>
      </c>
      <c r="E231" s="66" t="s">
        <v>1192</v>
      </c>
      <c r="F231" s="71" t="s">
        <v>1210</v>
      </c>
      <c r="G231" s="3">
        <v>9555</v>
      </c>
      <c r="H231" s="47" t="s">
        <v>4907</v>
      </c>
      <c r="I231" s="47" t="s">
        <v>4907</v>
      </c>
      <c r="J231" s="47" t="s">
        <v>4907</v>
      </c>
      <c r="K231" s="47" t="s">
        <v>4905</v>
      </c>
      <c r="L231" s="51">
        <v>0.71881678101450897</v>
      </c>
      <c r="M231" s="51">
        <v>0.71881678101450897</v>
      </c>
      <c r="N231" s="72">
        <v>0</v>
      </c>
      <c r="O231" s="65"/>
      <c r="P231" s="63" t="s">
        <v>3533</v>
      </c>
      <c r="Q231" s="63" t="s">
        <v>4021</v>
      </c>
      <c r="R231" s="63" t="s">
        <v>4979</v>
      </c>
      <c r="S231" s="63">
        <v>3</v>
      </c>
      <c r="T231" s="3">
        <f t="shared" si="43"/>
        <v>2686.7056574063668</v>
      </c>
      <c r="U231" s="3">
        <f t="shared" si="44"/>
        <v>2686.7056574063668</v>
      </c>
      <c r="V231" s="3">
        <v>725512.02945301542</v>
      </c>
      <c r="W231" s="3">
        <f t="shared" si="40"/>
        <v>2686.7056574063668</v>
      </c>
      <c r="X231" s="3">
        <f t="shared" si="41"/>
        <v>2686.7056574063668</v>
      </c>
      <c r="Y231" s="62">
        <v>0</v>
      </c>
      <c r="Z231" s="138">
        <f t="shared" si="45"/>
        <v>725512.02945301542</v>
      </c>
      <c r="AA231" s="200"/>
      <c r="AB231" s="66"/>
      <c r="AC231" s="80"/>
      <c r="AE231"/>
    </row>
    <row r="232" spans="1:31" ht="37.299999999999997" x14ac:dyDescent="0.4">
      <c r="A232" s="27"/>
      <c r="B232" s="260">
        <v>220</v>
      </c>
      <c r="C232" s="66" t="s">
        <v>1189</v>
      </c>
      <c r="D232" s="74" t="s">
        <v>2831</v>
      </c>
      <c r="E232" s="66" t="s">
        <v>1194</v>
      </c>
      <c r="F232" s="71" t="s">
        <v>1194</v>
      </c>
      <c r="G232" s="3">
        <v>8453</v>
      </c>
      <c r="H232" s="47" t="s">
        <v>4907</v>
      </c>
      <c r="I232" s="47" t="s">
        <v>4907</v>
      </c>
      <c r="J232" s="47" t="s">
        <v>4907</v>
      </c>
      <c r="K232" s="47" t="s">
        <v>4905</v>
      </c>
      <c r="L232" s="51">
        <v>0.71773334910682596</v>
      </c>
      <c r="M232" s="51">
        <v>0.71773334910682596</v>
      </c>
      <c r="N232" s="72">
        <v>0</v>
      </c>
      <c r="O232" s="65"/>
      <c r="P232" s="63" t="s">
        <v>3534</v>
      </c>
      <c r="Q232" s="63" t="s">
        <v>4022</v>
      </c>
      <c r="R232" s="63" t="s">
        <v>4979</v>
      </c>
      <c r="S232" s="63">
        <v>3</v>
      </c>
      <c r="T232" s="3">
        <f t="shared" si="43"/>
        <v>2386</v>
      </c>
      <c r="U232" s="3">
        <f t="shared" si="44"/>
        <v>2386</v>
      </c>
      <c r="V232" s="3">
        <v>765811.19999999984</v>
      </c>
      <c r="W232" s="3">
        <f t="shared" si="40"/>
        <v>2386</v>
      </c>
      <c r="X232" s="3">
        <f t="shared" si="41"/>
        <v>2386</v>
      </c>
      <c r="Y232" s="62">
        <v>0</v>
      </c>
      <c r="Z232" s="138">
        <f t="shared" si="45"/>
        <v>765811.19999999984</v>
      </c>
      <c r="AA232" s="200"/>
      <c r="AB232" s="66"/>
      <c r="AC232" s="80"/>
      <c r="AE232"/>
    </row>
    <row r="233" spans="1:31" ht="24.9" x14ac:dyDescent="0.4">
      <c r="A233" s="28"/>
      <c r="B233" s="260">
        <v>221</v>
      </c>
      <c r="C233" s="66" t="s">
        <v>319</v>
      </c>
      <c r="D233" s="70" t="s">
        <v>2430</v>
      </c>
      <c r="E233" s="66" t="s">
        <v>670</v>
      </c>
      <c r="F233" s="71" t="s">
        <v>670</v>
      </c>
      <c r="G233" s="3">
        <v>9048</v>
      </c>
      <c r="H233" s="47" t="s">
        <v>4907</v>
      </c>
      <c r="I233" s="47" t="s">
        <v>4907</v>
      </c>
      <c r="J233" s="47" t="s">
        <v>4907</v>
      </c>
      <c r="K233" s="47" t="s">
        <v>4905</v>
      </c>
      <c r="L233" s="51">
        <v>0.71772767462422637</v>
      </c>
      <c r="M233" s="51">
        <v>0.71772767462422637</v>
      </c>
      <c r="N233" s="72">
        <v>0</v>
      </c>
      <c r="O233" s="65"/>
      <c r="P233" s="63" t="s">
        <v>3361</v>
      </c>
      <c r="Q233" s="63" t="s">
        <v>3850</v>
      </c>
      <c r="R233" s="63" t="s">
        <v>4979</v>
      </c>
      <c r="S233" s="63">
        <v>2</v>
      </c>
      <c r="T233" s="62">
        <f t="shared" si="43"/>
        <v>2553.9999999999995</v>
      </c>
      <c r="U233" s="62">
        <f t="shared" si="44"/>
        <v>2553.9999999999995</v>
      </c>
      <c r="V233" s="3">
        <v>1860321.75</v>
      </c>
      <c r="W233" s="3">
        <f t="shared" si="40"/>
        <v>2553.9999999999995</v>
      </c>
      <c r="X233" s="3">
        <f t="shared" si="41"/>
        <v>2553.9999999999995</v>
      </c>
      <c r="Y233" s="62">
        <v>0</v>
      </c>
      <c r="Z233" s="138">
        <f t="shared" si="45"/>
        <v>1860321.75</v>
      </c>
      <c r="AA233" s="200"/>
      <c r="AB233" s="66"/>
      <c r="AC233" s="70"/>
      <c r="AD233" s="14"/>
      <c r="AE233" s="14"/>
    </row>
    <row r="234" spans="1:31" ht="49.75" x14ac:dyDescent="0.4">
      <c r="A234" s="27"/>
      <c r="B234" s="260">
        <v>222</v>
      </c>
      <c r="C234" s="66" t="s">
        <v>30</v>
      </c>
      <c r="D234" s="80" t="s">
        <v>2034</v>
      </c>
      <c r="E234" s="66" t="s">
        <v>36</v>
      </c>
      <c r="F234" s="71" t="s">
        <v>36</v>
      </c>
      <c r="G234" s="3">
        <v>7017</v>
      </c>
      <c r="H234" s="47" t="s">
        <v>4907</v>
      </c>
      <c r="I234" s="47" t="s">
        <v>4907</v>
      </c>
      <c r="J234" s="47" t="s">
        <v>4907</v>
      </c>
      <c r="K234" s="47" t="s">
        <v>4905</v>
      </c>
      <c r="L234" s="51">
        <v>0.71</v>
      </c>
      <c r="M234" s="51">
        <v>0.71</v>
      </c>
      <c r="N234" s="72">
        <v>0</v>
      </c>
      <c r="O234" s="65"/>
      <c r="P234" s="63" t="s">
        <v>3200</v>
      </c>
      <c r="Q234" s="63" t="s">
        <v>3690</v>
      </c>
      <c r="R234" s="63" t="s">
        <v>4979</v>
      </c>
      <c r="S234" s="63">
        <v>3</v>
      </c>
      <c r="T234" s="3">
        <f t="shared" si="43"/>
        <v>2034.9300000000003</v>
      </c>
      <c r="U234" s="3">
        <f t="shared" si="44"/>
        <v>2034.9300000000003</v>
      </c>
      <c r="V234" s="3">
        <v>2207359</v>
      </c>
      <c r="W234" s="3">
        <f t="shared" si="40"/>
        <v>2034.9300000000003</v>
      </c>
      <c r="X234" s="3">
        <f t="shared" si="41"/>
        <v>2034.9300000000003</v>
      </c>
      <c r="Y234" s="62">
        <v>0</v>
      </c>
      <c r="Z234" s="138">
        <f t="shared" si="45"/>
        <v>2207359</v>
      </c>
      <c r="AA234" s="200"/>
      <c r="AB234" s="66"/>
      <c r="AC234" s="80"/>
      <c r="AE234"/>
    </row>
    <row r="235" spans="1:31" ht="37.299999999999997" x14ac:dyDescent="0.4">
      <c r="A235" s="27"/>
      <c r="B235" s="260">
        <v>223</v>
      </c>
      <c r="C235" s="66" t="s">
        <v>30</v>
      </c>
      <c r="D235" s="70" t="s">
        <v>2889</v>
      </c>
      <c r="E235" s="66" t="s">
        <v>40</v>
      </c>
      <c r="F235" s="71" t="s">
        <v>40</v>
      </c>
      <c r="G235" s="3">
        <v>5505</v>
      </c>
      <c r="H235" s="47" t="s">
        <v>4907</v>
      </c>
      <c r="I235" s="47" t="s">
        <v>4907</v>
      </c>
      <c r="J235" s="47" t="s">
        <v>4907</v>
      </c>
      <c r="K235" s="47" t="s">
        <v>4905</v>
      </c>
      <c r="L235" s="51">
        <v>0.7</v>
      </c>
      <c r="M235" s="51">
        <v>0.7</v>
      </c>
      <c r="N235" s="72">
        <v>0</v>
      </c>
      <c r="O235" s="65"/>
      <c r="P235" s="63" t="s">
        <v>3193</v>
      </c>
      <c r="Q235" s="63" t="s">
        <v>3683</v>
      </c>
      <c r="R235" s="63" t="s">
        <v>4979</v>
      </c>
      <c r="S235" s="63">
        <v>2</v>
      </c>
      <c r="T235" s="3">
        <f t="shared" si="43"/>
        <v>1651.5000000000002</v>
      </c>
      <c r="U235" s="3">
        <f t="shared" si="44"/>
        <v>1651.5000000000002</v>
      </c>
      <c r="V235" s="3">
        <v>5240760.0000000009</v>
      </c>
      <c r="W235" s="3">
        <f t="shared" si="40"/>
        <v>1651.5000000000002</v>
      </c>
      <c r="X235" s="3">
        <f t="shared" si="41"/>
        <v>1651.5000000000002</v>
      </c>
      <c r="Y235" s="62">
        <v>0</v>
      </c>
      <c r="Z235" s="138">
        <f t="shared" si="45"/>
        <v>5240760.0000000009</v>
      </c>
      <c r="AA235" s="200"/>
      <c r="AB235" s="66"/>
      <c r="AC235" s="80"/>
      <c r="AE235"/>
    </row>
    <row r="236" spans="1:31" ht="37.299999999999997" x14ac:dyDescent="0.4">
      <c r="A236" s="27"/>
      <c r="B236" s="260">
        <v>224</v>
      </c>
      <c r="C236" s="66" t="s">
        <v>595</v>
      </c>
      <c r="D236" s="70" t="s">
        <v>2967</v>
      </c>
      <c r="E236" s="66" t="s">
        <v>599</v>
      </c>
      <c r="F236" s="71" t="s">
        <v>611</v>
      </c>
      <c r="G236" s="3">
        <v>8452</v>
      </c>
      <c r="H236" s="47" t="s">
        <v>4907</v>
      </c>
      <c r="I236" s="47" t="s">
        <v>4907</v>
      </c>
      <c r="J236" s="47" t="s">
        <v>4907</v>
      </c>
      <c r="K236" s="47" t="s">
        <v>4905</v>
      </c>
      <c r="L236" s="51">
        <v>0.82</v>
      </c>
      <c r="M236" s="51">
        <v>0.69096071935636549</v>
      </c>
      <c r="N236" s="72">
        <v>0</v>
      </c>
      <c r="O236" s="65"/>
      <c r="P236" s="63" t="s">
        <v>3335</v>
      </c>
      <c r="Q236" s="63" t="s">
        <v>3824</v>
      </c>
      <c r="R236" s="63" t="s">
        <v>4979</v>
      </c>
      <c r="S236" s="63">
        <v>2</v>
      </c>
      <c r="T236" s="62">
        <f t="shared" si="43"/>
        <v>1521.3600000000004</v>
      </c>
      <c r="U236" s="62">
        <f t="shared" si="44"/>
        <v>2611.9999999999986</v>
      </c>
      <c r="V236" s="3">
        <v>907089.72094508307</v>
      </c>
      <c r="W236" s="3">
        <f t="shared" si="40"/>
        <v>1521.3600000000004</v>
      </c>
      <c r="X236" s="3">
        <f t="shared" si="41"/>
        <v>2611.9999999999986</v>
      </c>
      <c r="Y236" s="62">
        <v>0</v>
      </c>
      <c r="Z236" s="138">
        <f t="shared" si="45"/>
        <v>907089.72094508307</v>
      </c>
      <c r="AA236" s="200"/>
      <c r="AB236" s="66"/>
      <c r="AC236" s="80"/>
      <c r="AE236"/>
    </row>
    <row r="237" spans="1:31" ht="24.9" x14ac:dyDescent="0.4">
      <c r="A237" s="27"/>
      <c r="B237" s="260">
        <v>225</v>
      </c>
      <c r="C237" s="66" t="s">
        <v>364</v>
      </c>
      <c r="D237" s="80" t="s">
        <v>2232</v>
      </c>
      <c r="E237" s="66" t="s">
        <v>379</v>
      </c>
      <c r="F237" s="71" t="s">
        <v>379</v>
      </c>
      <c r="G237" s="3">
        <v>8358</v>
      </c>
      <c r="H237" s="47" t="s">
        <v>4907</v>
      </c>
      <c r="I237" s="47" t="s">
        <v>4907</v>
      </c>
      <c r="J237" s="47" t="s">
        <v>4907</v>
      </c>
      <c r="K237" s="47" t="s">
        <v>4905</v>
      </c>
      <c r="L237" s="51">
        <v>0.68300000000000005</v>
      </c>
      <c r="M237" s="51">
        <v>0.68300000000000005</v>
      </c>
      <c r="N237" s="72">
        <v>0</v>
      </c>
      <c r="O237" s="65"/>
      <c r="P237" s="63" t="s">
        <v>3276</v>
      </c>
      <c r="Q237" s="63" t="s">
        <v>3766</v>
      </c>
      <c r="R237" s="63" t="s">
        <v>4979</v>
      </c>
      <c r="S237" s="63">
        <v>3</v>
      </c>
      <c r="T237" s="62">
        <f t="shared" si="43"/>
        <v>2649.4859999999994</v>
      </c>
      <c r="U237" s="62">
        <f t="shared" si="44"/>
        <v>2649.4859999999994</v>
      </c>
      <c r="V237" s="3">
        <v>4628589</v>
      </c>
      <c r="W237" s="3">
        <f t="shared" si="40"/>
        <v>2649.4859999999994</v>
      </c>
      <c r="X237" s="3">
        <f t="shared" si="41"/>
        <v>2649.4859999999994</v>
      </c>
      <c r="Y237" s="62">
        <v>0</v>
      </c>
      <c r="Z237" s="138">
        <f t="shared" si="45"/>
        <v>4628589</v>
      </c>
      <c r="AA237" s="200"/>
      <c r="AB237" s="66"/>
      <c r="AC237" s="80"/>
      <c r="AE237"/>
    </row>
    <row r="238" spans="1:31" ht="24.9" x14ac:dyDescent="0.4">
      <c r="A238" s="27"/>
      <c r="B238" s="260">
        <v>226</v>
      </c>
      <c r="C238" s="66" t="s">
        <v>993</v>
      </c>
      <c r="D238" s="66" t="s">
        <v>2680</v>
      </c>
      <c r="E238" s="66" t="s">
        <v>999</v>
      </c>
      <c r="F238" s="71" t="s">
        <v>999</v>
      </c>
      <c r="G238" s="3">
        <v>5501</v>
      </c>
      <c r="H238" s="47" t="s">
        <v>4907</v>
      </c>
      <c r="I238" s="47" t="s">
        <v>4907</v>
      </c>
      <c r="J238" s="47" t="s">
        <v>4907</v>
      </c>
      <c r="K238" s="47" t="s">
        <v>4905</v>
      </c>
      <c r="L238" s="51">
        <v>0.67860389020178147</v>
      </c>
      <c r="M238" s="51">
        <v>0.67860389020178147</v>
      </c>
      <c r="N238" s="72">
        <v>0</v>
      </c>
      <c r="O238" s="65"/>
      <c r="P238" s="63" t="s">
        <v>3149</v>
      </c>
      <c r="Q238" s="63" t="s">
        <v>3639</v>
      </c>
      <c r="R238" s="63" t="s">
        <v>4979</v>
      </c>
      <c r="S238" s="63">
        <v>3</v>
      </c>
      <c r="T238" s="3">
        <f t="shared" si="43"/>
        <v>1768.0000000000002</v>
      </c>
      <c r="U238" s="3">
        <f t="shared" si="44"/>
        <v>1768.0000000000002</v>
      </c>
      <c r="V238" s="3">
        <v>1432627</v>
      </c>
      <c r="W238" s="3">
        <f t="shared" si="40"/>
        <v>1768.0000000000002</v>
      </c>
      <c r="X238" s="3">
        <f t="shared" si="41"/>
        <v>1768.0000000000002</v>
      </c>
      <c r="Y238" s="62">
        <v>0</v>
      </c>
      <c r="Z238" s="138">
        <f t="shared" si="45"/>
        <v>1432627</v>
      </c>
      <c r="AA238" s="200"/>
      <c r="AB238" s="66"/>
      <c r="AC238" s="80"/>
      <c r="AE238"/>
    </row>
    <row r="239" spans="1:31" ht="24.9" x14ac:dyDescent="0.4">
      <c r="A239" s="27"/>
      <c r="B239" s="260">
        <v>227</v>
      </c>
      <c r="C239" s="66" t="s">
        <v>1063</v>
      </c>
      <c r="D239" s="70" t="s">
        <v>2732</v>
      </c>
      <c r="E239" s="66" t="s">
        <v>1068</v>
      </c>
      <c r="F239" s="71" t="s">
        <v>1096</v>
      </c>
      <c r="G239" s="3">
        <v>9957</v>
      </c>
      <c r="H239" s="47" t="s">
        <v>4907</v>
      </c>
      <c r="I239" s="47" t="s">
        <v>4907</v>
      </c>
      <c r="J239" s="47" t="s">
        <v>4907</v>
      </c>
      <c r="K239" s="47" t="s">
        <v>4905</v>
      </c>
      <c r="L239" s="51">
        <v>0.67800000000000005</v>
      </c>
      <c r="M239" s="51">
        <v>0.67800000000000005</v>
      </c>
      <c r="N239" s="72">
        <v>0</v>
      </c>
      <c r="O239" s="65"/>
      <c r="P239" s="63" t="s">
        <v>3480</v>
      </c>
      <c r="Q239" s="63" t="s">
        <v>3968</v>
      </c>
      <c r="R239" s="63" t="s">
        <v>4979</v>
      </c>
      <c r="S239" s="63">
        <v>3</v>
      </c>
      <c r="T239" s="62">
        <f t="shared" si="43"/>
        <v>3206.1539999999995</v>
      </c>
      <c r="U239" s="62">
        <f t="shared" si="44"/>
        <v>3206.1539999999995</v>
      </c>
      <c r="V239" s="3">
        <v>8958190.847826086</v>
      </c>
      <c r="W239" s="3">
        <f t="shared" si="40"/>
        <v>3206.1539999999995</v>
      </c>
      <c r="X239" s="3">
        <f t="shared" si="41"/>
        <v>3206.1539999999995</v>
      </c>
      <c r="Y239" s="62">
        <v>0</v>
      </c>
      <c r="Z239" s="138">
        <f t="shared" si="45"/>
        <v>8958190.847826086</v>
      </c>
      <c r="AA239" s="200"/>
      <c r="AB239" s="66"/>
      <c r="AC239" s="80"/>
      <c r="AE239"/>
    </row>
    <row r="240" spans="1:31" ht="24.9" x14ac:dyDescent="0.4">
      <c r="A240" s="27"/>
      <c r="B240" s="260">
        <v>228</v>
      </c>
      <c r="C240" s="66" t="s">
        <v>793</v>
      </c>
      <c r="D240" s="80" t="s">
        <v>2540</v>
      </c>
      <c r="E240" s="66" t="s">
        <v>807</v>
      </c>
      <c r="F240" s="71" t="s">
        <v>1757</v>
      </c>
      <c r="G240" s="3">
        <v>6131</v>
      </c>
      <c r="H240" s="47" t="s">
        <v>4907</v>
      </c>
      <c r="I240" s="47" t="s">
        <v>4907</v>
      </c>
      <c r="J240" s="47" t="s">
        <v>4907</v>
      </c>
      <c r="K240" s="47" t="s">
        <v>4905</v>
      </c>
      <c r="L240" s="51">
        <v>0.67</v>
      </c>
      <c r="M240" s="51">
        <v>0.67</v>
      </c>
      <c r="N240" s="72">
        <v>0</v>
      </c>
      <c r="O240" s="65"/>
      <c r="P240" s="63" t="s">
        <v>3407</v>
      </c>
      <c r="Q240" s="63" t="s">
        <v>3895</v>
      </c>
      <c r="R240" s="63" t="s">
        <v>4979</v>
      </c>
      <c r="S240" s="63">
        <v>2</v>
      </c>
      <c r="T240" s="62">
        <f t="shared" si="43"/>
        <v>2023.2299999999998</v>
      </c>
      <c r="U240" s="62">
        <f t="shared" si="44"/>
        <v>2023.2299999999998</v>
      </c>
      <c r="V240" s="3">
        <v>113778</v>
      </c>
      <c r="W240" s="3">
        <f t="shared" si="40"/>
        <v>2023.2299999999998</v>
      </c>
      <c r="X240" s="3">
        <f t="shared" si="41"/>
        <v>2023.2299999999998</v>
      </c>
      <c r="Y240" s="62">
        <v>0</v>
      </c>
      <c r="Z240" s="138">
        <f t="shared" si="45"/>
        <v>113778</v>
      </c>
      <c r="AA240" s="200"/>
      <c r="AB240" s="66"/>
      <c r="AC240" s="80"/>
      <c r="AE240"/>
    </row>
    <row r="241" spans="1:31" ht="74.599999999999994" x14ac:dyDescent="0.4">
      <c r="A241" s="28"/>
      <c r="B241" s="260">
        <v>229</v>
      </c>
      <c r="C241" s="66" t="s">
        <v>30</v>
      </c>
      <c r="D241" s="70" t="s">
        <v>2888</v>
      </c>
      <c r="E241" s="66" t="s">
        <v>39</v>
      </c>
      <c r="F241" s="71" t="s">
        <v>39</v>
      </c>
      <c r="G241" s="3">
        <v>6505</v>
      </c>
      <c r="H241" s="47" t="s">
        <v>4907</v>
      </c>
      <c r="I241" s="47" t="s">
        <v>4907</v>
      </c>
      <c r="J241" s="47" t="s">
        <v>4907</v>
      </c>
      <c r="K241" s="47" t="s">
        <v>4905</v>
      </c>
      <c r="L241" s="51">
        <v>0.65980015372790168</v>
      </c>
      <c r="M241" s="51">
        <v>0.65980015372790168</v>
      </c>
      <c r="N241" s="72">
        <v>0</v>
      </c>
      <c r="O241" s="65"/>
      <c r="P241" s="63" t="s">
        <v>4783</v>
      </c>
      <c r="Q241" s="63" t="s">
        <v>4784</v>
      </c>
      <c r="R241" s="63" t="s">
        <v>4981</v>
      </c>
      <c r="S241" s="63" t="s">
        <v>4763</v>
      </c>
      <c r="T241" s="3">
        <f t="shared" si="43"/>
        <v>2212.9999999999995</v>
      </c>
      <c r="U241" s="3">
        <f t="shared" si="44"/>
        <v>2212.9999999999995</v>
      </c>
      <c r="V241" s="3">
        <v>2241384.7272727177</v>
      </c>
      <c r="W241" s="3">
        <f t="shared" si="40"/>
        <v>2212.9999999999995</v>
      </c>
      <c r="X241" s="3">
        <f t="shared" si="41"/>
        <v>2212.9999999999995</v>
      </c>
      <c r="Y241" s="62">
        <v>0</v>
      </c>
      <c r="Z241" s="138">
        <f t="shared" si="45"/>
        <v>2241384.7272727177</v>
      </c>
      <c r="AA241" s="200"/>
      <c r="AB241" s="66"/>
      <c r="AC241" s="80"/>
      <c r="AD241" s="14"/>
      <c r="AE241" s="14"/>
    </row>
    <row r="242" spans="1:31" ht="49.75" x14ac:dyDescent="0.4">
      <c r="A242" s="27"/>
      <c r="B242" s="260">
        <v>230</v>
      </c>
      <c r="C242" s="66" t="s">
        <v>560</v>
      </c>
      <c r="D242" s="70" t="s">
        <v>2960</v>
      </c>
      <c r="E242" s="66" t="s">
        <v>562</v>
      </c>
      <c r="F242" s="71" t="s">
        <v>562</v>
      </c>
      <c r="G242" s="3">
        <v>8922</v>
      </c>
      <c r="H242" s="47" t="s">
        <v>4907</v>
      </c>
      <c r="I242" s="47" t="s">
        <v>4907</v>
      </c>
      <c r="J242" s="47" t="s">
        <v>4907</v>
      </c>
      <c r="K242" s="47" t="s">
        <v>4905</v>
      </c>
      <c r="L242" s="51">
        <v>0.65818945403639761</v>
      </c>
      <c r="M242" s="51">
        <v>0.65818945403639761</v>
      </c>
      <c r="N242" s="72">
        <v>2.2499999999999999E-2</v>
      </c>
      <c r="O242" s="65" t="s">
        <v>4978</v>
      </c>
      <c r="P242" s="63" t="s">
        <v>3326</v>
      </c>
      <c r="Q242" s="63" t="s">
        <v>3815</v>
      </c>
      <c r="R242" s="63" t="s">
        <v>4979</v>
      </c>
      <c r="S242" s="63">
        <v>3</v>
      </c>
      <c r="T242" s="3">
        <f t="shared" si="43"/>
        <v>3049.6336910872606</v>
      </c>
      <c r="U242" s="3">
        <f t="shared" si="44"/>
        <v>3049.6336910872606</v>
      </c>
      <c r="V242" s="3">
        <v>0</v>
      </c>
      <c r="W242" s="3">
        <f t="shared" si="40"/>
        <v>3049.6336910872606</v>
      </c>
      <c r="X242" s="3">
        <f t="shared" si="41"/>
        <v>3049.6336910872606</v>
      </c>
      <c r="Y242" s="62">
        <v>0</v>
      </c>
      <c r="Z242" s="138">
        <f t="shared" si="45"/>
        <v>0</v>
      </c>
      <c r="AA242" s="200"/>
      <c r="AB242" s="66"/>
      <c r="AC242" s="80"/>
      <c r="AE242"/>
    </row>
    <row r="243" spans="1:31" ht="24.9" x14ac:dyDescent="0.4">
      <c r="A243" s="27"/>
      <c r="B243" s="260">
        <v>231</v>
      </c>
      <c r="C243" s="66" t="s">
        <v>214</v>
      </c>
      <c r="D243" s="70" t="s">
        <v>2127</v>
      </c>
      <c r="E243" s="66" t="s">
        <v>215</v>
      </c>
      <c r="F243" s="71" t="s">
        <v>231</v>
      </c>
      <c r="G243" s="3">
        <v>8248</v>
      </c>
      <c r="H243" s="47" t="s">
        <v>4907</v>
      </c>
      <c r="I243" s="47" t="s">
        <v>4907</v>
      </c>
      <c r="J243" s="47" t="s">
        <v>4907</v>
      </c>
      <c r="K243" s="47" t="s">
        <v>4905</v>
      </c>
      <c r="L243" s="51">
        <v>0.65769999999999995</v>
      </c>
      <c r="M243" s="51">
        <v>0.65769999999999995</v>
      </c>
      <c r="N243" s="72">
        <v>0</v>
      </c>
      <c r="O243" s="65"/>
      <c r="P243" s="63" t="s">
        <v>3239</v>
      </c>
      <c r="Q243" s="63" t="s">
        <v>3729</v>
      </c>
      <c r="R243" s="63" t="s">
        <v>4979</v>
      </c>
      <c r="S243" s="63">
        <v>3</v>
      </c>
      <c r="T243" s="3">
        <f t="shared" si="43"/>
        <v>2823.2904000000003</v>
      </c>
      <c r="U243" s="3">
        <f t="shared" si="44"/>
        <v>2823.2904000000003</v>
      </c>
      <c r="V243" s="3">
        <v>2682382</v>
      </c>
      <c r="W243" s="3">
        <f t="shared" si="40"/>
        <v>2823.2904000000003</v>
      </c>
      <c r="X243" s="3">
        <f t="shared" si="41"/>
        <v>2823.2904000000003</v>
      </c>
      <c r="Y243" s="62">
        <v>0</v>
      </c>
      <c r="Z243" s="138">
        <f t="shared" si="45"/>
        <v>2682382</v>
      </c>
      <c r="AA243" s="200"/>
      <c r="AB243" s="66"/>
      <c r="AC243" s="80"/>
      <c r="AE243"/>
    </row>
    <row r="244" spans="1:31" ht="37.299999999999997" x14ac:dyDescent="0.4">
      <c r="A244" s="27"/>
      <c r="B244" s="260">
        <v>232</v>
      </c>
      <c r="C244" s="66" t="s">
        <v>0</v>
      </c>
      <c r="D244" s="80" t="s">
        <v>2019</v>
      </c>
      <c r="E244" s="66" t="s">
        <v>8</v>
      </c>
      <c r="F244" s="71" t="s">
        <v>1436</v>
      </c>
      <c r="G244" s="3">
        <v>8147</v>
      </c>
      <c r="H244" s="47" t="s">
        <v>4907</v>
      </c>
      <c r="I244" s="47" t="s">
        <v>4907</v>
      </c>
      <c r="J244" s="47" t="s">
        <v>4907</v>
      </c>
      <c r="K244" s="47" t="s">
        <v>4905</v>
      </c>
      <c r="L244" s="51">
        <v>0.65</v>
      </c>
      <c r="M244" s="51">
        <v>0.65</v>
      </c>
      <c r="N244" s="72">
        <v>0</v>
      </c>
      <c r="O244" s="65"/>
      <c r="P244" s="63" t="s">
        <v>3071</v>
      </c>
      <c r="Q244" s="63" t="s">
        <v>3542</v>
      </c>
      <c r="R244" s="63" t="s">
        <v>4979</v>
      </c>
      <c r="S244" s="63">
        <v>3</v>
      </c>
      <c r="T244" s="3">
        <f t="shared" si="43"/>
        <v>2851.45</v>
      </c>
      <c r="U244" s="3">
        <f t="shared" si="44"/>
        <v>2851.45</v>
      </c>
      <c r="V244" s="3">
        <v>2449587</v>
      </c>
      <c r="W244" s="3">
        <f t="shared" si="40"/>
        <v>2851.45</v>
      </c>
      <c r="X244" s="3">
        <f t="shared" si="41"/>
        <v>2851.45</v>
      </c>
      <c r="Y244" s="62">
        <v>0</v>
      </c>
      <c r="Z244" s="138">
        <f t="shared" si="45"/>
        <v>2449587</v>
      </c>
      <c r="AA244" s="200"/>
      <c r="AB244" s="66"/>
      <c r="AC244" s="80"/>
      <c r="AE244"/>
    </row>
    <row r="245" spans="1:31" ht="37.299999999999997" x14ac:dyDescent="0.4">
      <c r="A245" s="28"/>
      <c r="B245" s="260">
        <v>233</v>
      </c>
      <c r="C245" s="66" t="s">
        <v>420</v>
      </c>
      <c r="D245" s="70" t="s">
        <v>2266</v>
      </c>
      <c r="E245" s="66" t="s">
        <v>432</v>
      </c>
      <c r="F245" s="71" t="s">
        <v>1724</v>
      </c>
      <c r="G245" s="3">
        <f>6669+732</f>
        <v>7401</v>
      </c>
      <c r="H245" s="47" t="s">
        <v>4907</v>
      </c>
      <c r="I245" s="47" t="s">
        <v>4907</v>
      </c>
      <c r="J245" s="47" t="s">
        <v>4907</v>
      </c>
      <c r="K245" s="47" t="s">
        <v>4905</v>
      </c>
      <c r="L245" s="51">
        <v>0.64600000000000002</v>
      </c>
      <c r="M245" s="51">
        <v>0.64600000000000002</v>
      </c>
      <c r="N245" s="72">
        <v>2.7E-4</v>
      </c>
      <c r="O245" s="65" t="s">
        <v>5165</v>
      </c>
      <c r="P245" s="63" t="s">
        <v>3294</v>
      </c>
      <c r="Q245" s="63" t="s">
        <v>3783</v>
      </c>
      <c r="R245" s="63" t="s">
        <v>4979</v>
      </c>
      <c r="S245" s="63">
        <v>3</v>
      </c>
      <c r="T245" s="62">
        <f t="shared" si="43"/>
        <v>2619.9539999999997</v>
      </c>
      <c r="U245" s="62">
        <f t="shared" si="44"/>
        <v>2619.9539999999997</v>
      </c>
      <c r="V245" s="3"/>
      <c r="W245" s="3">
        <f t="shared" si="40"/>
        <v>2619.9539999999997</v>
      </c>
      <c r="X245" s="3">
        <f t="shared" si="41"/>
        <v>2619.9539999999997</v>
      </c>
      <c r="Y245" s="62"/>
      <c r="Z245" s="138">
        <f t="shared" si="45"/>
        <v>0</v>
      </c>
      <c r="AA245" s="200"/>
      <c r="AB245" s="66"/>
      <c r="AC245" s="80"/>
      <c r="AE245"/>
    </row>
    <row r="246" spans="1:31" ht="37.299999999999997" x14ac:dyDescent="0.4">
      <c r="A246" s="28"/>
      <c r="B246" s="260">
        <v>234</v>
      </c>
      <c r="C246" s="66" t="s">
        <v>96</v>
      </c>
      <c r="D246" s="74" t="s">
        <v>2064</v>
      </c>
      <c r="E246" s="66" t="s">
        <v>103</v>
      </c>
      <c r="F246" s="71" t="s">
        <v>1708</v>
      </c>
      <c r="G246" s="3">
        <v>8177</v>
      </c>
      <c r="H246" s="47" t="s">
        <v>4907</v>
      </c>
      <c r="I246" s="47" t="s">
        <v>4907</v>
      </c>
      <c r="J246" s="47" t="s">
        <v>4907</v>
      </c>
      <c r="K246" s="47" t="s">
        <v>4905</v>
      </c>
      <c r="L246" s="51">
        <v>0.63039999999999996</v>
      </c>
      <c r="M246" s="51">
        <v>0.63039999999999996</v>
      </c>
      <c r="N246" s="72">
        <v>0</v>
      </c>
      <c r="O246" s="65"/>
      <c r="P246" s="63" t="s">
        <v>3207</v>
      </c>
      <c r="Q246" s="63" t="s">
        <v>3697</v>
      </c>
      <c r="R246" s="63" t="s">
        <v>4979</v>
      </c>
      <c r="S246" s="63">
        <v>2</v>
      </c>
      <c r="T246" s="3">
        <f t="shared" si="43"/>
        <v>3022.2192000000005</v>
      </c>
      <c r="U246" s="3">
        <f t="shared" si="44"/>
        <v>3022.2192000000005</v>
      </c>
      <c r="V246" s="3">
        <v>7000129.21</v>
      </c>
      <c r="W246" s="3">
        <f t="shared" si="40"/>
        <v>3022.2192000000005</v>
      </c>
      <c r="X246" s="3">
        <f t="shared" si="41"/>
        <v>3022.2192000000005</v>
      </c>
      <c r="Y246" s="62">
        <v>2858.2192000000005</v>
      </c>
      <c r="Z246" s="138">
        <f t="shared" si="45"/>
        <v>7002987.4292000001</v>
      </c>
      <c r="AA246" s="200"/>
      <c r="AB246" s="66"/>
      <c r="AC246" s="70"/>
      <c r="AE246"/>
    </row>
    <row r="247" spans="1:31" ht="49.75" x14ac:dyDescent="0.4">
      <c r="A247" s="28"/>
      <c r="B247" s="260">
        <v>235</v>
      </c>
      <c r="C247" s="66" t="s">
        <v>849</v>
      </c>
      <c r="D247" s="70" t="s">
        <v>2574</v>
      </c>
      <c r="E247" s="66" t="s">
        <v>859</v>
      </c>
      <c r="F247" s="71" t="s">
        <v>1405</v>
      </c>
      <c r="G247" s="3">
        <v>6754</v>
      </c>
      <c r="H247" s="47" t="s">
        <v>4907</v>
      </c>
      <c r="I247" s="47" t="s">
        <v>4907</v>
      </c>
      <c r="J247" s="47" t="s">
        <v>4907</v>
      </c>
      <c r="K247" s="47" t="s">
        <v>4905</v>
      </c>
      <c r="L247" s="51">
        <v>0.629</v>
      </c>
      <c r="M247" s="51">
        <v>0.629</v>
      </c>
      <c r="N247" s="72">
        <v>0</v>
      </c>
      <c r="O247" s="65"/>
      <c r="P247" s="63" t="s">
        <v>3418</v>
      </c>
      <c r="Q247" s="63" t="s">
        <v>3906</v>
      </c>
      <c r="R247" s="63" t="s">
        <v>4979</v>
      </c>
      <c r="S247" s="63">
        <v>2</v>
      </c>
      <c r="T247" s="3">
        <f t="shared" si="43"/>
        <v>2505.7339999999999</v>
      </c>
      <c r="U247" s="3">
        <f t="shared" si="44"/>
        <v>2505.7339999999999</v>
      </c>
      <c r="V247" s="3">
        <v>1047460</v>
      </c>
      <c r="W247" s="3">
        <f t="shared" si="40"/>
        <v>2505.7339999999999</v>
      </c>
      <c r="X247" s="3">
        <f t="shared" si="41"/>
        <v>2505.7339999999999</v>
      </c>
      <c r="Y247" s="62">
        <v>0</v>
      </c>
      <c r="Z247" s="138">
        <f t="shared" si="45"/>
        <v>1047460</v>
      </c>
      <c r="AA247" s="200"/>
      <c r="AB247" s="66"/>
      <c r="AC247" s="70"/>
      <c r="AE247"/>
    </row>
    <row r="248" spans="1:31" ht="24.9" x14ac:dyDescent="0.4">
      <c r="A248" s="28"/>
      <c r="B248" s="260">
        <v>236</v>
      </c>
      <c r="C248" s="66" t="s">
        <v>720</v>
      </c>
      <c r="D248" s="70" t="s">
        <v>2490</v>
      </c>
      <c r="E248" s="66" t="s">
        <v>724</v>
      </c>
      <c r="F248" s="71" t="s">
        <v>742</v>
      </c>
      <c r="G248" s="3">
        <v>7115</v>
      </c>
      <c r="H248" s="47" t="s">
        <v>4907</v>
      </c>
      <c r="I248" s="47" t="s">
        <v>4907</v>
      </c>
      <c r="J248" s="47" t="s">
        <v>4907</v>
      </c>
      <c r="K248" s="47" t="s">
        <v>4905</v>
      </c>
      <c r="L248" s="51">
        <v>0.62403373155305697</v>
      </c>
      <c r="M248" s="51">
        <v>0.62403373155305697</v>
      </c>
      <c r="N248" s="72">
        <v>0</v>
      </c>
      <c r="O248" s="65"/>
      <c r="P248" s="63" t="s">
        <v>3381</v>
      </c>
      <c r="Q248" s="63" t="s">
        <v>3870</v>
      </c>
      <c r="R248" s="63" t="s">
        <v>4979</v>
      </c>
      <c r="S248" s="63">
        <v>3</v>
      </c>
      <c r="T248" s="3">
        <f t="shared" si="43"/>
        <v>2674.9999999999995</v>
      </c>
      <c r="U248" s="3">
        <f t="shared" si="44"/>
        <v>2674.9999999999995</v>
      </c>
      <c r="V248" s="3">
        <v>1865093.6197959748</v>
      </c>
      <c r="W248" s="3">
        <f t="shared" si="40"/>
        <v>2674.9999999999995</v>
      </c>
      <c r="X248" s="3">
        <f t="shared" si="41"/>
        <v>2674.9999999999995</v>
      </c>
      <c r="Y248" s="62">
        <v>0</v>
      </c>
      <c r="Z248" s="138">
        <f t="shared" si="45"/>
        <v>1865093.6197959748</v>
      </c>
      <c r="AA248" s="200"/>
      <c r="AB248" s="66"/>
      <c r="AC248" s="70"/>
      <c r="AE248"/>
    </row>
    <row r="249" spans="1:31" ht="37.299999999999997" x14ac:dyDescent="0.4">
      <c r="A249" s="28"/>
      <c r="B249" s="260">
        <v>237</v>
      </c>
      <c r="C249" s="66" t="s">
        <v>232</v>
      </c>
      <c r="D249" s="66" t="s">
        <v>2922</v>
      </c>
      <c r="E249" s="66" t="s">
        <v>246</v>
      </c>
      <c r="F249" s="71" t="s">
        <v>1717</v>
      </c>
      <c r="G249" s="3">
        <f>4682+1700</f>
        <v>6382</v>
      </c>
      <c r="H249" s="47" t="s">
        <v>4907</v>
      </c>
      <c r="I249" s="47" t="s">
        <v>4907</v>
      </c>
      <c r="J249" s="47" t="s">
        <v>4907</v>
      </c>
      <c r="K249" s="47" t="s">
        <v>4905</v>
      </c>
      <c r="L249" s="51">
        <f>3917/G249</f>
        <v>0.61375744280789724</v>
      </c>
      <c r="M249" s="51">
        <f>L249</f>
        <v>0.61375744280789724</v>
      </c>
      <c r="N249" s="72">
        <v>0</v>
      </c>
      <c r="O249" s="65"/>
      <c r="P249" s="63" t="s">
        <v>3092</v>
      </c>
      <c r="Q249" s="63" t="s">
        <v>3563</v>
      </c>
      <c r="R249" s="63" t="s">
        <v>4979</v>
      </c>
      <c r="S249" s="63">
        <v>3</v>
      </c>
      <c r="T249" s="3">
        <f t="shared" si="43"/>
        <v>2465</v>
      </c>
      <c r="U249" s="3">
        <f t="shared" si="44"/>
        <v>2465</v>
      </c>
      <c r="V249" s="3">
        <v>11046333.504000001</v>
      </c>
      <c r="W249" s="3">
        <f t="shared" si="40"/>
        <v>2465</v>
      </c>
      <c r="X249" s="3">
        <f t="shared" si="41"/>
        <v>2465</v>
      </c>
      <c r="Y249" s="62">
        <v>0</v>
      </c>
      <c r="Z249" s="138">
        <f t="shared" si="45"/>
        <v>11046333.504000001</v>
      </c>
      <c r="AA249" s="200"/>
      <c r="AB249" s="66"/>
      <c r="AC249" s="70"/>
      <c r="AE249"/>
    </row>
    <row r="250" spans="1:31" ht="24.9" x14ac:dyDescent="0.4">
      <c r="A250" s="28"/>
      <c r="B250" s="260">
        <v>238</v>
      </c>
      <c r="C250" s="66" t="s">
        <v>1097</v>
      </c>
      <c r="D250" s="70" t="s">
        <v>3044</v>
      </c>
      <c r="E250" s="66" t="s">
        <v>1773</v>
      </c>
      <c r="F250" s="71" t="s">
        <v>1774</v>
      </c>
      <c r="G250" s="3">
        <v>8850</v>
      </c>
      <c r="H250" s="47" t="s">
        <v>4907</v>
      </c>
      <c r="I250" s="47" t="s">
        <v>4907</v>
      </c>
      <c r="J250" s="47" t="s">
        <v>4907</v>
      </c>
      <c r="K250" s="47" t="s">
        <v>4905</v>
      </c>
      <c r="L250" s="51">
        <v>0.6129</v>
      </c>
      <c r="M250" s="51">
        <v>0.6129</v>
      </c>
      <c r="N250" s="72">
        <v>4.07E-2</v>
      </c>
      <c r="O250" s="65" t="s">
        <v>5165</v>
      </c>
      <c r="P250" s="63" t="s">
        <v>3494</v>
      </c>
      <c r="Q250" s="63" t="s">
        <v>3982</v>
      </c>
      <c r="R250" s="63" t="s">
        <v>4979</v>
      </c>
      <c r="S250" s="63">
        <v>2</v>
      </c>
      <c r="T250" s="3">
        <f t="shared" si="43"/>
        <v>3425.835</v>
      </c>
      <c r="U250" s="3">
        <f t="shared" si="44"/>
        <v>3425.835</v>
      </c>
      <c r="V250" s="3">
        <v>4000000</v>
      </c>
      <c r="W250" s="3">
        <f t="shared" si="40"/>
        <v>3425.835</v>
      </c>
      <c r="X250" s="3">
        <f t="shared" si="41"/>
        <v>3425.835</v>
      </c>
      <c r="Y250" s="62">
        <v>0</v>
      </c>
      <c r="Z250" s="138">
        <f t="shared" si="45"/>
        <v>4000000</v>
      </c>
      <c r="AA250" s="200"/>
      <c r="AB250" s="66"/>
      <c r="AC250" s="70"/>
      <c r="AE250"/>
    </row>
    <row r="251" spans="1:31" ht="37.299999999999997" x14ac:dyDescent="0.4">
      <c r="A251" s="31"/>
      <c r="B251" s="260">
        <v>239</v>
      </c>
      <c r="C251" s="66" t="s">
        <v>1189</v>
      </c>
      <c r="D251" s="74" t="s">
        <v>2833</v>
      </c>
      <c r="E251" s="66" t="s">
        <v>1193</v>
      </c>
      <c r="F251" s="71" t="s">
        <v>1375</v>
      </c>
      <c r="G251" s="3">
        <v>8518</v>
      </c>
      <c r="H251" s="47" t="s">
        <v>4907</v>
      </c>
      <c r="I251" s="47" t="s">
        <v>4907</v>
      </c>
      <c r="J251" s="47" t="s">
        <v>4907</v>
      </c>
      <c r="K251" s="47" t="s">
        <v>4905</v>
      </c>
      <c r="L251" s="51">
        <v>0.61164592627377323</v>
      </c>
      <c r="M251" s="51">
        <v>0.61164592627377323</v>
      </c>
      <c r="N251" s="72">
        <v>0</v>
      </c>
      <c r="O251" s="65"/>
      <c r="P251" s="63" t="s">
        <v>3535</v>
      </c>
      <c r="Q251" s="63" t="s">
        <v>4023</v>
      </c>
      <c r="R251" s="63" t="s">
        <v>4979</v>
      </c>
      <c r="S251" s="63">
        <v>3</v>
      </c>
      <c r="T251" s="3">
        <f t="shared" si="43"/>
        <v>3307.9999999999995</v>
      </c>
      <c r="U251" s="3">
        <f t="shared" si="44"/>
        <v>3307.9999999999995</v>
      </c>
      <c r="V251" s="3">
        <v>557600</v>
      </c>
      <c r="W251" s="3">
        <f t="shared" si="40"/>
        <v>3307.9999999999995</v>
      </c>
      <c r="X251" s="3">
        <f t="shared" si="41"/>
        <v>3307.9999999999995</v>
      </c>
      <c r="Y251" s="62">
        <v>0</v>
      </c>
      <c r="Z251" s="138">
        <f t="shared" si="45"/>
        <v>557600</v>
      </c>
      <c r="AA251" s="200"/>
      <c r="AB251" s="66"/>
      <c r="AC251" s="70"/>
      <c r="AD251" s="14"/>
      <c r="AE251" s="14"/>
    </row>
    <row r="252" spans="1:31" ht="62.15" x14ac:dyDescent="0.4">
      <c r="A252" s="28"/>
      <c r="B252" s="260">
        <v>240</v>
      </c>
      <c r="C252" s="66" t="s">
        <v>890</v>
      </c>
      <c r="D252" s="70" t="s">
        <v>2602</v>
      </c>
      <c r="E252" s="66" t="s">
        <v>901</v>
      </c>
      <c r="F252" s="71" t="s">
        <v>947</v>
      </c>
      <c r="G252" s="3">
        <v>8821</v>
      </c>
      <c r="H252" s="47" t="s">
        <v>4907</v>
      </c>
      <c r="I252" s="47" t="s">
        <v>4907</v>
      </c>
      <c r="J252" s="47" t="s">
        <v>4907</v>
      </c>
      <c r="K252" s="47" t="s">
        <v>4905</v>
      </c>
      <c r="L252" s="51">
        <v>0.60922797868722367</v>
      </c>
      <c r="M252" s="51">
        <v>0.60899999999999999</v>
      </c>
      <c r="N252" s="72">
        <v>0</v>
      </c>
      <c r="O252" s="65"/>
      <c r="P252" s="63" t="s">
        <v>4805</v>
      </c>
      <c r="Q252" s="63" t="s">
        <v>4806</v>
      </c>
      <c r="R252" s="63" t="s">
        <v>4981</v>
      </c>
      <c r="S252" s="63" t="s">
        <v>4761</v>
      </c>
      <c r="T252" s="62">
        <f t="shared" si="43"/>
        <v>3447</v>
      </c>
      <c r="U252" s="62">
        <f t="shared" si="44"/>
        <v>3449.011</v>
      </c>
      <c r="V252" s="3">
        <v>3404509.4629629627</v>
      </c>
      <c r="W252" s="3">
        <f t="shared" si="40"/>
        <v>3447</v>
      </c>
      <c r="X252" s="3">
        <f t="shared" si="41"/>
        <v>3449.011</v>
      </c>
      <c r="Y252" s="62">
        <v>2101965.6974045765</v>
      </c>
      <c r="Z252" s="138">
        <f t="shared" si="45"/>
        <v>5506475.1603675392</v>
      </c>
      <c r="AA252" s="200"/>
      <c r="AB252" s="66"/>
      <c r="AC252" s="70"/>
      <c r="AE252"/>
    </row>
    <row r="253" spans="1:31" ht="37.299999999999997" x14ac:dyDescent="0.4">
      <c r="A253" s="28"/>
      <c r="B253" s="260">
        <v>241</v>
      </c>
      <c r="C253" s="66" t="s">
        <v>30</v>
      </c>
      <c r="D253" s="70" t="s">
        <v>2027</v>
      </c>
      <c r="E253" s="66" t="s">
        <v>33</v>
      </c>
      <c r="F253" s="71" t="s">
        <v>33</v>
      </c>
      <c r="G253" s="3">
        <v>8540</v>
      </c>
      <c r="H253" s="47" t="s">
        <v>4907</v>
      </c>
      <c r="I253" s="47" t="s">
        <v>4907</v>
      </c>
      <c r="J253" s="47" t="s">
        <v>4907</v>
      </c>
      <c r="K253" s="47" t="s">
        <v>4905</v>
      </c>
      <c r="L253" s="51">
        <v>0.59</v>
      </c>
      <c r="M253" s="51">
        <v>0.59</v>
      </c>
      <c r="N253" s="72">
        <v>0</v>
      </c>
      <c r="O253" s="65"/>
      <c r="P253" s="63" t="s">
        <v>3191</v>
      </c>
      <c r="Q253" s="63" t="s">
        <v>3681</v>
      </c>
      <c r="R253" s="63" t="s">
        <v>4979</v>
      </c>
      <c r="S253" s="63">
        <v>2</v>
      </c>
      <c r="T253" s="3">
        <f t="shared" si="43"/>
        <v>3501.4</v>
      </c>
      <c r="U253" s="3">
        <f t="shared" si="44"/>
        <v>3501.4</v>
      </c>
      <c r="V253" s="3">
        <v>3315725</v>
      </c>
      <c r="W253" s="3">
        <f t="shared" si="40"/>
        <v>3501.4</v>
      </c>
      <c r="X253" s="3">
        <f t="shared" si="41"/>
        <v>3501.4</v>
      </c>
      <c r="Y253" s="62">
        <v>0</v>
      </c>
      <c r="Z253" s="138">
        <f t="shared" si="45"/>
        <v>3315725</v>
      </c>
      <c r="AA253" s="200"/>
      <c r="AB253" s="66"/>
      <c r="AC253" s="70"/>
      <c r="AE253"/>
    </row>
    <row r="254" spans="1:31" ht="49.75" x14ac:dyDescent="0.4">
      <c r="A254" s="28"/>
      <c r="B254" s="260">
        <v>242</v>
      </c>
      <c r="C254" s="66" t="s">
        <v>420</v>
      </c>
      <c r="D254" s="70" t="s">
        <v>2943</v>
      </c>
      <c r="E254" s="66" t="s">
        <v>431</v>
      </c>
      <c r="F254" s="71" t="s">
        <v>464</v>
      </c>
      <c r="G254" s="3">
        <v>6811</v>
      </c>
      <c r="H254" s="47" t="s">
        <v>4907</v>
      </c>
      <c r="I254" s="47" t="s">
        <v>4907</v>
      </c>
      <c r="J254" s="47" t="s">
        <v>4907</v>
      </c>
      <c r="K254" s="47" t="s">
        <v>4905</v>
      </c>
      <c r="L254" s="51">
        <v>0.58099999999999996</v>
      </c>
      <c r="M254" s="51">
        <v>0.58099999999999996</v>
      </c>
      <c r="N254" s="72">
        <v>0</v>
      </c>
      <c r="O254" s="65"/>
      <c r="P254" s="63" t="s">
        <v>3293</v>
      </c>
      <c r="Q254" s="63" t="s">
        <v>3782</v>
      </c>
      <c r="R254" s="63" t="s">
        <v>4979</v>
      </c>
      <c r="S254" s="63">
        <v>2</v>
      </c>
      <c r="T254" s="62">
        <f t="shared" si="43"/>
        <v>2853.8090000000002</v>
      </c>
      <c r="U254" s="62">
        <f t="shared" si="44"/>
        <v>2853.8090000000002</v>
      </c>
      <c r="V254" s="3">
        <v>2787762.4864864866</v>
      </c>
      <c r="W254" s="3">
        <f t="shared" si="40"/>
        <v>2853.8090000000002</v>
      </c>
      <c r="X254" s="3">
        <f t="shared" si="41"/>
        <v>2853.8090000000002</v>
      </c>
      <c r="Y254" s="62">
        <v>0</v>
      </c>
      <c r="Z254" s="138">
        <f t="shared" si="45"/>
        <v>2787762.4864864866</v>
      </c>
      <c r="AA254" s="200"/>
      <c r="AB254" s="66"/>
      <c r="AC254" s="70"/>
      <c r="AE254"/>
    </row>
    <row r="255" spans="1:31" ht="14.6" x14ac:dyDescent="0.4">
      <c r="A255" s="28"/>
      <c r="B255" s="260">
        <v>243</v>
      </c>
      <c r="C255" s="66" t="s">
        <v>743</v>
      </c>
      <c r="D255" s="70" t="s">
        <v>2506</v>
      </c>
      <c r="E255" s="66" t="s">
        <v>749</v>
      </c>
      <c r="F255" s="71" t="s">
        <v>777</v>
      </c>
      <c r="G255" s="3">
        <v>8026</v>
      </c>
      <c r="H255" s="47" t="s">
        <v>4907</v>
      </c>
      <c r="I255" s="47" t="s">
        <v>4907</v>
      </c>
      <c r="J255" s="47" t="s">
        <v>4907</v>
      </c>
      <c r="K255" s="47" t="s">
        <v>4905</v>
      </c>
      <c r="L255" s="51">
        <v>0.58098679292300026</v>
      </c>
      <c r="M255" s="51">
        <v>0.58098679292300026</v>
      </c>
      <c r="N255" s="72">
        <v>0</v>
      </c>
      <c r="O255" s="65"/>
      <c r="P255" s="63" t="s">
        <v>3387</v>
      </c>
      <c r="Q255" s="63" t="s">
        <v>3875</v>
      </c>
      <c r="R255" s="63" t="s">
        <v>4979</v>
      </c>
      <c r="S255" s="63">
        <v>3</v>
      </c>
      <c r="T255" s="62">
        <f t="shared" si="43"/>
        <v>3363</v>
      </c>
      <c r="U255" s="62">
        <f t="shared" si="44"/>
        <v>3363</v>
      </c>
      <c r="V255" s="3">
        <v>3324204.0334448162</v>
      </c>
      <c r="W255" s="3">
        <f t="shared" si="40"/>
        <v>3363</v>
      </c>
      <c r="X255" s="3">
        <f t="shared" si="41"/>
        <v>3363</v>
      </c>
      <c r="Y255" s="62">
        <v>0</v>
      </c>
      <c r="Z255" s="138">
        <f t="shared" si="45"/>
        <v>3324204.0334448162</v>
      </c>
      <c r="AA255" s="200"/>
      <c r="AB255" s="66"/>
      <c r="AC255" s="70"/>
      <c r="AE255"/>
    </row>
    <row r="256" spans="1:31" ht="24.9" x14ac:dyDescent="0.4">
      <c r="A256" s="28"/>
      <c r="B256" s="260">
        <v>244</v>
      </c>
      <c r="C256" s="66" t="s">
        <v>162</v>
      </c>
      <c r="D256" s="70" t="s">
        <v>2917</v>
      </c>
      <c r="E256" s="66" t="s">
        <v>166</v>
      </c>
      <c r="F256" s="71" t="s">
        <v>206</v>
      </c>
      <c r="G256" s="3">
        <v>9848</v>
      </c>
      <c r="H256" s="47" t="s">
        <v>4907</v>
      </c>
      <c r="I256" s="47" t="s">
        <v>4907</v>
      </c>
      <c r="J256" s="47" t="s">
        <v>4907</v>
      </c>
      <c r="K256" s="47" t="s">
        <v>4905</v>
      </c>
      <c r="L256" s="51">
        <v>0.56200000000000006</v>
      </c>
      <c r="M256" s="51">
        <v>0.56200000000000006</v>
      </c>
      <c r="N256" s="72">
        <v>0</v>
      </c>
      <c r="O256" s="65"/>
      <c r="P256" s="63" t="s">
        <v>3229</v>
      </c>
      <c r="Q256" s="63" t="s">
        <v>3719</v>
      </c>
      <c r="R256" s="63" t="s">
        <v>4979</v>
      </c>
      <c r="S256" s="63">
        <v>3</v>
      </c>
      <c r="T256" s="3">
        <f t="shared" si="43"/>
        <v>4313.4239999999991</v>
      </c>
      <c r="U256" s="3">
        <f t="shared" si="44"/>
        <v>4313.4239999999991</v>
      </c>
      <c r="V256" s="3">
        <v>882223.05723905726</v>
      </c>
      <c r="W256" s="3">
        <f t="shared" si="40"/>
        <v>4313.4239999999991</v>
      </c>
      <c r="X256" s="3">
        <f t="shared" si="41"/>
        <v>4313.4239999999991</v>
      </c>
      <c r="Y256" s="62">
        <v>0</v>
      </c>
      <c r="Z256" s="212">
        <f t="shared" si="45"/>
        <v>882223.05723905726</v>
      </c>
      <c r="AA256" s="200"/>
      <c r="AB256" s="66"/>
      <c r="AC256" s="70"/>
      <c r="AE256"/>
    </row>
    <row r="257" spans="1:31" ht="23.5" customHeight="1" x14ac:dyDescent="0.4">
      <c r="A257" s="28"/>
      <c r="B257" s="260">
        <v>245</v>
      </c>
      <c r="C257" s="66" t="s">
        <v>30</v>
      </c>
      <c r="D257" s="80" t="s">
        <v>2035</v>
      </c>
      <c r="E257" s="66" t="s">
        <v>34</v>
      </c>
      <c r="F257" s="71" t="s">
        <v>34</v>
      </c>
      <c r="G257" s="3">
        <v>7495</v>
      </c>
      <c r="H257" s="47" t="s">
        <v>4907</v>
      </c>
      <c r="I257" s="47" t="s">
        <v>4907</v>
      </c>
      <c r="J257" s="47" t="s">
        <v>4907</v>
      </c>
      <c r="K257" s="47" t="s">
        <v>4905</v>
      </c>
      <c r="L257" s="51">
        <v>0.55383589059372917</v>
      </c>
      <c r="M257" s="51">
        <v>0.55383589059372917</v>
      </c>
      <c r="N257" s="72">
        <v>0</v>
      </c>
      <c r="O257" s="65"/>
      <c r="P257" s="63" t="s">
        <v>3201</v>
      </c>
      <c r="Q257" s="63" t="s">
        <v>3691</v>
      </c>
      <c r="R257" s="63" t="s">
        <v>4979</v>
      </c>
      <c r="S257" s="63">
        <v>2</v>
      </c>
      <c r="T257" s="3">
        <f t="shared" si="43"/>
        <v>3344</v>
      </c>
      <c r="U257" s="3">
        <f t="shared" si="44"/>
        <v>3344</v>
      </c>
      <c r="V257" s="3">
        <v>2632198.3333333265</v>
      </c>
      <c r="W257" s="3">
        <f t="shared" si="40"/>
        <v>3344</v>
      </c>
      <c r="X257" s="3">
        <f t="shared" si="41"/>
        <v>3344</v>
      </c>
      <c r="Y257" s="62">
        <v>0</v>
      </c>
      <c r="Z257" s="138">
        <f t="shared" si="45"/>
        <v>2632198.3333333265</v>
      </c>
      <c r="AA257" s="200"/>
      <c r="AB257" s="66"/>
      <c r="AC257" s="70"/>
      <c r="AE257"/>
    </row>
    <row r="258" spans="1:31" ht="37.299999999999997" x14ac:dyDescent="0.4">
      <c r="A258" s="28"/>
      <c r="B258" s="260">
        <v>246</v>
      </c>
      <c r="C258" s="66" t="s">
        <v>471</v>
      </c>
      <c r="D258" s="70" t="s">
        <v>2310</v>
      </c>
      <c r="E258" s="66" t="s">
        <v>479</v>
      </c>
      <c r="F258" s="71" t="s">
        <v>479</v>
      </c>
      <c r="G258" s="3">
        <v>7296</v>
      </c>
      <c r="H258" s="47" t="s">
        <v>4907</v>
      </c>
      <c r="I258" s="47" t="s">
        <v>4907</v>
      </c>
      <c r="J258" s="47" t="s">
        <v>4907</v>
      </c>
      <c r="K258" s="47" t="s">
        <v>4905</v>
      </c>
      <c r="L258" s="51">
        <v>0.73506030701754388</v>
      </c>
      <c r="M258" s="51">
        <v>0.55000000000000004</v>
      </c>
      <c r="N258" s="72">
        <v>0.2</v>
      </c>
      <c r="O258" s="65" t="s">
        <v>4978</v>
      </c>
      <c r="P258" s="63" t="s">
        <v>3308</v>
      </c>
      <c r="Q258" s="63" t="s">
        <v>3797</v>
      </c>
      <c r="R258" s="63" t="s">
        <v>4979</v>
      </c>
      <c r="S258" s="63">
        <v>2</v>
      </c>
      <c r="T258" s="3">
        <f t="shared" ref="T258:T275" si="46">IF(G258*(1-L258)-AA258&gt;0,G258*(1-L258)-AA258,0)</f>
        <v>1932.9999999999998</v>
      </c>
      <c r="U258" s="3">
        <f t="shared" ref="U258:U265" si="47">IF(G258*(1-M258)-AA258&gt;0,G258*(1-M258)-AA258,0)</f>
        <v>3283.2</v>
      </c>
      <c r="V258" s="3">
        <v>951292.3913043479</v>
      </c>
      <c r="W258" s="3">
        <f t="shared" ref="W258:W321" si="48">T258</f>
        <v>1932.9999999999998</v>
      </c>
      <c r="X258" s="3">
        <f t="shared" ref="X258:X321" si="49">U258</f>
        <v>3283.2</v>
      </c>
      <c r="Y258" s="62">
        <v>0</v>
      </c>
      <c r="Z258" s="138">
        <f t="shared" ref="Z258:Z289" si="50">V258+Y258</f>
        <v>951292.3913043479</v>
      </c>
      <c r="AA258" s="200"/>
      <c r="AB258" s="66"/>
      <c r="AC258" s="70"/>
      <c r="AE258"/>
    </row>
    <row r="259" spans="1:31" ht="24.9" x14ac:dyDescent="0.4">
      <c r="A259" s="29"/>
      <c r="B259" s="260">
        <v>247</v>
      </c>
      <c r="C259" s="66" t="s">
        <v>619</v>
      </c>
      <c r="D259" s="80" t="s">
        <v>2418</v>
      </c>
      <c r="E259" s="66" t="s">
        <v>631</v>
      </c>
      <c r="F259" s="71" t="s">
        <v>1741</v>
      </c>
      <c r="G259" s="3">
        <v>5521</v>
      </c>
      <c r="H259" s="47" t="s">
        <v>4907</v>
      </c>
      <c r="I259" s="47" t="s">
        <v>4907</v>
      </c>
      <c r="J259" s="47" t="s">
        <v>4907</v>
      </c>
      <c r="K259" s="47" t="s">
        <v>4905</v>
      </c>
      <c r="L259" s="51">
        <v>0.55000000000000004</v>
      </c>
      <c r="M259" s="51">
        <v>0.55000000000000004</v>
      </c>
      <c r="N259" s="72">
        <v>0</v>
      </c>
      <c r="O259" s="65"/>
      <c r="P259" s="63" t="s">
        <v>3354</v>
      </c>
      <c r="Q259" s="63" t="s">
        <v>3843</v>
      </c>
      <c r="R259" s="63" t="s">
        <v>4979</v>
      </c>
      <c r="S259" s="63">
        <v>2</v>
      </c>
      <c r="T259" s="3">
        <f t="shared" si="46"/>
        <v>2484.4499999999998</v>
      </c>
      <c r="U259" s="3">
        <f t="shared" si="47"/>
        <v>2484.4499999999998</v>
      </c>
      <c r="V259" s="3">
        <v>6181375</v>
      </c>
      <c r="W259" s="3">
        <f t="shared" si="48"/>
        <v>2484.4499999999998</v>
      </c>
      <c r="X259" s="3">
        <f t="shared" si="49"/>
        <v>2484.4499999999998</v>
      </c>
      <c r="Y259" s="62">
        <v>0</v>
      </c>
      <c r="Z259" s="138">
        <f t="shared" si="50"/>
        <v>6181375</v>
      </c>
      <c r="AA259" s="200"/>
      <c r="AB259" s="68"/>
      <c r="AC259" s="75"/>
      <c r="AD259" s="12"/>
      <c r="AE259" s="12"/>
    </row>
    <row r="260" spans="1:31" ht="37.299999999999997" x14ac:dyDescent="0.4">
      <c r="A260" s="28"/>
      <c r="B260" s="260">
        <v>248</v>
      </c>
      <c r="C260" s="66" t="s">
        <v>821</v>
      </c>
      <c r="D260" s="74" t="s">
        <v>3005</v>
      </c>
      <c r="E260" s="66" t="s">
        <v>1443</v>
      </c>
      <c r="F260" s="71" t="s">
        <v>1473</v>
      </c>
      <c r="G260" s="6">
        <v>5686</v>
      </c>
      <c r="H260" s="47" t="s">
        <v>4907</v>
      </c>
      <c r="I260" s="47" t="s">
        <v>4907</v>
      </c>
      <c r="J260" s="47" t="s">
        <v>4907</v>
      </c>
      <c r="K260" s="47" t="s">
        <v>4905</v>
      </c>
      <c r="L260" s="51">
        <v>0.54941962715441439</v>
      </c>
      <c r="M260" s="51">
        <v>0.54941962715441439</v>
      </c>
      <c r="N260" s="72">
        <v>0</v>
      </c>
      <c r="O260" s="65"/>
      <c r="P260" s="63" t="s">
        <v>4489</v>
      </c>
      <c r="Q260" s="63" t="s">
        <v>4490</v>
      </c>
      <c r="R260" s="63" t="s">
        <v>4991</v>
      </c>
      <c r="S260" s="63">
        <v>3</v>
      </c>
      <c r="T260" s="3">
        <f t="shared" si="46"/>
        <v>2561.9999999999995</v>
      </c>
      <c r="U260" s="3">
        <f t="shared" si="47"/>
        <v>2561.9999999999995</v>
      </c>
      <c r="V260" s="6">
        <v>2182890.111111111</v>
      </c>
      <c r="W260" s="6">
        <f t="shared" si="48"/>
        <v>2561.9999999999995</v>
      </c>
      <c r="X260" s="6">
        <f t="shared" si="49"/>
        <v>2561.9999999999995</v>
      </c>
      <c r="Y260" s="62">
        <v>0</v>
      </c>
      <c r="Z260" s="138">
        <f t="shared" si="50"/>
        <v>2182890.111111111</v>
      </c>
      <c r="AA260" s="200"/>
      <c r="AB260" s="66"/>
      <c r="AC260" s="74"/>
      <c r="AE260"/>
    </row>
    <row r="261" spans="1:31" ht="37.299999999999997" x14ac:dyDescent="0.4">
      <c r="A261" s="28"/>
      <c r="B261" s="260">
        <v>249</v>
      </c>
      <c r="C261" s="66" t="s">
        <v>1138</v>
      </c>
      <c r="D261" s="80" t="s">
        <v>2788</v>
      </c>
      <c r="E261" s="66" t="s">
        <v>1139</v>
      </c>
      <c r="F261" s="71" t="s">
        <v>1139</v>
      </c>
      <c r="G261" s="3">
        <v>8857</v>
      </c>
      <c r="H261" s="47" t="s">
        <v>4907</v>
      </c>
      <c r="I261" s="47" t="s">
        <v>4907</v>
      </c>
      <c r="J261" s="47" t="s">
        <v>4907</v>
      </c>
      <c r="K261" s="47" t="s">
        <v>4905</v>
      </c>
      <c r="L261" s="51">
        <v>0.54900000000000004</v>
      </c>
      <c r="M261" s="51">
        <v>0.54900000000000004</v>
      </c>
      <c r="N261" s="72">
        <v>0.08</v>
      </c>
      <c r="O261" s="65" t="s">
        <v>4978</v>
      </c>
      <c r="P261" s="63" t="s">
        <v>3501</v>
      </c>
      <c r="Q261" s="63" t="s">
        <v>3989</v>
      </c>
      <c r="R261" s="63" t="s">
        <v>4979</v>
      </c>
      <c r="S261" s="63">
        <v>3</v>
      </c>
      <c r="T261" s="62">
        <f t="shared" si="46"/>
        <v>3994.5069999999996</v>
      </c>
      <c r="U261" s="62">
        <f t="shared" si="47"/>
        <v>3994.5069999999996</v>
      </c>
      <c r="V261" s="3">
        <v>12203391</v>
      </c>
      <c r="W261" s="3">
        <f t="shared" si="48"/>
        <v>3994.5069999999996</v>
      </c>
      <c r="X261" s="3">
        <f t="shared" si="49"/>
        <v>3994.5069999999996</v>
      </c>
      <c r="Y261" s="62">
        <v>0</v>
      </c>
      <c r="Z261" s="138">
        <f t="shared" si="50"/>
        <v>12203391</v>
      </c>
      <c r="AA261" s="200"/>
      <c r="AB261" s="66"/>
      <c r="AC261" s="174"/>
      <c r="AE261"/>
    </row>
    <row r="262" spans="1:31" ht="74.599999999999994" x14ac:dyDescent="0.4">
      <c r="A262" s="28"/>
      <c r="B262" s="260">
        <v>250</v>
      </c>
      <c r="C262" s="66" t="s">
        <v>1019</v>
      </c>
      <c r="D262" s="74" t="s">
        <v>2704</v>
      </c>
      <c r="E262" s="66" t="s">
        <v>1032</v>
      </c>
      <c r="F262" s="71" t="s">
        <v>1766</v>
      </c>
      <c r="G262" s="3">
        <v>6306</v>
      </c>
      <c r="H262" s="47" t="s">
        <v>4907</v>
      </c>
      <c r="I262" s="47" t="s">
        <v>4907</v>
      </c>
      <c r="J262" s="47" t="s">
        <v>4907</v>
      </c>
      <c r="K262" s="47" t="s">
        <v>4905</v>
      </c>
      <c r="L262" s="51">
        <v>0.54800000000000004</v>
      </c>
      <c r="M262" s="51">
        <v>0.54800000000000004</v>
      </c>
      <c r="N262" s="72">
        <v>0</v>
      </c>
      <c r="O262" s="65"/>
      <c r="P262" s="63" t="s">
        <v>4815</v>
      </c>
      <c r="Q262" s="63" t="s">
        <v>4816</v>
      </c>
      <c r="R262" s="63" t="s">
        <v>4981</v>
      </c>
      <c r="S262" s="63" t="s">
        <v>4761</v>
      </c>
      <c r="T262" s="62">
        <f t="shared" si="46"/>
        <v>2850.3119999999999</v>
      </c>
      <c r="U262" s="62">
        <f t="shared" si="47"/>
        <v>2850.3119999999999</v>
      </c>
      <c r="V262" s="3">
        <v>4689044.5797101399</v>
      </c>
      <c r="W262" s="3">
        <f t="shared" si="48"/>
        <v>2850.3119999999999</v>
      </c>
      <c r="X262" s="3">
        <f t="shared" si="49"/>
        <v>2850.3119999999999</v>
      </c>
      <c r="Y262" s="62">
        <v>0</v>
      </c>
      <c r="Z262" s="138">
        <f t="shared" si="50"/>
        <v>4689044.5797101399</v>
      </c>
      <c r="AA262" s="200"/>
      <c r="AB262" s="66"/>
      <c r="AC262" s="74"/>
      <c r="AE262"/>
    </row>
    <row r="263" spans="1:31" ht="62.15" x14ac:dyDescent="0.4">
      <c r="A263" s="28"/>
      <c r="B263" s="260">
        <v>251</v>
      </c>
      <c r="C263" s="66" t="s">
        <v>890</v>
      </c>
      <c r="D263" s="70" t="s">
        <v>3015</v>
      </c>
      <c r="E263" s="66" t="s">
        <v>904</v>
      </c>
      <c r="F263" s="71" t="s">
        <v>962</v>
      </c>
      <c r="G263" s="3">
        <v>6940</v>
      </c>
      <c r="H263" s="47" t="s">
        <v>4907</v>
      </c>
      <c r="I263" s="47" t="s">
        <v>4907</v>
      </c>
      <c r="J263" s="47" t="s">
        <v>4907</v>
      </c>
      <c r="K263" s="47" t="s">
        <v>4905</v>
      </c>
      <c r="L263" s="51">
        <v>0.54200000000000004</v>
      </c>
      <c r="M263" s="51">
        <v>0.54200000000000004</v>
      </c>
      <c r="N263" s="72">
        <v>0</v>
      </c>
      <c r="O263" s="65"/>
      <c r="P263" s="63" t="s">
        <v>4807</v>
      </c>
      <c r="Q263" s="63" t="s">
        <v>4808</v>
      </c>
      <c r="R263" s="63" t="s">
        <v>4981</v>
      </c>
      <c r="S263" s="63" t="s">
        <v>4761</v>
      </c>
      <c r="T263" s="62">
        <f t="shared" si="46"/>
        <v>3178.5199999999995</v>
      </c>
      <c r="U263" s="62">
        <f t="shared" si="47"/>
        <v>3178.5199999999995</v>
      </c>
      <c r="V263" s="3">
        <v>7939218.5942028975</v>
      </c>
      <c r="W263" s="3">
        <f t="shared" si="48"/>
        <v>3178.5199999999995</v>
      </c>
      <c r="X263" s="3">
        <f t="shared" si="49"/>
        <v>3178.5199999999995</v>
      </c>
      <c r="Y263" s="62">
        <v>1953697.5285958112</v>
      </c>
      <c r="Z263" s="138">
        <f t="shared" si="50"/>
        <v>9892916.1227987092</v>
      </c>
      <c r="AA263" s="200"/>
      <c r="AB263" s="66"/>
      <c r="AC263" s="74"/>
      <c r="AE263"/>
    </row>
    <row r="264" spans="1:31" s="12" customFormat="1" ht="49.75" x14ac:dyDescent="0.4">
      <c r="A264" s="43"/>
      <c r="B264" s="260">
        <v>252</v>
      </c>
      <c r="C264" s="66" t="s">
        <v>619</v>
      </c>
      <c r="D264" s="66" t="s">
        <v>2405</v>
      </c>
      <c r="E264" s="66" t="s">
        <v>626</v>
      </c>
      <c r="F264" s="71" t="s">
        <v>1737</v>
      </c>
      <c r="G264" s="3">
        <f>6507+84+1000</f>
        <v>7591</v>
      </c>
      <c r="H264" s="47" t="s">
        <v>4907</v>
      </c>
      <c r="I264" s="47" t="s">
        <v>4907</v>
      </c>
      <c r="J264" s="47" t="s">
        <v>4907</v>
      </c>
      <c r="K264" s="47" t="s">
        <v>4905</v>
      </c>
      <c r="L264" s="51">
        <v>0.53800000000000003</v>
      </c>
      <c r="M264" s="51">
        <v>0.53800000000000003</v>
      </c>
      <c r="N264" s="72">
        <v>0</v>
      </c>
      <c r="O264" s="65"/>
      <c r="P264" s="63" t="s">
        <v>4799</v>
      </c>
      <c r="Q264" s="63" t="s">
        <v>4800</v>
      </c>
      <c r="R264" s="63" t="s">
        <v>4981</v>
      </c>
      <c r="S264" s="63" t="s">
        <v>4761</v>
      </c>
      <c r="T264" s="3">
        <f t="shared" si="46"/>
        <v>3507.0419999999999</v>
      </c>
      <c r="U264" s="3">
        <f t="shared" si="47"/>
        <v>3507.0419999999999</v>
      </c>
      <c r="V264" s="3">
        <v>1972428</v>
      </c>
      <c r="W264" s="3">
        <f t="shared" si="48"/>
        <v>3507.0419999999999</v>
      </c>
      <c r="X264" s="3">
        <f t="shared" si="49"/>
        <v>3507.0419999999999</v>
      </c>
      <c r="Y264" s="62">
        <v>1907448</v>
      </c>
      <c r="Z264" s="138">
        <f t="shared" si="50"/>
        <v>3879876</v>
      </c>
      <c r="AA264" s="200"/>
      <c r="AB264" s="66"/>
      <c r="AC264" s="74"/>
      <c r="AD264" s="11"/>
      <c r="AE264"/>
    </row>
    <row r="265" spans="1:31" ht="24.9" x14ac:dyDescent="0.4">
      <c r="A265" s="28"/>
      <c r="B265" s="260">
        <v>253</v>
      </c>
      <c r="C265" s="66" t="s">
        <v>993</v>
      </c>
      <c r="D265" s="66" t="s">
        <v>2678</v>
      </c>
      <c r="E265" s="66" t="s">
        <v>997</v>
      </c>
      <c r="F265" s="71" t="s">
        <v>1017</v>
      </c>
      <c r="G265" s="3">
        <v>6821</v>
      </c>
      <c r="H265" s="47" t="s">
        <v>4907</v>
      </c>
      <c r="I265" s="47" t="s">
        <v>4907</v>
      </c>
      <c r="J265" s="47" t="s">
        <v>4907</v>
      </c>
      <c r="K265" s="47" t="s">
        <v>4905</v>
      </c>
      <c r="L265" s="51">
        <v>0.97209999999999996</v>
      </c>
      <c r="M265" s="51">
        <v>0.53</v>
      </c>
      <c r="N265" s="72">
        <v>0</v>
      </c>
      <c r="O265" s="65"/>
      <c r="P265" s="63" t="s">
        <v>4884</v>
      </c>
      <c r="Q265" s="63" t="s">
        <v>4885</v>
      </c>
      <c r="R265" s="63" t="s">
        <v>4981</v>
      </c>
      <c r="S265" s="63" t="s">
        <v>4761</v>
      </c>
      <c r="T265" s="3">
        <f t="shared" si="46"/>
        <v>190.30590000000024</v>
      </c>
      <c r="U265" s="3">
        <f t="shared" si="47"/>
        <v>3205.87</v>
      </c>
      <c r="V265" s="3">
        <v>873790</v>
      </c>
      <c r="W265" s="3">
        <f t="shared" si="48"/>
        <v>190.30590000000024</v>
      </c>
      <c r="X265" s="3">
        <f t="shared" si="49"/>
        <v>3205.87</v>
      </c>
      <c r="Y265" s="62">
        <v>1943418.5498839901</v>
      </c>
      <c r="Z265" s="138">
        <f t="shared" si="50"/>
        <v>2817208.5498839901</v>
      </c>
      <c r="AA265" s="200"/>
      <c r="AB265" s="66"/>
      <c r="AC265" s="74"/>
      <c r="AE265"/>
    </row>
    <row r="266" spans="1:31" ht="87" x14ac:dyDescent="0.4">
      <c r="A266" s="28"/>
      <c r="B266" s="260">
        <v>254</v>
      </c>
      <c r="C266" s="68" t="s">
        <v>71</v>
      </c>
      <c r="D266" s="75" t="s">
        <v>2060</v>
      </c>
      <c r="E266" s="68" t="s">
        <v>1517</v>
      </c>
      <c r="F266" s="76" t="s">
        <v>1518</v>
      </c>
      <c r="G266" s="9">
        <v>5345</v>
      </c>
      <c r="H266" s="47" t="s">
        <v>4907</v>
      </c>
      <c r="I266" s="47" t="s">
        <v>4907</v>
      </c>
      <c r="J266" s="47" t="s">
        <v>4907</v>
      </c>
      <c r="K266" s="47" t="s">
        <v>4905</v>
      </c>
      <c r="L266" s="55">
        <v>0.53</v>
      </c>
      <c r="M266" s="55">
        <v>0.53</v>
      </c>
      <c r="N266" s="72">
        <v>0</v>
      </c>
      <c r="O266" s="65"/>
      <c r="P266" s="63" t="s">
        <v>3206</v>
      </c>
      <c r="Q266" s="63" t="s">
        <v>3696</v>
      </c>
      <c r="R266" s="63" t="s">
        <v>4979</v>
      </c>
      <c r="S266" s="63">
        <v>3</v>
      </c>
      <c r="T266" s="9">
        <f t="shared" si="46"/>
        <v>2512.1499999999996</v>
      </c>
      <c r="U266" s="9">
        <v>2387</v>
      </c>
      <c r="V266" s="9">
        <v>0</v>
      </c>
      <c r="W266" s="9">
        <f t="shared" si="48"/>
        <v>2512.1499999999996</v>
      </c>
      <c r="X266" s="9">
        <f t="shared" si="49"/>
        <v>2387</v>
      </c>
      <c r="Y266" s="64">
        <v>0</v>
      </c>
      <c r="Z266" s="138">
        <f t="shared" si="50"/>
        <v>0</v>
      </c>
      <c r="AA266" s="200"/>
      <c r="AB266" s="66"/>
      <c r="AC266" s="74"/>
      <c r="AE266"/>
    </row>
    <row r="267" spans="1:31" ht="27.75" customHeight="1" x14ac:dyDescent="0.4">
      <c r="A267" s="28"/>
      <c r="B267" s="260">
        <v>255</v>
      </c>
      <c r="C267" s="66" t="s">
        <v>1063</v>
      </c>
      <c r="D267" s="70" t="s">
        <v>2734</v>
      </c>
      <c r="E267" s="66" t="s">
        <v>1070</v>
      </c>
      <c r="F267" s="71" t="s">
        <v>1070</v>
      </c>
      <c r="G267" s="3">
        <v>5502</v>
      </c>
      <c r="H267" s="47" t="s">
        <v>4907</v>
      </c>
      <c r="I267" s="47" t="s">
        <v>4907</v>
      </c>
      <c r="J267" s="47" t="s">
        <v>4907</v>
      </c>
      <c r="K267" s="47" t="s">
        <v>4905</v>
      </c>
      <c r="L267" s="51">
        <v>0.49099999999999999</v>
      </c>
      <c r="M267" s="51">
        <v>0.49099999999999999</v>
      </c>
      <c r="N267" s="72">
        <v>0</v>
      </c>
      <c r="O267" s="65"/>
      <c r="P267" s="63" t="s">
        <v>4630</v>
      </c>
      <c r="Q267" s="63" t="s">
        <v>4631</v>
      </c>
      <c r="R267" s="63" t="s">
        <v>4991</v>
      </c>
      <c r="S267" s="63">
        <v>3</v>
      </c>
      <c r="T267" s="62">
        <f t="shared" si="46"/>
        <v>2800.518</v>
      </c>
      <c r="U267" s="62">
        <f t="shared" ref="U267:U298" si="51">IF(G267*(1-M267)-AA267&gt;0,G267*(1-M267)-AA267,0)</f>
        <v>2800.518</v>
      </c>
      <c r="V267" s="3">
        <v>5121945.222222222</v>
      </c>
      <c r="W267" s="3">
        <f t="shared" si="48"/>
        <v>2800.518</v>
      </c>
      <c r="X267" s="3">
        <f t="shared" si="49"/>
        <v>2800.518</v>
      </c>
      <c r="Y267" s="62">
        <v>1820126.0582468435</v>
      </c>
      <c r="Z267" s="138">
        <f t="shared" si="50"/>
        <v>6942071.2804690655</v>
      </c>
      <c r="AA267" s="200"/>
      <c r="AB267" s="66"/>
      <c r="AC267" s="74"/>
      <c r="AE267"/>
    </row>
    <row r="268" spans="1:31" ht="24.9" x14ac:dyDescent="0.4">
      <c r="A268" s="28"/>
      <c r="B268" s="260">
        <v>256</v>
      </c>
      <c r="C268" s="68" t="s">
        <v>360</v>
      </c>
      <c r="D268" s="75" t="s">
        <v>2221</v>
      </c>
      <c r="E268" s="68" t="s">
        <v>347</v>
      </c>
      <c r="F268" s="76" t="s">
        <v>1826</v>
      </c>
      <c r="G268" s="9">
        <v>8336</v>
      </c>
      <c r="H268" s="47" t="s">
        <v>4907</v>
      </c>
      <c r="I268" s="47" t="s">
        <v>4907</v>
      </c>
      <c r="J268" s="47" t="s">
        <v>4907</v>
      </c>
      <c r="K268" s="47" t="s">
        <v>4905</v>
      </c>
      <c r="L268" s="55">
        <v>0.47840690978886757</v>
      </c>
      <c r="M268" s="55">
        <v>0.47840690978886757</v>
      </c>
      <c r="N268" s="72">
        <v>0</v>
      </c>
      <c r="O268" s="65"/>
      <c r="P268" s="63" t="s">
        <v>4793</v>
      </c>
      <c r="Q268" s="63" t="s">
        <v>4794</v>
      </c>
      <c r="R268" s="63" t="s">
        <v>4981</v>
      </c>
      <c r="S268" s="63" t="s">
        <v>4755</v>
      </c>
      <c r="T268" s="9">
        <f t="shared" si="46"/>
        <v>4348</v>
      </c>
      <c r="U268" s="9">
        <f t="shared" si="51"/>
        <v>4348</v>
      </c>
      <c r="V268" s="9">
        <v>1001000</v>
      </c>
      <c r="W268" s="9">
        <f t="shared" si="48"/>
        <v>4348</v>
      </c>
      <c r="X268" s="9">
        <f t="shared" si="49"/>
        <v>4348</v>
      </c>
      <c r="Y268" s="64">
        <v>1600000</v>
      </c>
      <c r="Z268" s="138">
        <f t="shared" si="50"/>
        <v>2601000</v>
      </c>
      <c r="AA268" s="200"/>
      <c r="AB268" s="66"/>
      <c r="AC268" s="74"/>
      <c r="AE268"/>
    </row>
    <row r="269" spans="1:31" ht="24.9" x14ac:dyDescent="0.4">
      <c r="A269" s="28"/>
      <c r="B269" s="260">
        <v>257</v>
      </c>
      <c r="C269" s="66" t="s">
        <v>720</v>
      </c>
      <c r="D269" s="70" t="s">
        <v>2996</v>
      </c>
      <c r="E269" s="66" t="s">
        <v>1781</v>
      </c>
      <c r="F269" s="71" t="s">
        <v>1756</v>
      </c>
      <c r="G269" s="17">
        <f>2443+6795</f>
        <v>9238</v>
      </c>
      <c r="H269" s="47" t="s">
        <v>4907</v>
      </c>
      <c r="I269" s="47" t="s">
        <v>4907</v>
      </c>
      <c r="J269" s="47" t="s">
        <v>4907</v>
      </c>
      <c r="K269" s="47" t="s">
        <v>4905</v>
      </c>
      <c r="L269" s="57">
        <v>0.46300000000000002</v>
      </c>
      <c r="M269" s="57">
        <v>0.46300000000000002</v>
      </c>
      <c r="N269" s="72">
        <v>0</v>
      </c>
      <c r="O269" s="65"/>
      <c r="P269" s="63" t="s">
        <v>3385</v>
      </c>
      <c r="Q269" s="63" t="s">
        <v>3873</v>
      </c>
      <c r="R269" s="63" t="s">
        <v>4979</v>
      </c>
      <c r="S269" s="63">
        <v>2</v>
      </c>
      <c r="T269" s="128">
        <f t="shared" si="46"/>
        <v>4960.8059999999996</v>
      </c>
      <c r="U269" s="128">
        <f t="shared" si="51"/>
        <v>4960.8059999999996</v>
      </c>
      <c r="V269" s="17">
        <v>147941.88888888891</v>
      </c>
      <c r="W269" s="17">
        <f t="shared" si="48"/>
        <v>4960.8059999999996</v>
      </c>
      <c r="X269" s="17">
        <f t="shared" si="49"/>
        <v>4960.8059999999996</v>
      </c>
      <c r="Y269" s="62">
        <v>0</v>
      </c>
      <c r="Z269" s="138">
        <f t="shared" si="50"/>
        <v>147941.88888888891</v>
      </c>
      <c r="AA269" s="200"/>
      <c r="AB269" s="66"/>
      <c r="AC269" s="74"/>
      <c r="AE269"/>
    </row>
    <row r="270" spans="1:31" ht="87" x14ac:dyDescent="0.4">
      <c r="A270" s="28"/>
      <c r="B270" s="260">
        <v>258</v>
      </c>
      <c r="C270" s="66" t="s">
        <v>993</v>
      </c>
      <c r="D270" s="80" t="s">
        <v>2686</v>
      </c>
      <c r="E270" s="66" t="s">
        <v>1013</v>
      </c>
      <c r="F270" s="71" t="s">
        <v>1413</v>
      </c>
      <c r="G270" s="3">
        <v>8015</v>
      </c>
      <c r="H270" s="47" t="s">
        <v>4907</v>
      </c>
      <c r="I270" s="47" t="s">
        <v>4907</v>
      </c>
      <c r="J270" s="47" t="s">
        <v>4907</v>
      </c>
      <c r="K270" s="47" t="s">
        <v>4905</v>
      </c>
      <c r="L270" s="51">
        <v>0.46063630692451651</v>
      </c>
      <c r="M270" s="51">
        <v>0.46063630692451651</v>
      </c>
      <c r="N270" s="72">
        <v>0</v>
      </c>
      <c r="O270" s="65"/>
      <c r="P270" s="63" t="s">
        <v>4813</v>
      </c>
      <c r="Q270" s="63" t="s">
        <v>4814</v>
      </c>
      <c r="R270" s="63" t="s">
        <v>4981</v>
      </c>
      <c r="S270" s="63" t="s">
        <v>4761</v>
      </c>
      <c r="T270" s="3">
        <f t="shared" si="46"/>
        <v>4323</v>
      </c>
      <c r="U270" s="3">
        <f t="shared" si="51"/>
        <v>4323</v>
      </c>
      <c r="V270" s="3">
        <v>4674300.0279537914</v>
      </c>
      <c r="W270" s="3">
        <f t="shared" si="48"/>
        <v>4323</v>
      </c>
      <c r="X270" s="3">
        <f t="shared" si="49"/>
        <v>4323</v>
      </c>
      <c r="Y270" s="62">
        <v>0</v>
      </c>
      <c r="Z270" s="138">
        <f t="shared" si="50"/>
        <v>4674300.0279537914</v>
      </c>
      <c r="AA270" s="200"/>
      <c r="AB270" s="66"/>
      <c r="AC270" s="74"/>
      <c r="AE270"/>
    </row>
    <row r="271" spans="1:31" ht="24.9" x14ac:dyDescent="0.4">
      <c r="A271" s="28"/>
      <c r="B271" s="260">
        <v>259</v>
      </c>
      <c r="C271" s="66" t="s">
        <v>1154</v>
      </c>
      <c r="D271" s="66" t="s">
        <v>2805</v>
      </c>
      <c r="E271" s="66" t="s">
        <v>1158</v>
      </c>
      <c r="F271" s="71" t="s">
        <v>1775</v>
      </c>
      <c r="G271" s="3">
        <v>7272</v>
      </c>
      <c r="H271" s="47" t="s">
        <v>4907</v>
      </c>
      <c r="I271" s="47" t="s">
        <v>4907</v>
      </c>
      <c r="J271" s="47" t="s">
        <v>4907</v>
      </c>
      <c r="K271" s="47" t="s">
        <v>4905</v>
      </c>
      <c r="L271" s="51">
        <v>0.84</v>
      </c>
      <c r="M271" s="51">
        <v>0.45</v>
      </c>
      <c r="N271" s="72">
        <v>0</v>
      </c>
      <c r="O271" s="65"/>
      <c r="P271" s="63" t="s">
        <v>3514</v>
      </c>
      <c r="Q271" s="63" t="s">
        <v>4002</v>
      </c>
      <c r="R271" s="63" t="s">
        <v>4979</v>
      </c>
      <c r="S271" s="63">
        <v>2</v>
      </c>
      <c r="T271" s="3">
        <f t="shared" si="46"/>
        <v>1163.5200000000002</v>
      </c>
      <c r="U271" s="3">
        <f t="shared" si="51"/>
        <v>3999.6000000000004</v>
      </c>
      <c r="V271" s="3">
        <v>3540872.9510489507</v>
      </c>
      <c r="W271" s="3">
        <f t="shared" si="48"/>
        <v>1163.5200000000002</v>
      </c>
      <c r="X271" s="3">
        <f t="shared" si="49"/>
        <v>3999.6000000000004</v>
      </c>
      <c r="Y271" s="62">
        <v>0</v>
      </c>
      <c r="Z271" s="138">
        <f t="shared" si="50"/>
        <v>3540872.9510489507</v>
      </c>
      <c r="AA271" s="200"/>
      <c r="AB271" s="66"/>
      <c r="AC271" s="74"/>
      <c r="AE271"/>
    </row>
    <row r="272" spans="1:31" ht="14.6" x14ac:dyDescent="0.4">
      <c r="A272" s="28"/>
      <c r="B272" s="260">
        <v>260</v>
      </c>
      <c r="C272" s="66" t="s">
        <v>162</v>
      </c>
      <c r="D272" s="70" t="s">
        <v>2099</v>
      </c>
      <c r="E272" s="66" t="s">
        <v>167</v>
      </c>
      <c r="F272" s="71" t="s">
        <v>207</v>
      </c>
      <c r="G272" s="3">
        <v>9807</v>
      </c>
      <c r="H272" s="47" t="s">
        <v>4907</v>
      </c>
      <c r="I272" s="47" t="s">
        <v>4907</v>
      </c>
      <c r="J272" s="47" t="s">
        <v>4907</v>
      </c>
      <c r="K272" s="47" t="s">
        <v>4905</v>
      </c>
      <c r="L272" s="51">
        <v>0.43540328336902212</v>
      </c>
      <c r="M272" s="51">
        <v>0.43540328336902212</v>
      </c>
      <c r="N272" s="72">
        <v>4.0000000000000002E-4</v>
      </c>
      <c r="O272" s="65" t="s">
        <v>5165</v>
      </c>
      <c r="P272" s="63" t="s">
        <v>3228</v>
      </c>
      <c r="Q272" s="63" t="s">
        <v>3718</v>
      </c>
      <c r="R272" s="63" t="s">
        <v>4979</v>
      </c>
      <c r="S272" s="63">
        <v>3</v>
      </c>
      <c r="T272" s="3">
        <f t="shared" si="46"/>
        <v>5537</v>
      </c>
      <c r="U272" s="3">
        <f t="shared" si="51"/>
        <v>5537</v>
      </c>
      <c r="V272" s="3">
        <v>1704385.9677419355</v>
      </c>
      <c r="W272" s="3">
        <f t="shared" si="48"/>
        <v>5537</v>
      </c>
      <c r="X272" s="3">
        <f t="shared" si="49"/>
        <v>5537</v>
      </c>
      <c r="Y272" s="62">
        <v>0</v>
      </c>
      <c r="Z272" s="212">
        <f t="shared" si="50"/>
        <v>1704385.9677419355</v>
      </c>
      <c r="AA272" s="200"/>
      <c r="AB272" s="66"/>
      <c r="AC272" s="74"/>
      <c r="AE272"/>
    </row>
    <row r="273" spans="1:31" ht="24.9" x14ac:dyDescent="0.4">
      <c r="A273" s="27"/>
      <c r="B273" s="260">
        <v>261</v>
      </c>
      <c r="C273" s="66" t="s">
        <v>364</v>
      </c>
      <c r="D273" s="80" t="s">
        <v>2235</v>
      </c>
      <c r="E273" s="66" t="s">
        <v>381</v>
      </c>
      <c r="F273" s="71" t="s">
        <v>381</v>
      </c>
      <c r="G273" s="3">
        <v>5908</v>
      </c>
      <c r="H273" s="47" t="s">
        <v>4907</v>
      </c>
      <c r="I273" s="47" t="s">
        <v>4907</v>
      </c>
      <c r="J273" s="47" t="s">
        <v>4907</v>
      </c>
      <c r="K273" s="47" t="s">
        <v>4905</v>
      </c>
      <c r="L273" s="51">
        <v>0.41699999999999998</v>
      </c>
      <c r="M273" s="51">
        <v>0.41699999999999998</v>
      </c>
      <c r="N273" s="72">
        <v>0</v>
      </c>
      <c r="O273" s="65"/>
      <c r="P273" s="63" t="s">
        <v>3105</v>
      </c>
      <c r="Q273" s="63" t="s">
        <v>3577</v>
      </c>
      <c r="R273" s="63" t="s">
        <v>4979</v>
      </c>
      <c r="S273" s="63">
        <v>3</v>
      </c>
      <c r="T273" s="62">
        <f t="shared" si="46"/>
        <v>3444.3639999999996</v>
      </c>
      <c r="U273" s="62">
        <f t="shared" si="51"/>
        <v>3444.3639999999996</v>
      </c>
      <c r="V273" s="3">
        <v>1550410.8148148148</v>
      </c>
      <c r="W273" s="3">
        <f t="shared" si="48"/>
        <v>3444.3639999999996</v>
      </c>
      <c r="X273" s="3">
        <f t="shared" si="49"/>
        <v>3444.3639999999996</v>
      </c>
      <c r="Y273" s="62">
        <v>0</v>
      </c>
      <c r="Z273" s="138">
        <f t="shared" si="50"/>
        <v>1550410.8148148148</v>
      </c>
      <c r="AA273" s="200"/>
      <c r="AB273" s="66"/>
      <c r="AC273" s="74"/>
      <c r="AD273" s="14"/>
      <c r="AE273" s="14"/>
    </row>
    <row r="274" spans="1:31" ht="37.299999999999997" x14ac:dyDescent="0.4">
      <c r="A274" s="34"/>
      <c r="B274" s="260">
        <v>262</v>
      </c>
      <c r="C274" s="66" t="s">
        <v>595</v>
      </c>
      <c r="D274" s="70" t="s">
        <v>2393</v>
      </c>
      <c r="E274" s="66" t="s">
        <v>601</v>
      </c>
      <c r="F274" s="71" t="s">
        <v>612</v>
      </c>
      <c r="G274" s="3">
        <v>5584</v>
      </c>
      <c r="H274" s="47" t="s">
        <v>4907</v>
      </c>
      <c r="I274" s="47" t="s">
        <v>4907</v>
      </c>
      <c r="J274" s="47" t="s">
        <v>4907</v>
      </c>
      <c r="K274" s="47" t="s">
        <v>4905</v>
      </c>
      <c r="L274" s="51">
        <v>0.44305157593123207</v>
      </c>
      <c r="M274" s="51">
        <v>0.41332378223495703</v>
      </c>
      <c r="N274" s="72">
        <v>0</v>
      </c>
      <c r="O274" s="65"/>
      <c r="P274" s="63" t="s">
        <v>3337</v>
      </c>
      <c r="Q274" s="63" t="s">
        <v>3826</v>
      </c>
      <c r="R274" s="63" t="s">
        <v>4979</v>
      </c>
      <c r="S274" s="63">
        <v>2</v>
      </c>
      <c r="T274" s="62">
        <f t="shared" si="46"/>
        <v>3110</v>
      </c>
      <c r="U274" s="62">
        <f t="shared" si="51"/>
        <v>3276</v>
      </c>
      <c r="V274" s="3">
        <v>3965518</v>
      </c>
      <c r="W274" s="3">
        <f t="shared" si="48"/>
        <v>3110</v>
      </c>
      <c r="X274" s="3">
        <f t="shared" si="49"/>
        <v>3276</v>
      </c>
      <c r="Y274" s="62">
        <v>0</v>
      </c>
      <c r="Z274" s="138">
        <f t="shared" si="50"/>
        <v>3965518</v>
      </c>
      <c r="AA274" s="200"/>
      <c r="AB274" s="66"/>
      <c r="AC274" s="74"/>
      <c r="AD274" s="1"/>
      <c r="AE274" s="1"/>
    </row>
    <row r="275" spans="1:31" ht="37.299999999999997" x14ac:dyDescent="0.4">
      <c r="A275" s="28"/>
      <c r="B275" s="260">
        <v>263</v>
      </c>
      <c r="C275" s="66" t="s">
        <v>193</v>
      </c>
      <c r="D275" s="70" t="s">
        <v>2117</v>
      </c>
      <c r="E275" s="66" t="s">
        <v>197</v>
      </c>
      <c r="F275" s="159" t="s">
        <v>1714</v>
      </c>
      <c r="G275" s="3">
        <v>7366</v>
      </c>
      <c r="H275" s="47" t="s">
        <v>4907</v>
      </c>
      <c r="I275" s="47" t="s">
        <v>4907</v>
      </c>
      <c r="J275" s="47" t="s">
        <v>4907</v>
      </c>
      <c r="K275" s="47" t="s">
        <v>4905</v>
      </c>
      <c r="L275" s="51">
        <v>0.4</v>
      </c>
      <c r="M275" s="51">
        <v>0.4</v>
      </c>
      <c r="N275" s="72">
        <v>0.04</v>
      </c>
      <c r="O275" s="65" t="s">
        <v>5165</v>
      </c>
      <c r="P275" s="63" t="s">
        <v>3237</v>
      </c>
      <c r="Q275" s="63" t="s">
        <v>3727</v>
      </c>
      <c r="R275" s="63" t="s">
        <v>4979</v>
      </c>
      <c r="S275" s="63">
        <v>2</v>
      </c>
      <c r="T275" s="3">
        <f t="shared" si="46"/>
        <v>4419.5999999999995</v>
      </c>
      <c r="U275" s="3">
        <f t="shared" si="51"/>
        <v>4419.5999999999995</v>
      </c>
      <c r="V275" s="2">
        <v>3644943.6666666679</v>
      </c>
      <c r="W275" s="2">
        <f t="shared" si="48"/>
        <v>4419.5999999999995</v>
      </c>
      <c r="X275" s="2">
        <f t="shared" si="49"/>
        <v>4419.5999999999995</v>
      </c>
      <c r="Y275" s="62">
        <v>0</v>
      </c>
      <c r="Z275" s="212">
        <f t="shared" si="50"/>
        <v>3644943.6666666679</v>
      </c>
      <c r="AA275" s="200"/>
      <c r="AB275" s="66"/>
      <c r="AC275" s="74"/>
      <c r="AE275"/>
    </row>
    <row r="276" spans="1:31" ht="24.9" x14ac:dyDescent="0.4">
      <c r="A276" s="28"/>
      <c r="B276" s="260">
        <v>264</v>
      </c>
      <c r="C276" s="66" t="s">
        <v>162</v>
      </c>
      <c r="D276" s="70" t="s">
        <v>2100</v>
      </c>
      <c r="E276" s="66" t="s">
        <v>168</v>
      </c>
      <c r="F276" s="71" t="s">
        <v>182</v>
      </c>
      <c r="G276" s="3">
        <v>5156</v>
      </c>
      <c r="H276" s="47" t="s">
        <v>4907</v>
      </c>
      <c r="I276" s="47" t="s">
        <v>4907</v>
      </c>
      <c r="J276" s="47" t="s">
        <v>4907</v>
      </c>
      <c r="K276" s="47" t="s">
        <v>4905</v>
      </c>
      <c r="L276" s="51">
        <v>0.37975174553917768</v>
      </c>
      <c r="M276" s="51">
        <v>0.37975174553917768</v>
      </c>
      <c r="N276" s="72">
        <v>0</v>
      </c>
      <c r="O276" s="65"/>
      <c r="P276" s="63" t="s">
        <v>3229</v>
      </c>
      <c r="Q276" s="63" t="s">
        <v>3719</v>
      </c>
      <c r="R276" s="63" t="s">
        <v>4979</v>
      </c>
      <c r="S276" s="63">
        <v>3</v>
      </c>
      <c r="T276" s="3">
        <v>3095</v>
      </c>
      <c r="U276" s="3">
        <f t="shared" si="51"/>
        <v>3198</v>
      </c>
      <c r="V276" s="3">
        <v>2265096.2727272729</v>
      </c>
      <c r="W276" s="3">
        <f t="shared" si="48"/>
        <v>3095</v>
      </c>
      <c r="X276" s="3">
        <f t="shared" si="49"/>
        <v>3198</v>
      </c>
      <c r="Y276" s="62">
        <v>0</v>
      </c>
      <c r="Z276" s="212">
        <f t="shared" si="50"/>
        <v>2265096.2727272729</v>
      </c>
      <c r="AA276" s="200"/>
      <c r="AB276" s="66"/>
      <c r="AC276" s="74"/>
      <c r="AE276"/>
    </row>
    <row r="277" spans="1:31" ht="74.599999999999994" x14ac:dyDescent="0.4">
      <c r="A277" s="28"/>
      <c r="B277" s="260">
        <v>265</v>
      </c>
      <c r="C277" s="66" t="s">
        <v>890</v>
      </c>
      <c r="D277" s="70" t="s">
        <v>2601</v>
      </c>
      <c r="E277" s="66" t="s">
        <v>900</v>
      </c>
      <c r="F277" s="71" t="s">
        <v>952</v>
      </c>
      <c r="G277" s="3">
        <v>9149</v>
      </c>
      <c r="H277" s="47" t="s">
        <v>4907</v>
      </c>
      <c r="I277" s="47" t="s">
        <v>4907</v>
      </c>
      <c r="J277" s="47" t="s">
        <v>4907</v>
      </c>
      <c r="K277" s="47" t="s">
        <v>4905</v>
      </c>
      <c r="L277" s="51">
        <v>0.36025795168870917</v>
      </c>
      <c r="M277" s="51">
        <v>0.36</v>
      </c>
      <c r="N277" s="72">
        <v>0</v>
      </c>
      <c r="O277" s="65"/>
      <c r="P277" s="63" t="s">
        <v>4803</v>
      </c>
      <c r="Q277" s="63" t="s">
        <v>4804</v>
      </c>
      <c r="R277" s="63" t="s">
        <v>4981</v>
      </c>
      <c r="S277" s="63" t="s">
        <v>4761</v>
      </c>
      <c r="T277" s="62">
        <f>IF(G277*(1-L277)-AA277&gt;0,G277*(1-L277)-AA277,0)</f>
        <v>5852.9999999999991</v>
      </c>
      <c r="U277" s="62">
        <f t="shared" si="51"/>
        <v>5855.36</v>
      </c>
      <c r="V277" s="3">
        <v>6675619.375</v>
      </c>
      <c r="W277" s="3">
        <f t="shared" si="48"/>
        <v>5852.9999999999991</v>
      </c>
      <c r="X277" s="3">
        <f t="shared" si="49"/>
        <v>5855.36</v>
      </c>
      <c r="Y277" s="62">
        <v>2125502.6220416087</v>
      </c>
      <c r="Z277" s="138">
        <f t="shared" si="50"/>
        <v>8801121.9970416091</v>
      </c>
      <c r="AA277" s="200"/>
      <c r="AB277" s="66"/>
      <c r="AC277" s="74"/>
      <c r="AE277"/>
    </row>
    <row r="278" spans="1:31" ht="14.6" x14ac:dyDescent="0.4">
      <c r="A278" s="28"/>
      <c r="B278" s="260">
        <v>266</v>
      </c>
      <c r="C278" s="66" t="s">
        <v>523</v>
      </c>
      <c r="D278" s="70" t="s">
        <v>2955</v>
      </c>
      <c r="E278" s="66" t="s">
        <v>1533</v>
      </c>
      <c r="F278" s="71" t="s">
        <v>1733</v>
      </c>
      <c r="G278" s="6">
        <v>7539</v>
      </c>
      <c r="H278" s="47" t="s">
        <v>4907</v>
      </c>
      <c r="I278" s="47" t="s">
        <v>4907</v>
      </c>
      <c r="J278" s="47" t="s">
        <v>4907</v>
      </c>
      <c r="K278" s="47" t="s">
        <v>4905</v>
      </c>
      <c r="L278" s="51">
        <v>0.35199999999999998</v>
      </c>
      <c r="M278" s="51">
        <v>0.35199999999999998</v>
      </c>
      <c r="N278" s="72">
        <v>0</v>
      </c>
      <c r="O278" s="65"/>
      <c r="P278" s="63" t="s">
        <v>3318</v>
      </c>
      <c r="Q278" s="63" t="s">
        <v>3807</v>
      </c>
      <c r="R278" s="63" t="s">
        <v>4979</v>
      </c>
      <c r="S278" s="63">
        <v>2</v>
      </c>
      <c r="T278" s="3">
        <f>IF(G278*(1-L278)-AA278&gt;0,G278*(1-L278)-AA278,0)</f>
        <v>4885.2719999999999</v>
      </c>
      <c r="U278" s="3">
        <f t="shared" si="51"/>
        <v>4885.2719999999999</v>
      </c>
      <c r="V278" s="6">
        <v>4440701.5999999996</v>
      </c>
      <c r="W278" s="6">
        <f t="shared" si="48"/>
        <v>4885.2719999999999</v>
      </c>
      <c r="X278" s="6">
        <f t="shared" si="49"/>
        <v>4885.2719999999999</v>
      </c>
      <c r="Y278" s="62">
        <v>649220</v>
      </c>
      <c r="Z278" s="138">
        <f t="shared" si="50"/>
        <v>5089921.5999999996</v>
      </c>
      <c r="AA278" s="200"/>
      <c r="AB278" s="66"/>
      <c r="AC278" s="74"/>
      <c r="AE278"/>
    </row>
    <row r="279" spans="1:31" ht="62.15" x14ac:dyDescent="0.4">
      <c r="A279" s="28"/>
      <c r="B279" s="260">
        <v>267</v>
      </c>
      <c r="C279" s="66" t="s">
        <v>619</v>
      </c>
      <c r="D279" s="66" t="s">
        <v>2973</v>
      </c>
      <c r="E279" s="66" t="s">
        <v>628</v>
      </c>
      <c r="F279" s="71" t="s">
        <v>646</v>
      </c>
      <c r="G279" s="3">
        <v>5330</v>
      </c>
      <c r="H279" s="47" t="s">
        <v>4907</v>
      </c>
      <c r="I279" s="47" t="s">
        <v>4907</v>
      </c>
      <c r="J279" s="47" t="s">
        <v>4907</v>
      </c>
      <c r="K279" s="47" t="s">
        <v>4905</v>
      </c>
      <c r="L279" s="51">
        <v>0.35</v>
      </c>
      <c r="M279" s="51">
        <v>0.35</v>
      </c>
      <c r="N279" s="72">
        <v>0</v>
      </c>
      <c r="O279" s="65"/>
      <c r="P279" s="63" t="s">
        <v>4801</v>
      </c>
      <c r="Q279" s="63" t="s">
        <v>4802</v>
      </c>
      <c r="R279" s="63" t="s">
        <v>4981</v>
      </c>
      <c r="S279" s="63" t="s">
        <v>4755</v>
      </c>
      <c r="T279" s="3">
        <f>IF(G279*(1-L279)-AA279&gt;0,G279*(1-L279)-AA279,0)</f>
        <v>3464.5</v>
      </c>
      <c r="U279" s="3">
        <f t="shared" si="51"/>
        <v>3464.5</v>
      </c>
      <c r="V279" s="3">
        <v>0</v>
      </c>
      <c r="W279" s="3">
        <f t="shared" si="48"/>
        <v>3464.5</v>
      </c>
      <c r="X279" s="3">
        <f t="shared" si="49"/>
        <v>3464.5</v>
      </c>
      <c r="Y279" s="62">
        <v>0</v>
      </c>
      <c r="Z279" s="138">
        <f t="shared" si="50"/>
        <v>0</v>
      </c>
      <c r="AA279" s="200"/>
      <c r="AB279" s="66"/>
      <c r="AC279" s="74"/>
      <c r="AE279"/>
    </row>
    <row r="280" spans="1:31" ht="45.45" customHeight="1" x14ac:dyDescent="0.4">
      <c r="A280" s="28"/>
      <c r="B280" s="260">
        <v>268</v>
      </c>
      <c r="C280" s="66" t="s">
        <v>232</v>
      </c>
      <c r="D280" s="66" t="s">
        <v>2919</v>
      </c>
      <c r="E280" s="66" t="s">
        <v>236</v>
      </c>
      <c r="F280" s="71" t="s">
        <v>1715</v>
      </c>
      <c r="G280" s="3">
        <v>9247</v>
      </c>
      <c r="H280" s="47" t="s">
        <v>4907</v>
      </c>
      <c r="I280" s="47" t="s">
        <v>4907</v>
      </c>
      <c r="J280" s="47" t="s">
        <v>4907</v>
      </c>
      <c r="K280" s="47" t="s">
        <v>4905</v>
      </c>
      <c r="L280" s="58">
        <v>0.92700000000000005</v>
      </c>
      <c r="M280" s="58">
        <v>0.34899999999999998</v>
      </c>
      <c r="N280" s="72">
        <v>0</v>
      </c>
      <c r="O280" s="65"/>
      <c r="P280" s="63" t="s">
        <v>3242</v>
      </c>
      <c r="Q280" s="63" t="s">
        <v>3732</v>
      </c>
      <c r="R280" s="63" t="s">
        <v>4979</v>
      </c>
      <c r="S280" s="63">
        <v>3</v>
      </c>
      <c r="T280" s="3">
        <v>676</v>
      </c>
      <c r="U280" s="3">
        <f t="shared" si="51"/>
        <v>6019.7970000000005</v>
      </c>
      <c r="V280" s="3">
        <v>2086980</v>
      </c>
      <c r="W280" s="3">
        <f t="shared" si="48"/>
        <v>676</v>
      </c>
      <c r="X280" s="3">
        <f t="shared" si="49"/>
        <v>6019.7970000000005</v>
      </c>
      <c r="Y280" s="62">
        <v>0</v>
      </c>
      <c r="Z280" s="138">
        <f t="shared" si="50"/>
        <v>2086980</v>
      </c>
      <c r="AA280" s="200"/>
      <c r="AB280" s="66"/>
      <c r="AC280" s="74"/>
      <c r="AE280"/>
    </row>
    <row r="281" spans="1:31" ht="18.899999999999999" customHeight="1" x14ac:dyDescent="0.4">
      <c r="A281" s="28"/>
      <c r="B281" s="260">
        <v>269</v>
      </c>
      <c r="C281" s="66" t="s">
        <v>1019</v>
      </c>
      <c r="D281" s="74" t="s">
        <v>2701</v>
      </c>
      <c r="E281" s="66" t="s">
        <v>1028</v>
      </c>
      <c r="F281" s="71" t="s">
        <v>1028</v>
      </c>
      <c r="G281" s="3">
        <v>6485</v>
      </c>
      <c r="H281" s="47" t="s">
        <v>4907</v>
      </c>
      <c r="I281" s="47" t="s">
        <v>4907</v>
      </c>
      <c r="J281" s="47" t="s">
        <v>4907</v>
      </c>
      <c r="K281" s="47" t="s">
        <v>4905</v>
      </c>
      <c r="L281" s="51">
        <v>0.33200000000000002</v>
      </c>
      <c r="M281" s="51">
        <v>0.33200000000000002</v>
      </c>
      <c r="N281" s="72">
        <v>0</v>
      </c>
      <c r="O281" s="65"/>
      <c r="P281" s="63" t="s">
        <v>3466</v>
      </c>
      <c r="Q281" s="63" t="s">
        <v>3954</v>
      </c>
      <c r="R281" s="63" t="s">
        <v>4979</v>
      </c>
      <c r="S281" s="63">
        <v>2</v>
      </c>
      <c r="T281" s="3">
        <f t="shared" ref="T281:T312" si="52">IF(G281*(1-L281)-AA281&gt;0,G281*(1-L281)-AA281,0)</f>
        <v>4331.9799999999996</v>
      </c>
      <c r="U281" s="3">
        <f t="shared" si="51"/>
        <v>4331.9799999999996</v>
      </c>
      <c r="V281" s="3">
        <v>5276950.6086956514</v>
      </c>
      <c r="W281" s="3">
        <f t="shared" si="48"/>
        <v>4331.9799999999996</v>
      </c>
      <c r="X281" s="3">
        <f t="shared" si="49"/>
        <v>4331.9799999999996</v>
      </c>
      <c r="Y281" s="62">
        <v>0</v>
      </c>
      <c r="Z281" s="138">
        <f t="shared" si="50"/>
        <v>5276950.6086956514</v>
      </c>
      <c r="AA281" s="200"/>
      <c r="AB281" s="66"/>
      <c r="AC281" s="74"/>
      <c r="AE281"/>
    </row>
    <row r="282" spans="1:31" ht="24.9" customHeight="1" x14ac:dyDescent="0.4">
      <c r="A282" s="28"/>
      <c r="B282" s="260">
        <v>270</v>
      </c>
      <c r="C282" s="66" t="s">
        <v>363</v>
      </c>
      <c r="D282" s="70" t="s">
        <v>2645</v>
      </c>
      <c r="E282" s="66" t="s">
        <v>350</v>
      </c>
      <c r="F282" s="71" t="s">
        <v>1340</v>
      </c>
      <c r="G282" s="3">
        <v>7297</v>
      </c>
      <c r="H282" s="47" t="s">
        <v>4907</v>
      </c>
      <c r="I282" s="47" t="s">
        <v>4907</v>
      </c>
      <c r="J282" s="47" t="s">
        <v>4907</v>
      </c>
      <c r="K282" s="47" t="s">
        <v>4905</v>
      </c>
      <c r="L282" s="51">
        <v>0.33</v>
      </c>
      <c r="M282" s="51">
        <v>0.33</v>
      </c>
      <c r="N282" s="72">
        <v>0</v>
      </c>
      <c r="O282" s="65"/>
      <c r="P282" s="63" t="s">
        <v>3441</v>
      </c>
      <c r="Q282" s="63" t="s">
        <v>3929</v>
      </c>
      <c r="R282" s="63" t="s">
        <v>4979</v>
      </c>
      <c r="S282" s="63">
        <v>2</v>
      </c>
      <c r="T282" s="3">
        <f t="shared" si="52"/>
        <v>4888.99</v>
      </c>
      <c r="U282" s="3">
        <f t="shared" si="51"/>
        <v>4888.99</v>
      </c>
      <c r="V282" s="3">
        <v>3234252</v>
      </c>
      <c r="W282" s="3">
        <f t="shared" si="48"/>
        <v>4888.99</v>
      </c>
      <c r="X282" s="3">
        <f t="shared" si="49"/>
        <v>4888.99</v>
      </c>
      <c r="Y282" s="62">
        <v>2159748</v>
      </c>
      <c r="Z282" s="138">
        <f t="shared" si="50"/>
        <v>5394000</v>
      </c>
      <c r="AA282" s="200"/>
      <c r="AB282" s="66"/>
      <c r="AC282" s="74"/>
      <c r="AE282"/>
    </row>
    <row r="283" spans="1:31" ht="74.599999999999994" x14ac:dyDescent="0.4">
      <c r="A283" s="31"/>
      <c r="B283" s="260">
        <v>271</v>
      </c>
      <c r="C283" s="66" t="s">
        <v>71</v>
      </c>
      <c r="D283" s="70" t="s">
        <v>2052</v>
      </c>
      <c r="E283" s="66" t="s">
        <v>79</v>
      </c>
      <c r="F283" s="71" t="s">
        <v>95</v>
      </c>
      <c r="G283" s="7">
        <v>5195</v>
      </c>
      <c r="H283" s="47" t="s">
        <v>4907</v>
      </c>
      <c r="I283" s="47" t="s">
        <v>4907</v>
      </c>
      <c r="J283" s="47" t="s">
        <v>4907</v>
      </c>
      <c r="K283" s="47" t="s">
        <v>4905</v>
      </c>
      <c r="L283" s="51">
        <v>0.32</v>
      </c>
      <c r="M283" s="56">
        <v>0.32</v>
      </c>
      <c r="N283" s="72">
        <v>0</v>
      </c>
      <c r="O283" s="65"/>
      <c r="P283" s="63" t="s">
        <v>4785</v>
      </c>
      <c r="Q283" s="63" t="s">
        <v>4786</v>
      </c>
      <c r="R283" s="63" t="s">
        <v>4981</v>
      </c>
      <c r="S283" s="63" t="s">
        <v>4755</v>
      </c>
      <c r="T283" s="3">
        <f t="shared" si="52"/>
        <v>3532.5999999999995</v>
      </c>
      <c r="U283" s="3">
        <f t="shared" si="51"/>
        <v>3532.5999999999995</v>
      </c>
      <c r="V283" s="7">
        <v>8053105.2727272725</v>
      </c>
      <c r="W283" s="7">
        <f t="shared" si="48"/>
        <v>3532.5999999999995</v>
      </c>
      <c r="X283" s="7">
        <f t="shared" si="49"/>
        <v>3532.5999999999995</v>
      </c>
      <c r="Y283" s="62">
        <v>1788530.2172687566</v>
      </c>
      <c r="Z283" s="138">
        <f t="shared" si="50"/>
        <v>9841635.4899960291</v>
      </c>
      <c r="AA283" s="200"/>
      <c r="AB283" s="66"/>
      <c r="AC283" s="70"/>
      <c r="AE283"/>
    </row>
    <row r="284" spans="1:31" ht="37.299999999999997" x14ac:dyDescent="0.4">
      <c r="A284" s="28"/>
      <c r="B284" s="260">
        <v>272</v>
      </c>
      <c r="C284" s="66" t="s">
        <v>720</v>
      </c>
      <c r="D284" s="70" t="s">
        <v>2503</v>
      </c>
      <c r="E284" s="66" t="s">
        <v>1552</v>
      </c>
      <c r="F284" s="71" t="s">
        <v>1674</v>
      </c>
      <c r="G284" s="69">
        <v>9755</v>
      </c>
      <c r="H284" s="47" t="s">
        <v>4907</v>
      </c>
      <c r="I284" s="47" t="s">
        <v>4907</v>
      </c>
      <c r="J284" s="47" t="s">
        <v>4907</v>
      </c>
      <c r="K284" s="47" t="s">
        <v>4905</v>
      </c>
      <c r="L284" s="150">
        <v>0.31</v>
      </c>
      <c r="M284" s="51">
        <v>0.31</v>
      </c>
      <c r="N284" s="72">
        <v>0</v>
      </c>
      <c r="O284" s="65"/>
      <c r="P284" s="63" t="s">
        <v>3386</v>
      </c>
      <c r="Q284" s="63" t="s">
        <v>3874</v>
      </c>
      <c r="R284" s="63" t="s">
        <v>4979</v>
      </c>
      <c r="S284" s="63">
        <v>2</v>
      </c>
      <c r="T284" s="16">
        <f t="shared" si="52"/>
        <v>6730.95</v>
      </c>
      <c r="U284" s="16">
        <f t="shared" si="51"/>
        <v>6730.95</v>
      </c>
      <c r="V284" s="62">
        <v>15808353</v>
      </c>
      <c r="W284" s="3">
        <f t="shared" si="48"/>
        <v>6730.95</v>
      </c>
      <c r="X284" s="3">
        <f t="shared" si="49"/>
        <v>6730.95</v>
      </c>
      <c r="Y284" s="62">
        <v>0</v>
      </c>
      <c r="Z284" s="138">
        <f t="shared" si="50"/>
        <v>15808353</v>
      </c>
      <c r="AA284" s="200"/>
      <c r="AB284" s="66"/>
      <c r="AC284" s="74"/>
      <c r="AE284"/>
    </row>
    <row r="285" spans="1:31" ht="37.299999999999997" x14ac:dyDescent="0.4">
      <c r="A285" s="28"/>
      <c r="B285" s="260">
        <v>273</v>
      </c>
      <c r="C285" s="66" t="s">
        <v>619</v>
      </c>
      <c r="D285" s="80" t="s">
        <v>2419</v>
      </c>
      <c r="E285" s="66" t="s">
        <v>632</v>
      </c>
      <c r="F285" s="71" t="s">
        <v>1742</v>
      </c>
      <c r="G285" s="3">
        <v>5086</v>
      </c>
      <c r="H285" s="47" t="s">
        <v>4907</v>
      </c>
      <c r="I285" s="47" t="s">
        <v>4907</v>
      </c>
      <c r="J285" s="47" t="s">
        <v>4907</v>
      </c>
      <c r="K285" s="47" t="s">
        <v>4905</v>
      </c>
      <c r="L285" s="51">
        <v>0.3</v>
      </c>
      <c r="M285" s="51">
        <v>0.3</v>
      </c>
      <c r="N285" s="72">
        <v>0</v>
      </c>
      <c r="O285" s="65"/>
      <c r="P285" s="63" t="s">
        <v>3355</v>
      </c>
      <c r="Q285" s="63" t="s">
        <v>3844</v>
      </c>
      <c r="R285" s="63" t="s">
        <v>4979</v>
      </c>
      <c r="S285" s="63">
        <v>2</v>
      </c>
      <c r="T285" s="3">
        <f t="shared" si="52"/>
        <v>3560.2</v>
      </c>
      <c r="U285" s="3">
        <f t="shared" si="51"/>
        <v>3560.2</v>
      </c>
      <c r="V285" s="3">
        <v>1026321.3333333335</v>
      </c>
      <c r="W285" s="3">
        <f t="shared" si="48"/>
        <v>3560.2</v>
      </c>
      <c r="X285" s="3">
        <f t="shared" si="49"/>
        <v>3560.2</v>
      </c>
      <c r="Y285" s="62">
        <v>889904.48062199983</v>
      </c>
      <c r="Z285" s="138">
        <f t="shared" si="50"/>
        <v>1916225.8139553333</v>
      </c>
      <c r="AA285" s="200"/>
      <c r="AB285" s="66"/>
      <c r="AC285" s="74"/>
      <c r="AE285"/>
    </row>
    <row r="286" spans="1:31" ht="37.299999999999997" x14ac:dyDescent="0.4">
      <c r="A286" s="28"/>
      <c r="B286" s="260">
        <v>274</v>
      </c>
      <c r="C286" s="66" t="s">
        <v>1189</v>
      </c>
      <c r="D286" s="74" t="s">
        <v>2856</v>
      </c>
      <c r="E286" s="66" t="s">
        <v>1483</v>
      </c>
      <c r="F286" s="71" t="s">
        <v>1484</v>
      </c>
      <c r="G286" s="3">
        <v>6123</v>
      </c>
      <c r="H286" s="47" t="s">
        <v>4907</v>
      </c>
      <c r="I286" s="47" t="s">
        <v>4907</v>
      </c>
      <c r="J286" s="47" t="s">
        <v>4907</v>
      </c>
      <c r="K286" s="47" t="s">
        <v>4905</v>
      </c>
      <c r="L286" s="51">
        <v>0.28548097337906253</v>
      </c>
      <c r="M286" s="51">
        <v>0.28548097337906253</v>
      </c>
      <c r="N286" s="72">
        <v>0</v>
      </c>
      <c r="O286" s="65"/>
      <c r="P286" s="63" t="s">
        <v>4748</v>
      </c>
      <c r="Q286" s="63" t="s">
        <v>4749</v>
      </c>
      <c r="R286" s="63" t="s">
        <v>4991</v>
      </c>
      <c r="S286" s="63">
        <v>2</v>
      </c>
      <c r="T286" s="62">
        <f t="shared" si="52"/>
        <v>4375</v>
      </c>
      <c r="U286" s="62">
        <f t="shared" si="51"/>
        <v>4375</v>
      </c>
      <c r="V286" s="3">
        <v>1493027</v>
      </c>
      <c r="W286" s="3">
        <f t="shared" si="48"/>
        <v>4375</v>
      </c>
      <c r="X286" s="3">
        <f t="shared" si="49"/>
        <v>4375</v>
      </c>
      <c r="Y286" s="62">
        <v>0</v>
      </c>
      <c r="Z286" s="138">
        <f t="shared" si="50"/>
        <v>1493027</v>
      </c>
      <c r="AA286" s="200"/>
      <c r="AB286" s="66"/>
      <c r="AC286" s="74"/>
      <c r="AE286"/>
    </row>
    <row r="287" spans="1:31" ht="21.9" customHeight="1" x14ac:dyDescent="0.4">
      <c r="A287" s="32"/>
      <c r="B287" s="260">
        <v>275</v>
      </c>
      <c r="C287" s="66" t="s">
        <v>292</v>
      </c>
      <c r="D287" s="70" t="s">
        <v>2192</v>
      </c>
      <c r="E287" s="66" t="s">
        <v>297</v>
      </c>
      <c r="F287" s="71" t="s">
        <v>297</v>
      </c>
      <c r="G287" s="3">
        <v>6013</v>
      </c>
      <c r="H287" s="47" t="s">
        <v>4907</v>
      </c>
      <c r="I287" s="47" t="s">
        <v>4907</v>
      </c>
      <c r="J287" s="47" t="s">
        <v>4907</v>
      </c>
      <c r="K287" s="47" t="s">
        <v>4905</v>
      </c>
      <c r="L287" s="51">
        <v>0.28438383502411441</v>
      </c>
      <c r="M287" s="51">
        <v>0.28438383502411441</v>
      </c>
      <c r="N287" s="72">
        <v>0</v>
      </c>
      <c r="O287" s="65"/>
      <c r="P287" s="63" t="s">
        <v>3260</v>
      </c>
      <c r="Q287" s="63" t="s">
        <v>3750</v>
      </c>
      <c r="R287" s="63" t="s">
        <v>4979</v>
      </c>
      <c r="S287" s="63">
        <v>2</v>
      </c>
      <c r="T287" s="3">
        <f t="shared" si="52"/>
        <v>4303</v>
      </c>
      <c r="U287" s="3">
        <f t="shared" si="51"/>
        <v>4303</v>
      </c>
      <c r="V287" s="2">
        <v>3249310.1290322584</v>
      </c>
      <c r="W287" s="2">
        <f t="shared" si="48"/>
        <v>4303</v>
      </c>
      <c r="X287" s="2">
        <f t="shared" si="49"/>
        <v>4303</v>
      </c>
      <c r="Y287" s="62">
        <v>0</v>
      </c>
      <c r="Z287" s="138">
        <f t="shared" si="50"/>
        <v>3249310.1290322584</v>
      </c>
      <c r="AA287" s="200"/>
      <c r="AB287" s="66"/>
      <c r="AC287" s="74"/>
      <c r="AE287"/>
    </row>
    <row r="288" spans="1:31" ht="33.450000000000003" customHeight="1" x14ac:dyDescent="0.4">
      <c r="A288" s="28"/>
      <c r="B288" s="260">
        <v>276</v>
      </c>
      <c r="C288" s="66" t="s">
        <v>364</v>
      </c>
      <c r="D288" s="80" t="s">
        <v>2233</v>
      </c>
      <c r="E288" s="66" t="s">
        <v>378</v>
      </c>
      <c r="F288" s="71" t="s">
        <v>378</v>
      </c>
      <c r="G288" s="3">
        <v>8678</v>
      </c>
      <c r="H288" s="47" t="s">
        <v>4907</v>
      </c>
      <c r="I288" s="47" t="s">
        <v>4907</v>
      </c>
      <c r="J288" s="47" t="s">
        <v>4907</v>
      </c>
      <c r="K288" s="47" t="s">
        <v>4905</v>
      </c>
      <c r="L288" s="51">
        <v>0.27300000000000002</v>
      </c>
      <c r="M288" s="51">
        <v>0.27300000000000002</v>
      </c>
      <c r="N288" s="72">
        <v>0</v>
      </c>
      <c r="O288" s="65"/>
      <c r="P288" s="63" t="s">
        <v>3277</v>
      </c>
      <c r="Q288" s="63" t="s">
        <v>3767</v>
      </c>
      <c r="R288" s="63" t="s">
        <v>4979</v>
      </c>
      <c r="S288" s="63">
        <v>3</v>
      </c>
      <c r="T288" s="62">
        <f t="shared" si="52"/>
        <v>6308.9059999999999</v>
      </c>
      <c r="U288" s="62">
        <f t="shared" si="51"/>
        <v>6308.9059999999999</v>
      </c>
      <c r="V288" s="3">
        <v>4271855</v>
      </c>
      <c r="W288" s="3">
        <f t="shared" si="48"/>
        <v>6308.9059999999999</v>
      </c>
      <c r="X288" s="3">
        <f t="shared" si="49"/>
        <v>6308.9059999999999</v>
      </c>
      <c r="Y288" s="62">
        <v>0</v>
      </c>
      <c r="Z288" s="138">
        <f t="shared" si="50"/>
        <v>4271855</v>
      </c>
      <c r="AA288" s="200"/>
      <c r="AB288" s="66"/>
      <c r="AC288" s="74"/>
      <c r="AE288"/>
    </row>
    <row r="289" spans="1:31" ht="49.75" x14ac:dyDescent="0.4">
      <c r="A289" s="28"/>
      <c r="B289" s="260">
        <v>277</v>
      </c>
      <c r="C289" s="66" t="s">
        <v>1019</v>
      </c>
      <c r="D289" s="74" t="s">
        <v>3030</v>
      </c>
      <c r="E289" s="66" t="s">
        <v>1013</v>
      </c>
      <c r="F289" s="71" t="s">
        <v>1013</v>
      </c>
      <c r="G289" s="3">
        <v>7119</v>
      </c>
      <c r="H289" s="47" t="s">
        <v>4907</v>
      </c>
      <c r="I289" s="47" t="s">
        <v>4907</v>
      </c>
      <c r="J289" s="47" t="s">
        <v>4907</v>
      </c>
      <c r="K289" s="47" t="s">
        <v>4905</v>
      </c>
      <c r="L289" s="51">
        <v>0.26253687315634217</v>
      </c>
      <c r="M289" s="51">
        <v>0.26253687315634217</v>
      </c>
      <c r="N289" s="72">
        <v>1.3199999999999901E-2</v>
      </c>
      <c r="O289" s="65" t="s">
        <v>4978</v>
      </c>
      <c r="P289" s="63" t="s">
        <v>3465</v>
      </c>
      <c r="Q289" s="63" t="s">
        <v>3953</v>
      </c>
      <c r="R289" s="63" t="s">
        <v>4979</v>
      </c>
      <c r="S289" s="63">
        <v>2</v>
      </c>
      <c r="T289" s="62">
        <f t="shared" si="52"/>
        <v>5250</v>
      </c>
      <c r="U289" s="62">
        <f t="shared" si="51"/>
        <v>5250</v>
      </c>
      <c r="V289" s="3">
        <v>5003445.3913043486</v>
      </c>
      <c r="W289" s="3">
        <f t="shared" si="48"/>
        <v>5250</v>
      </c>
      <c r="X289" s="3">
        <f t="shared" si="49"/>
        <v>5250</v>
      </c>
      <c r="Y289" s="62">
        <v>0</v>
      </c>
      <c r="Z289" s="138">
        <f t="shared" si="50"/>
        <v>5003445.3913043486</v>
      </c>
      <c r="AA289" s="200"/>
      <c r="AB289" s="66"/>
      <c r="AC289" s="74"/>
      <c r="AE289"/>
    </row>
    <row r="290" spans="1:31" ht="49.75" x14ac:dyDescent="0.4">
      <c r="A290" s="28"/>
      <c r="B290" s="260">
        <v>278</v>
      </c>
      <c r="C290" s="66" t="s">
        <v>793</v>
      </c>
      <c r="D290" s="80" t="s">
        <v>2536</v>
      </c>
      <c r="E290" s="66" t="s">
        <v>801</v>
      </c>
      <c r="F290" s="71" t="s">
        <v>818</v>
      </c>
      <c r="G290" s="3">
        <v>5224</v>
      </c>
      <c r="H290" s="47" t="s">
        <v>4907</v>
      </c>
      <c r="I290" s="47" t="s">
        <v>4907</v>
      </c>
      <c r="J290" s="47" t="s">
        <v>4907</v>
      </c>
      <c r="K290" s="47" t="s">
        <v>4905</v>
      </c>
      <c r="L290" s="51">
        <v>0.25842266462480856</v>
      </c>
      <c r="M290" s="51">
        <v>0.25842266462480856</v>
      </c>
      <c r="N290" s="72">
        <v>0</v>
      </c>
      <c r="O290" s="65"/>
      <c r="P290" s="63" t="s">
        <v>3403</v>
      </c>
      <c r="Q290" s="63" t="s">
        <v>3891</v>
      </c>
      <c r="R290" s="63" t="s">
        <v>4979</v>
      </c>
      <c r="S290" s="63">
        <v>3</v>
      </c>
      <c r="T290" s="62">
        <f t="shared" si="52"/>
        <v>3874</v>
      </c>
      <c r="U290" s="62">
        <f t="shared" si="51"/>
        <v>3874</v>
      </c>
      <c r="V290" s="3">
        <v>3778646.448717948</v>
      </c>
      <c r="W290" s="3">
        <f t="shared" si="48"/>
        <v>3874</v>
      </c>
      <c r="X290" s="3">
        <f t="shared" si="49"/>
        <v>3874</v>
      </c>
      <c r="Y290" s="62">
        <v>0</v>
      </c>
      <c r="Z290" s="138">
        <f t="shared" ref="Z290:Z321" si="53">V290+Y290</f>
        <v>3778646.448717948</v>
      </c>
      <c r="AA290" s="200"/>
      <c r="AB290" s="66"/>
      <c r="AC290" s="74"/>
      <c r="AE290"/>
    </row>
    <row r="291" spans="1:31" ht="24.9" x14ac:dyDescent="0.4">
      <c r="A291" s="28"/>
      <c r="B291" s="260">
        <v>279</v>
      </c>
      <c r="C291" s="66" t="s">
        <v>963</v>
      </c>
      <c r="D291" s="70" t="s">
        <v>2651</v>
      </c>
      <c r="E291" s="66" t="s">
        <v>967</v>
      </c>
      <c r="F291" s="71" t="s">
        <v>992</v>
      </c>
      <c r="G291" s="3">
        <v>5287</v>
      </c>
      <c r="H291" s="47" t="s">
        <v>4907</v>
      </c>
      <c r="I291" s="47" t="s">
        <v>4907</v>
      </c>
      <c r="J291" s="47" t="s">
        <v>4907</v>
      </c>
      <c r="K291" s="47" t="s">
        <v>4905</v>
      </c>
      <c r="L291" s="51">
        <v>0.25666729714393793</v>
      </c>
      <c r="M291" s="51">
        <v>0.25666729714393793</v>
      </c>
      <c r="N291" s="72">
        <v>0</v>
      </c>
      <c r="O291" s="65"/>
      <c r="P291" s="63" t="s">
        <v>4811</v>
      </c>
      <c r="Q291" s="63" t="s">
        <v>4812</v>
      </c>
      <c r="R291" s="63" t="s">
        <v>4981</v>
      </c>
      <c r="S291" s="63" t="s">
        <v>4761</v>
      </c>
      <c r="T291" s="3">
        <f t="shared" si="52"/>
        <v>3930.0000000000005</v>
      </c>
      <c r="U291" s="3">
        <f t="shared" si="51"/>
        <v>3930.0000000000005</v>
      </c>
      <c r="V291" s="3">
        <v>1163291.5324074074</v>
      </c>
      <c r="W291" s="3">
        <f t="shared" si="48"/>
        <v>3930.0000000000005</v>
      </c>
      <c r="X291" s="3">
        <f t="shared" si="49"/>
        <v>3930.0000000000005</v>
      </c>
      <c r="Y291" s="62">
        <v>0</v>
      </c>
      <c r="Z291" s="138">
        <f t="shared" si="53"/>
        <v>1163291.5324074074</v>
      </c>
      <c r="AA291" s="200"/>
      <c r="AB291" s="66"/>
      <c r="AC291" s="70"/>
      <c r="AE291"/>
    </row>
    <row r="292" spans="1:31" ht="37.299999999999997" x14ac:dyDescent="0.4">
      <c r="A292" s="31"/>
      <c r="B292" s="260">
        <v>280</v>
      </c>
      <c r="C292" s="66" t="s">
        <v>122</v>
      </c>
      <c r="D292" s="70" t="s">
        <v>2089</v>
      </c>
      <c r="E292" s="66" t="s">
        <v>134</v>
      </c>
      <c r="F292" s="71" t="s">
        <v>1712</v>
      </c>
      <c r="G292" s="3">
        <v>8299</v>
      </c>
      <c r="H292" s="47" t="s">
        <v>4907</v>
      </c>
      <c r="I292" s="47" t="s">
        <v>4907</v>
      </c>
      <c r="J292" s="47" t="s">
        <v>4907</v>
      </c>
      <c r="K292" s="47" t="s">
        <v>4905</v>
      </c>
      <c r="L292" s="51">
        <v>0.25</v>
      </c>
      <c r="M292" s="51">
        <v>0.25</v>
      </c>
      <c r="N292" s="72">
        <v>0</v>
      </c>
      <c r="O292" s="65"/>
      <c r="P292" s="63" t="s">
        <v>3222</v>
      </c>
      <c r="Q292" s="63" t="s">
        <v>3712</v>
      </c>
      <c r="R292" s="63" t="s">
        <v>4979</v>
      </c>
      <c r="S292" s="63">
        <v>2</v>
      </c>
      <c r="T292" s="3">
        <f t="shared" si="52"/>
        <v>6224.25</v>
      </c>
      <c r="U292" s="3">
        <f t="shared" si="51"/>
        <v>6224.25</v>
      </c>
      <c r="V292" s="3">
        <v>0</v>
      </c>
      <c r="W292" s="3">
        <f t="shared" si="48"/>
        <v>6224.25</v>
      </c>
      <c r="X292" s="3">
        <f t="shared" si="49"/>
        <v>6224.25</v>
      </c>
      <c r="Y292" s="62">
        <v>0</v>
      </c>
      <c r="Z292" s="138">
        <f t="shared" si="53"/>
        <v>0</v>
      </c>
      <c r="AA292" s="200"/>
      <c r="AB292" s="66"/>
      <c r="AC292" s="70"/>
      <c r="AE292"/>
    </row>
    <row r="293" spans="1:31" ht="14.6" x14ac:dyDescent="0.4">
      <c r="A293" s="31"/>
      <c r="B293" s="260">
        <v>281</v>
      </c>
      <c r="C293" s="66" t="s">
        <v>743</v>
      </c>
      <c r="D293" s="70" t="s">
        <v>2507</v>
      </c>
      <c r="E293" s="66" t="s">
        <v>750</v>
      </c>
      <c r="F293" s="71" t="s">
        <v>774</v>
      </c>
      <c r="G293" s="3">
        <v>5795</v>
      </c>
      <c r="H293" s="47" t="s">
        <v>4907</v>
      </c>
      <c r="I293" s="47" t="s">
        <v>4907</v>
      </c>
      <c r="J293" s="47" t="s">
        <v>4907</v>
      </c>
      <c r="K293" s="47" t="s">
        <v>4905</v>
      </c>
      <c r="L293" s="51">
        <v>0.24</v>
      </c>
      <c r="M293" s="51">
        <v>0.24</v>
      </c>
      <c r="N293" s="72">
        <v>0</v>
      </c>
      <c r="O293" s="65"/>
      <c r="P293" s="63" t="s">
        <v>3388</v>
      </c>
      <c r="Q293" s="63" t="s">
        <v>3876</v>
      </c>
      <c r="R293" s="63" t="s">
        <v>4979</v>
      </c>
      <c r="S293" s="63">
        <v>2</v>
      </c>
      <c r="T293" s="62">
        <f t="shared" si="52"/>
        <v>4404.2</v>
      </c>
      <c r="U293" s="62">
        <f t="shared" si="51"/>
        <v>4404.2</v>
      </c>
      <c r="V293" s="3">
        <v>5640254.6521739131</v>
      </c>
      <c r="W293" s="3">
        <f t="shared" si="48"/>
        <v>4404.2</v>
      </c>
      <c r="X293" s="3">
        <f t="shared" si="49"/>
        <v>4404.2</v>
      </c>
      <c r="Y293" s="62">
        <v>1849157.8603362828</v>
      </c>
      <c r="Z293" s="138">
        <f t="shared" si="53"/>
        <v>7489412.5125101954</v>
      </c>
      <c r="AA293" s="200"/>
      <c r="AB293" s="66"/>
      <c r="AC293" s="70"/>
      <c r="AE293"/>
    </row>
    <row r="294" spans="1:31" ht="74.599999999999994" x14ac:dyDescent="0.4">
      <c r="A294" s="31"/>
      <c r="B294" s="260">
        <v>282</v>
      </c>
      <c r="C294" s="66" t="s">
        <v>1154</v>
      </c>
      <c r="D294" s="66" t="s">
        <v>3050</v>
      </c>
      <c r="E294" s="66" t="s">
        <v>1324</v>
      </c>
      <c r="F294" s="71" t="s">
        <v>1325</v>
      </c>
      <c r="G294" s="3">
        <v>9076</v>
      </c>
      <c r="H294" s="47" t="s">
        <v>4907</v>
      </c>
      <c r="I294" s="47" t="s">
        <v>4907</v>
      </c>
      <c r="J294" s="47" t="s">
        <v>4907</v>
      </c>
      <c r="K294" s="47" t="s">
        <v>4905</v>
      </c>
      <c r="L294" s="51">
        <v>0.18</v>
      </c>
      <c r="M294" s="51">
        <v>0.24</v>
      </c>
      <c r="N294" s="72">
        <v>0</v>
      </c>
      <c r="O294" s="65"/>
      <c r="P294" s="63" t="s">
        <v>3516</v>
      </c>
      <c r="Q294" s="63" t="s">
        <v>4004</v>
      </c>
      <c r="R294" s="63" t="s">
        <v>4979</v>
      </c>
      <c r="S294" s="63">
        <v>2</v>
      </c>
      <c r="T294" s="3">
        <f t="shared" si="52"/>
        <v>7442.3200000000006</v>
      </c>
      <c r="U294" s="3">
        <f t="shared" si="51"/>
        <v>6897.76</v>
      </c>
      <c r="V294" s="3">
        <v>16856927</v>
      </c>
      <c r="W294" s="62">
        <f t="shared" si="48"/>
        <v>7442.3200000000006</v>
      </c>
      <c r="X294" s="62">
        <f t="shared" si="49"/>
        <v>6897.76</v>
      </c>
      <c r="Y294" s="62">
        <v>0</v>
      </c>
      <c r="Z294" s="138">
        <f t="shared" si="53"/>
        <v>16856927</v>
      </c>
      <c r="AA294" s="200"/>
      <c r="AB294" s="66"/>
      <c r="AC294" s="70"/>
      <c r="AE294"/>
    </row>
    <row r="295" spans="1:31" ht="37.299999999999997" x14ac:dyDescent="0.4">
      <c r="A295" s="31"/>
      <c r="B295" s="260">
        <v>283</v>
      </c>
      <c r="C295" s="66" t="s">
        <v>214</v>
      </c>
      <c r="D295" s="70" t="s">
        <v>2129</v>
      </c>
      <c r="E295" s="66" t="s">
        <v>217</v>
      </c>
      <c r="F295" s="71" t="s">
        <v>217</v>
      </c>
      <c r="G295" s="3">
        <v>5455</v>
      </c>
      <c r="H295" s="47" t="s">
        <v>4907</v>
      </c>
      <c r="I295" s="47" t="s">
        <v>4907</v>
      </c>
      <c r="J295" s="47" t="s">
        <v>4907</v>
      </c>
      <c r="K295" s="47" t="s">
        <v>4905</v>
      </c>
      <c r="L295" s="51">
        <v>0.23428047662694776</v>
      </c>
      <c r="M295" s="51">
        <v>0.23428047662694776</v>
      </c>
      <c r="N295" s="72">
        <v>0</v>
      </c>
      <c r="O295" s="65"/>
      <c r="P295" s="63" t="s">
        <v>3240</v>
      </c>
      <c r="Q295" s="63" t="s">
        <v>3730</v>
      </c>
      <c r="R295" s="63" t="s">
        <v>4979</v>
      </c>
      <c r="S295" s="63">
        <v>3</v>
      </c>
      <c r="T295" s="3">
        <f t="shared" si="52"/>
        <v>4177</v>
      </c>
      <c r="U295" s="3">
        <f t="shared" si="51"/>
        <v>4177</v>
      </c>
      <c r="V295" s="3">
        <v>0</v>
      </c>
      <c r="W295" s="3">
        <f t="shared" si="48"/>
        <v>4177</v>
      </c>
      <c r="X295" s="3">
        <f t="shared" si="49"/>
        <v>4177</v>
      </c>
      <c r="Y295" s="62">
        <v>0</v>
      </c>
      <c r="Z295" s="138">
        <f t="shared" si="53"/>
        <v>0</v>
      </c>
      <c r="AA295" s="200"/>
      <c r="AB295" s="66"/>
      <c r="AC295" s="70"/>
      <c r="AE295"/>
    </row>
    <row r="296" spans="1:31" ht="62.15" x14ac:dyDescent="0.4">
      <c r="A296" s="31"/>
      <c r="B296" s="260">
        <v>284</v>
      </c>
      <c r="C296" s="66" t="s">
        <v>890</v>
      </c>
      <c r="D296" s="70" t="s">
        <v>2607</v>
      </c>
      <c r="E296" s="66" t="s">
        <v>905</v>
      </c>
      <c r="F296" s="71" t="s">
        <v>905</v>
      </c>
      <c r="G296" s="3">
        <v>6369</v>
      </c>
      <c r="H296" s="47" t="s">
        <v>4907</v>
      </c>
      <c r="I296" s="47" t="s">
        <v>4907</v>
      </c>
      <c r="J296" s="47" t="s">
        <v>4907</v>
      </c>
      <c r="K296" s="47" t="s">
        <v>4905</v>
      </c>
      <c r="L296" s="51">
        <v>0.22923535876903753</v>
      </c>
      <c r="M296" s="51">
        <v>0.22900000000000001</v>
      </c>
      <c r="N296" s="72">
        <v>0</v>
      </c>
      <c r="O296" s="65"/>
      <c r="P296" s="63" t="s">
        <v>3427</v>
      </c>
      <c r="Q296" s="63" t="s">
        <v>3915</v>
      </c>
      <c r="R296" s="63" t="s">
        <v>4979</v>
      </c>
      <c r="S296" s="63">
        <v>2</v>
      </c>
      <c r="T296" s="62">
        <f t="shared" si="52"/>
        <v>4909</v>
      </c>
      <c r="U296" s="62">
        <f t="shared" si="51"/>
        <v>4910.4989999999998</v>
      </c>
      <c r="V296" s="3">
        <v>4748185.2</v>
      </c>
      <c r="W296" s="3">
        <f t="shared" si="48"/>
        <v>4909</v>
      </c>
      <c r="X296" s="3">
        <f t="shared" si="49"/>
        <v>4910.4989999999998</v>
      </c>
      <c r="Y296" s="62">
        <v>1903199.9584474659</v>
      </c>
      <c r="Z296" s="138">
        <f t="shared" si="53"/>
        <v>6651385.1584474659</v>
      </c>
      <c r="AA296" s="200"/>
      <c r="AB296" s="66"/>
      <c r="AC296" s="70"/>
      <c r="AE296"/>
    </row>
    <row r="297" spans="1:31" ht="37.299999999999997" x14ac:dyDescent="0.4">
      <c r="A297" s="31"/>
      <c r="B297" s="260">
        <v>285</v>
      </c>
      <c r="C297" s="66" t="s">
        <v>30</v>
      </c>
      <c r="D297" s="70" t="s">
        <v>2887</v>
      </c>
      <c r="E297" s="66" t="s">
        <v>35</v>
      </c>
      <c r="F297" s="71" t="s">
        <v>67</v>
      </c>
      <c r="G297" s="3">
        <v>7086</v>
      </c>
      <c r="H297" s="47" t="s">
        <v>4907</v>
      </c>
      <c r="I297" s="47" t="s">
        <v>4907</v>
      </c>
      <c r="J297" s="47" t="s">
        <v>4907</v>
      </c>
      <c r="K297" s="47" t="s">
        <v>4905</v>
      </c>
      <c r="L297" s="51">
        <v>0.22</v>
      </c>
      <c r="M297" s="51">
        <v>0.22</v>
      </c>
      <c r="N297" s="72">
        <v>0</v>
      </c>
      <c r="O297" s="65"/>
      <c r="P297" s="63" t="s">
        <v>3192</v>
      </c>
      <c r="Q297" s="63" t="s">
        <v>3682</v>
      </c>
      <c r="R297" s="63" t="s">
        <v>4979</v>
      </c>
      <c r="S297" s="63">
        <v>2</v>
      </c>
      <c r="T297" s="3">
        <f t="shared" si="52"/>
        <v>5527.08</v>
      </c>
      <c r="U297" s="3">
        <f t="shared" si="51"/>
        <v>5527.08</v>
      </c>
      <c r="V297" s="3">
        <v>5919130.8235294195</v>
      </c>
      <c r="W297" s="3">
        <f t="shared" si="48"/>
        <v>5527.08</v>
      </c>
      <c r="X297" s="3">
        <f t="shared" si="49"/>
        <v>5527.08</v>
      </c>
      <c r="Y297" s="62">
        <v>0</v>
      </c>
      <c r="Z297" s="138">
        <f t="shared" si="53"/>
        <v>5919130.8235294195</v>
      </c>
      <c r="AA297" s="200"/>
      <c r="AB297" s="66"/>
      <c r="AC297" s="70"/>
      <c r="AE297"/>
    </row>
    <row r="298" spans="1:31" ht="20.149999999999999" customHeight="1" x14ac:dyDescent="0.4">
      <c r="A298" s="31"/>
      <c r="B298" s="260">
        <v>286</v>
      </c>
      <c r="C298" s="66" t="s">
        <v>1019</v>
      </c>
      <c r="D298" s="74" t="s">
        <v>2705</v>
      </c>
      <c r="E298" s="66" t="s">
        <v>1033</v>
      </c>
      <c r="F298" s="71" t="s">
        <v>1767</v>
      </c>
      <c r="G298" s="3">
        <v>7773</v>
      </c>
      <c r="H298" s="47" t="s">
        <v>4907</v>
      </c>
      <c r="I298" s="47" t="s">
        <v>4907</v>
      </c>
      <c r="J298" s="47" t="s">
        <v>4907</v>
      </c>
      <c r="K298" s="47" t="s">
        <v>4905</v>
      </c>
      <c r="L298" s="51">
        <v>0.21</v>
      </c>
      <c r="M298" s="51">
        <v>0.21</v>
      </c>
      <c r="N298" s="72">
        <v>0</v>
      </c>
      <c r="O298" s="65"/>
      <c r="P298" s="63" t="s">
        <v>3468</v>
      </c>
      <c r="Q298" s="63" t="s">
        <v>3956</v>
      </c>
      <c r="R298" s="63" t="s">
        <v>4979</v>
      </c>
      <c r="S298" s="63">
        <v>2</v>
      </c>
      <c r="T298" s="62">
        <f t="shared" si="52"/>
        <v>6140.67</v>
      </c>
      <c r="U298" s="62">
        <f t="shared" si="51"/>
        <v>6140.67</v>
      </c>
      <c r="V298" s="3">
        <v>2977153.6666666665</v>
      </c>
      <c r="W298" s="3">
        <f t="shared" si="48"/>
        <v>6140.67</v>
      </c>
      <c r="X298" s="3">
        <f t="shared" si="49"/>
        <v>6140.67</v>
      </c>
      <c r="Y298" s="62">
        <v>0</v>
      </c>
      <c r="Z298" s="138">
        <f t="shared" si="53"/>
        <v>2977153.6666666665</v>
      </c>
      <c r="AA298" s="200"/>
      <c r="AB298" s="66"/>
      <c r="AC298" s="70"/>
      <c r="AE298"/>
    </row>
    <row r="299" spans="1:31" ht="81.45" customHeight="1" x14ac:dyDescent="0.4">
      <c r="A299" s="31"/>
      <c r="B299" s="260">
        <v>287</v>
      </c>
      <c r="C299" s="66" t="s">
        <v>1154</v>
      </c>
      <c r="D299" s="66" t="s">
        <v>3051</v>
      </c>
      <c r="E299" s="66" t="s">
        <v>1327</v>
      </c>
      <c r="F299" s="71" t="s">
        <v>1807</v>
      </c>
      <c r="G299" s="3">
        <v>6056</v>
      </c>
      <c r="H299" s="47" t="s">
        <v>4907</v>
      </c>
      <c r="I299" s="47" t="s">
        <v>4907</v>
      </c>
      <c r="J299" s="47" t="s">
        <v>4907</v>
      </c>
      <c r="K299" s="47" t="s">
        <v>4905</v>
      </c>
      <c r="L299" s="51">
        <v>0.21</v>
      </c>
      <c r="M299" s="51">
        <v>0.21</v>
      </c>
      <c r="N299" s="72">
        <v>0</v>
      </c>
      <c r="O299" s="65"/>
      <c r="P299" s="63" t="s">
        <v>4889</v>
      </c>
      <c r="Q299" s="63" t="s">
        <v>4890</v>
      </c>
      <c r="R299" s="63" t="s">
        <v>4981</v>
      </c>
      <c r="S299" s="63" t="s">
        <v>4761</v>
      </c>
      <c r="T299" s="3">
        <f t="shared" si="52"/>
        <v>4784.24</v>
      </c>
      <c r="U299" s="3">
        <f t="shared" ref="U299:U330" si="54">IF(G299*(1-M299)-AA299&gt;0,G299*(1-M299)-AA299,0)</f>
        <v>4784.24</v>
      </c>
      <c r="V299" s="3">
        <v>13152902</v>
      </c>
      <c r="W299" s="3">
        <f t="shared" si="48"/>
        <v>4784.24</v>
      </c>
      <c r="X299" s="3">
        <f t="shared" si="49"/>
        <v>4784.24</v>
      </c>
      <c r="Y299" s="62">
        <v>1833470</v>
      </c>
      <c r="Z299" s="138">
        <f t="shared" si="53"/>
        <v>14986372</v>
      </c>
      <c r="AA299" s="200"/>
      <c r="AB299" s="66"/>
      <c r="AC299" s="70"/>
      <c r="AE299"/>
    </row>
    <row r="300" spans="1:31" ht="24.9" x14ac:dyDescent="0.4">
      <c r="A300" s="31"/>
      <c r="B300" s="260">
        <v>288</v>
      </c>
      <c r="C300" s="66" t="s">
        <v>693</v>
      </c>
      <c r="D300" s="74" t="s">
        <v>2483</v>
      </c>
      <c r="E300" s="67" t="s">
        <v>1507</v>
      </c>
      <c r="F300" s="71" t="s">
        <v>1508</v>
      </c>
      <c r="G300" s="3">
        <v>5406</v>
      </c>
      <c r="H300" s="47" t="s">
        <v>4907</v>
      </c>
      <c r="I300" s="47" t="s">
        <v>4907</v>
      </c>
      <c r="J300" s="47" t="s">
        <v>4907</v>
      </c>
      <c r="K300" s="47" t="s">
        <v>4905</v>
      </c>
      <c r="L300" s="51">
        <v>0.19289999999999999</v>
      </c>
      <c r="M300" s="51">
        <v>0.19289999999999999</v>
      </c>
      <c r="N300" s="72">
        <v>0</v>
      </c>
      <c r="O300" s="65"/>
      <c r="P300" s="63" t="s">
        <v>5110</v>
      </c>
      <c r="Q300" s="63" t="s">
        <v>5264</v>
      </c>
      <c r="R300" s="63" t="s">
        <v>4985</v>
      </c>
      <c r="S300" s="63">
        <v>2</v>
      </c>
      <c r="T300" s="3">
        <f t="shared" si="52"/>
        <v>4363.1826000000001</v>
      </c>
      <c r="U300" s="3">
        <f t="shared" si="54"/>
        <v>4363.1826000000001</v>
      </c>
      <c r="V300" s="3">
        <v>497938.95833333337</v>
      </c>
      <c r="W300" s="3">
        <f t="shared" si="48"/>
        <v>4363.1826000000001</v>
      </c>
      <c r="X300" s="3">
        <f t="shared" si="49"/>
        <v>4363.1826000000001</v>
      </c>
      <c r="Y300" s="62">
        <v>0</v>
      </c>
      <c r="Z300" s="138">
        <f t="shared" si="53"/>
        <v>497938.95833333337</v>
      </c>
      <c r="AA300" s="200"/>
      <c r="AB300" s="66"/>
      <c r="AC300" s="70"/>
      <c r="AE300"/>
    </row>
    <row r="301" spans="1:31" ht="14.6" x14ac:dyDescent="0.4">
      <c r="A301" s="31"/>
      <c r="B301" s="260">
        <v>289</v>
      </c>
      <c r="C301" s="66" t="s">
        <v>420</v>
      </c>
      <c r="D301" s="70" t="s">
        <v>2267</v>
      </c>
      <c r="E301" s="66" t="s">
        <v>433</v>
      </c>
      <c r="F301" s="71" t="s">
        <v>463</v>
      </c>
      <c r="G301" s="3">
        <v>5292</v>
      </c>
      <c r="H301" s="47" t="s">
        <v>4907</v>
      </c>
      <c r="I301" s="47" t="s">
        <v>4907</v>
      </c>
      <c r="J301" s="47" t="s">
        <v>4907</v>
      </c>
      <c r="K301" s="47" t="s">
        <v>4905</v>
      </c>
      <c r="L301" s="51">
        <v>0.19</v>
      </c>
      <c r="M301" s="51">
        <v>0.19</v>
      </c>
      <c r="N301" s="72">
        <v>0</v>
      </c>
      <c r="O301" s="65"/>
      <c r="P301" s="63" t="s">
        <v>3295</v>
      </c>
      <c r="Q301" s="63" t="s">
        <v>3784</v>
      </c>
      <c r="R301" s="63" t="s">
        <v>4979</v>
      </c>
      <c r="S301" s="63">
        <v>2</v>
      </c>
      <c r="T301" s="62">
        <f t="shared" si="52"/>
        <v>4286.5200000000004</v>
      </c>
      <c r="U301" s="62">
        <f t="shared" si="54"/>
        <v>4286.5200000000004</v>
      </c>
      <c r="V301" s="3">
        <v>2820959.1351351351</v>
      </c>
      <c r="W301" s="3">
        <f t="shared" si="48"/>
        <v>4286.5200000000004</v>
      </c>
      <c r="X301" s="3">
        <f t="shared" si="49"/>
        <v>4286.5200000000004</v>
      </c>
      <c r="Y301" s="62">
        <v>0</v>
      </c>
      <c r="Z301" s="138">
        <f t="shared" si="53"/>
        <v>2820959.1351351351</v>
      </c>
      <c r="AA301" s="200"/>
      <c r="AB301" s="66"/>
      <c r="AC301" s="70"/>
      <c r="AE301"/>
    </row>
    <row r="302" spans="1:31" ht="37.299999999999997" x14ac:dyDescent="0.4">
      <c r="A302" s="31"/>
      <c r="B302" s="260">
        <v>290</v>
      </c>
      <c r="C302" s="66" t="s">
        <v>214</v>
      </c>
      <c r="D302" s="70" t="s">
        <v>2128</v>
      </c>
      <c r="E302" s="66" t="s">
        <v>216</v>
      </c>
      <c r="F302" s="71" t="s">
        <v>216</v>
      </c>
      <c r="G302" s="3">
        <v>5935</v>
      </c>
      <c r="H302" s="47" t="s">
        <v>4907</v>
      </c>
      <c r="I302" s="47" t="s">
        <v>4907</v>
      </c>
      <c r="J302" s="47" t="s">
        <v>4907</v>
      </c>
      <c r="K302" s="47" t="s">
        <v>4905</v>
      </c>
      <c r="L302" s="51">
        <v>0.18759999999999999</v>
      </c>
      <c r="M302" s="51">
        <v>0.18759999999999999</v>
      </c>
      <c r="N302" s="72">
        <v>0</v>
      </c>
      <c r="O302" s="65"/>
      <c r="P302" s="63" t="s">
        <v>3240</v>
      </c>
      <c r="Q302" s="63" t="s">
        <v>3730</v>
      </c>
      <c r="R302" s="63" t="s">
        <v>4979</v>
      </c>
      <c r="S302" s="63">
        <v>3</v>
      </c>
      <c r="T302" s="3">
        <f t="shared" si="52"/>
        <v>4821.5940000000001</v>
      </c>
      <c r="U302" s="3">
        <f t="shared" si="54"/>
        <v>4821.5940000000001</v>
      </c>
      <c r="V302" s="3">
        <v>1225800</v>
      </c>
      <c r="W302" s="3">
        <f t="shared" si="48"/>
        <v>4821.5940000000001</v>
      </c>
      <c r="X302" s="3">
        <f t="shared" si="49"/>
        <v>4821.5940000000001</v>
      </c>
      <c r="Y302" s="62">
        <v>0</v>
      </c>
      <c r="Z302" s="138">
        <f t="shared" si="53"/>
        <v>1225800</v>
      </c>
      <c r="AA302" s="200"/>
      <c r="AB302" s="66"/>
      <c r="AC302" s="70"/>
      <c r="AE302"/>
    </row>
    <row r="303" spans="1:31" ht="24.9" x14ac:dyDescent="0.4">
      <c r="A303" s="31"/>
      <c r="B303" s="260">
        <v>291</v>
      </c>
      <c r="C303" s="66" t="s">
        <v>720</v>
      </c>
      <c r="D303" s="70" t="s">
        <v>2488</v>
      </c>
      <c r="E303" s="66" t="s">
        <v>728</v>
      </c>
      <c r="F303" s="71" t="s">
        <v>1372</v>
      </c>
      <c r="G303" s="3">
        <v>7648</v>
      </c>
      <c r="H303" s="47" t="s">
        <v>4907</v>
      </c>
      <c r="I303" s="47" t="s">
        <v>4907</v>
      </c>
      <c r="J303" s="47" t="s">
        <v>4907</v>
      </c>
      <c r="K303" s="47" t="s">
        <v>4905</v>
      </c>
      <c r="L303" s="51">
        <v>0.183</v>
      </c>
      <c r="M303" s="51">
        <v>0.183</v>
      </c>
      <c r="N303" s="72">
        <v>0</v>
      </c>
      <c r="O303" s="65"/>
      <c r="P303" s="63" t="s">
        <v>3380</v>
      </c>
      <c r="Q303" s="63" t="s">
        <v>3869</v>
      </c>
      <c r="R303" s="63" t="s">
        <v>4979</v>
      </c>
      <c r="S303" s="63">
        <v>2</v>
      </c>
      <c r="T303" s="3">
        <f t="shared" si="52"/>
        <v>6248.4159999999993</v>
      </c>
      <c r="U303" s="3">
        <f t="shared" si="54"/>
        <v>6248.4159999999993</v>
      </c>
      <c r="V303" s="3">
        <v>5537861.4516129</v>
      </c>
      <c r="W303" s="3">
        <f t="shared" si="48"/>
        <v>6248.4159999999993</v>
      </c>
      <c r="X303" s="3">
        <f t="shared" si="49"/>
        <v>6248.4159999999993</v>
      </c>
      <c r="Y303" s="62">
        <v>537541</v>
      </c>
      <c r="Z303" s="138">
        <f t="shared" si="53"/>
        <v>6075402.4516129</v>
      </c>
      <c r="AA303" s="200"/>
      <c r="AB303" s="66"/>
      <c r="AC303" s="70"/>
      <c r="AE303"/>
    </row>
    <row r="304" spans="1:31" ht="14.6" x14ac:dyDescent="0.4">
      <c r="A304" s="31"/>
      <c r="B304" s="260">
        <v>292</v>
      </c>
      <c r="C304" s="66" t="s">
        <v>693</v>
      </c>
      <c r="D304" s="70" t="s">
        <v>2454</v>
      </c>
      <c r="E304" s="66" t="s">
        <v>698</v>
      </c>
      <c r="F304" s="71" t="s">
        <v>715</v>
      </c>
      <c r="G304" s="3">
        <v>6806</v>
      </c>
      <c r="H304" s="47" t="s">
        <v>4907</v>
      </c>
      <c r="I304" s="47" t="s">
        <v>4907</v>
      </c>
      <c r="J304" s="47" t="s">
        <v>4907</v>
      </c>
      <c r="K304" s="47" t="s">
        <v>4905</v>
      </c>
      <c r="L304" s="51">
        <v>0.17</v>
      </c>
      <c r="M304" s="51">
        <v>0.17</v>
      </c>
      <c r="N304" s="72">
        <v>0</v>
      </c>
      <c r="O304" s="65"/>
      <c r="P304" s="63" t="s">
        <v>3368</v>
      </c>
      <c r="Q304" s="63" t="s">
        <v>3857</v>
      </c>
      <c r="R304" s="63" t="s">
        <v>4979</v>
      </c>
      <c r="S304" s="63">
        <v>2</v>
      </c>
      <c r="T304" s="3">
        <f t="shared" si="52"/>
        <v>5648.98</v>
      </c>
      <c r="U304" s="3">
        <f t="shared" si="54"/>
        <v>5648.98</v>
      </c>
      <c r="V304" s="3">
        <v>7009493</v>
      </c>
      <c r="W304" s="3">
        <f t="shared" si="48"/>
        <v>5648.98</v>
      </c>
      <c r="X304" s="3">
        <f t="shared" si="49"/>
        <v>5648.98</v>
      </c>
      <c r="Y304" s="62">
        <v>0</v>
      </c>
      <c r="Z304" s="138">
        <f t="shared" si="53"/>
        <v>7009493</v>
      </c>
      <c r="AA304" s="200"/>
      <c r="AB304" s="66"/>
      <c r="AC304" s="70"/>
      <c r="AE304"/>
    </row>
    <row r="305" spans="1:31" ht="14.6" x14ac:dyDescent="0.4">
      <c r="A305" s="31"/>
      <c r="B305" s="260">
        <v>293</v>
      </c>
      <c r="C305" s="66" t="s">
        <v>523</v>
      </c>
      <c r="D305" s="70" t="s">
        <v>2345</v>
      </c>
      <c r="E305" s="66" t="s">
        <v>529</v>
      </c>
      <c r="F305" s="71" t="s">
        <v>529</v>
      </c>
      <c r="G305" s="3">
        <v>5879</v>
      </c>
      <c r="H305" s="47" t="s">
        <v>4907</v>
      </c>
      <c r="I305" s="47" t="s">
        <v>4907</v>
      </c>
      <c r="J305" s="47" t="s">
        <v>4907</v>
      </c>
      <c r="K305" s="47" t="s">
        <v>4905</v>
      </c>
      <c r="L305" s="51">
        <v>0.17</v>
      </c>
      <c r="M305" s="51">
        <v>0.17</v>
      </c>
      <c r="N305" s="72">
        <v>0</v>
      </c>
      <c r="O305" s="65"/>
      <c r="P305" s="63" t="s">
        <v>3314</v>
      </c>
      <c r="Q305" s="63" t="s">
        <v>3803</v>
      </c>
      <c r="R305" s="63" t="s">
        <v>4979</v>
      </c>
      <c r="S305" s="63">
        <v>1</v>
      </c>
      <c r="T305" s="3">
        <f t="shared" si="52"/>
        <v>4879.57</v>
      </c>
      <c r="U305" s="3">
        <f t="shared" si="54"/>
        <v>4879.57</v>
      </c>
      <c r="V305" s="3">
        <v>5287267.5925925924</v>
      </c>
      <c r="W305" s="3">
        <f t="shared" si="48"/>
        <v>4879.57</v>
      </c>
      <c r="X305" s="3">
        <f t="shared" si="49"/>
        <v>4879.57</v>
      </c>
      <c r="Y305" s="62">
        <v>1857292.239124517</v>
      </c>
      <c r="Z305" s="138">
        <f t="shared" si="53"/>
        <v>7144559.8317171093</v>
      </c>
      <c r="AA305" s="200"/>
      <c r="AB305" s="66"/>
      <c r="AC305" s="70"/>
      <c r="AE305"/>
    </row>
    <row r="306" spans="1:31" ht="37.299999999999997" x14ac:dyDescent="0.4">
      <c r="A306" s="31"/>
      <c r="B306" s="260">
        <v>294</v>
      </c>
      <c r="C306" s="66" t="s">
        <v>319</v>
      </c>
      <c r="D306" s="70" t="s">
        <v>2431</v>
      </c>
      <c r="E306" s="66" t="s">
        <v>1835</v>
      </c>
      <c r="F306" s="71" t="s">
        <v>1744</v>
      </c>
      <c r="G306" s="3">
        <v>6152</v>
      </c>
      <c r="H306" s="47" t="s">
        <v>4907</v>
      </c>
      <c r="I306" s="47" t="s">
        <v>4907</v>
      </c>
      <c r="J306" s="47" t="s">
        <v>4907</v>
      </c>
      <c r="K306" s="47" t="s">
        <v>4905</v>
      </c>
      <c r="L306" s="51">
        <v>0.15881014304291288</v>
      </c>
      <c r="M306" s="51">
        <v>0.15881014304291288</v>
      </c>
      <c r="N306" s="72">
        <v>0</v>
      </c>
      <c r="O306" s="65"/>
      <c r="P306" s="63" t="s">
        <v>3362</v>
      </c>
      <c r="Q306" s="63" t="s">
        <v>3851</v>
      </c>
      <c r="R306" s="63" t="s">
        <v>4979</v>
      </c>
      <c r="S306" s="63">
        <v>2</v>
      </c>
      <c r="T306" s="62">
        <f t="shared" si="52"/>
        <v>5175</v>
      </c>
      <c r="U306" s="62">
        <f t="shared" si="54"/>
        <v>5175</v>
      </c>
      <c r="V306" s="3">
        <v>379325.33333333337</v>
      </c>
      <c r="W306" s="3">
        <f t="shared" si="48"/>
        <v>5175</v>
      </c>
      <c r="X306" s="3">
        <f t="shared" si="49"/>
        <v>5175</v>
      </c>
      <c r="Y306" s="62">
        <v>0</v>
      </c>
      <c r="Z306" s="138">
        <f t="shared" si="53"/>
        <v>379325.33333333337</v>
      </c>
      <c r="AA306" s="200"/>
      <c r="AB306" s="66"/>
      <c r="AC306" s="70"/>
      <c r="AE306"/>
    </row>
    <row r="307" spans="1:31" ht="49.75" x14ac:dyDescent="0.4">
      <c r="A307" s="31"/>
      <c r="B307" s="260">
        <v>295</v>
      </c>
      <c r="C307" s="66" t="s">
        <v>821</v>
      </c>
      <c r="D307" s="74" t="s">
        <v>2559</v>
      </c>
      <c r="E307" s="66" t="s">
        <v>827</v>
      </c>
      <c r="F307" s="71" t="s">
        <v>839</v>
      </c>
      <c r="G307" s="3">
        <v>5826</v>
      </c>
      <c r="H307" s="47" t="s">
        <v>4907</v>
      </c>
      <c r="I307" s="47" t="s">
        <v>4907</v>
      </c>
      <c r="J307" s="47" t="s">
        <v>4907</v>
      </c>
      <c r="K307" s="47" t="s">
        <v>4905</v>
      </c>
      <c r="L307" s="51">
        <v>0.16800000000000001</v>
      </c>
      <c r="M307" s="51">
        <v>0.14899999999999999</v>
      </c>
      <c r="N307" s="72">
        <v>0</v>
      </c>
      <c r="O307" s="65"/>
      <c r="P307" s="63" t="s">
        <v>4873</v>
      </c>
      <c r="Q307" s="63" t="s">
        <v>4874</v>
      </c>
      <c r="R307" s="63" t="s">
        <v>4986</v>
      </c>
      <c r="S307" s="63" t="s">
        <v>4755</v>
      </c>
      <c r="T307" s="3">
        <f t="shared" si="52"/>
        <v>4847.232</v>
      </c>
      <c r="U307" s="3">
        <f t="shared" si="54"/>
        <v>4957.9259999999995</v>
      </c>
      <c r="V307" s="3">
        <v>4602810.1333333328</v>
      </c>
      <c r="W307" s="3">
        <f t="shared" si="48"/>
        <v>4847.232</v>
      </c>
      <c r="X307" s="3">
        <f t="shared" si="49"/>
        <v>4957.9259999999995</v>
      </c>
      <c r="Y307" s="62">
        <v>0</v>
      </c>
      <c r="Z307" s="138">
        <f t="shared" si="53"/>
        <v>4602810.1333333328</v>
      </c>
      <c r="AA307" s="200"/>
      <c r="AB307" s="66"/>
      <c r="AC307" s="70"/>
      <c r="AE307"/>
    </row>
    <row r="308" spans="1:31" ht="14.6" x14ac:dyDescent="0.4">
      <c r="A308" s="31"/>
      <c r="B308" s="260">
        <v>296</v>
      </c>
      <c r="C308" s="66" t="s">
        <v>122</v>
      </c>
      <c r="D308" s="70" t="s">
        <v>2087</v>
      </c>
      <c r="E308" s="66" t="s">
        <v>131</v>
      </c>
      <c r="F308" s="71" t="s">
        <v>131</v>
      </c>
      <c r="G308" s="3">
        <v>6587</v>
      </c>
      <c r="H308" s="47" t="s">
        <v>4907</v>
      </c>
      <c r="I308" s="47" t="s">
        <v>4907</v>
      </c>
      <c r="J308" s="47" t="s">
        <v>4907</v>
      </c>
      <c r="K308" s="47" t="s">
        <v>4905</v>
      </c>
      <c r="L308" s="51">
        <v>0.13982085926825566</v>
      </c>
      <c r="M308" s="51">
        <v>0.13982085926825566</v>
      </c>
      <c r="N308" s="72">
        <v>0</v>
      </c>
      <c r="O308" s="65"/>
      <c r="P308" s="63" t="s">
        <v>4908</v>
      </c>
      <c r="Q308" s="63" t="s">
        <v>4909</v>
      </c>
      <c r="R308" s="63" t="s">
        <v>4992</v>
      </c>
      <c r="S308" s="63">
        <v>2</v>
      </c>
      <c r="T308" s="3">
        <f t="shared" si="52"/>
        <v>5666</v>
      </c>
      <c r="U308" s="3">
        <f t="shared" si="54"/>
        <v>5666</v>
      </c>
      <c r="V308" s="3">
        <v>5072391.8</v>
      </c>
      <c r="W308" s="3">
        <f t="shared" si="48"/>
        <v>5666</v>
      </c>
      <c r="X308" s="3">
        <f t="shared" si="49"/>
        <v>5666</v>
      </c>
      <c r="Y308" s="62">
        <v>0</v>
      </c>
      <c r="Z308" s="212">
        <f t="shared" si="53"/>
        <v>5072391.8</v>
      </c>
      <c r="AA308" s="200"/>
      <c r="AB308" s="66"/>
      <c r="AC308" s="70"/>
      <c r="AE308"/>
    </row>
    <row r="309" spans="1:31" ht="37.299999999999997" x14ac:dyDescent="0.4">
      <c r="A309" s="31"/>
      <c r="B309" s="260">
        <v>297</v>
      </c>
      <c r="C309" s="66" t="s">
        <v>595</v>
      </c>
      <c r="D309" s="70" t="s">
        <v>2391</v>
      </c>
      <c r="E309" s="66" t="s">
        <v>600</v>
      </c>
      <c r="F309" s="71" t="s">
        <v>610</v>
      </c>
      <c r="G309" s="3">
        <v>8315</v>
      </c>
      <c r="H309" s="47" t="s">
        <v>4907</v>
      </c>
      <c r="I309" s="47" t="s">
        <v>4907</v>
      </c>
      <c r="J309" s="47" t="s">
        <v>4907</v>
      </c>
      <c r="K309" s="47" t="s">
        <v>4905</v>
      </c>
      <c r="L309" s="51">
        <v>0.23920625375826815</v>
      </c>
      <c r="M309" s="51">
        <v>0.13698135898977751</v>
      </c>
      <c r="N309" s="72">
        <v>0</v>
      </c>
      <c r="O309" s="65"/>
      <c r="P309" s="63" t="s">
        <v>3334</v>
      </c>
      <c r="Q309" s="63" t="s">
        <v>3823</v>
      </c>
      <c r="R309" s="63" t="s">
        <v>4979</v>
      </c>
      <c r="S309" s="63">
        <v>1</v>
      </c>
      <c r="T309" s="62">
        <f t="shared" si="52"/>
        <v>6326</v>
      </c>
      <c r="U309" s="62">
        <f t="shared" si="54"/>
        <v>7176</v>
      </c>
      <c r="V309" s="3">
        <v>9881367.3012477718</v>
      </c>
      <c r="W309" s="3">
        <f t="shared" si="48"/>
        <v>6326</v>
      </c>
      <c r="X309" s="3">
        <f t="shared" si="49"/>
        <v>7176</v>
      </c>
      <c r="Y309" s="62">
        <v>0</v>
      </c>
      <c r="Z309" s="138">
        <f t="shared" si="53"/>
        <v>9881367.3012477718</v>
      </c>
      <c r="AA309" s="200"/>
      <c r="AB309" s="66"/>
      <c r="AC309" s="70"/>
      <c r="AE309"/>
    </row>
    <row r="310" spans="1:31" ht="37.299999999999997" x14ac:dyDescent="0.4">
      <c r="A310" s="31"/>
      <c r="B310" s="260">
        <v>298</v>
      </c>
      <c r="C310" s="66" t="s">
        <v>232</v>
      </c>
      <c r="D310" s="66" t="s">
        <v>2145</v>
      </c>
      <c r="E310" s="66" t="s">
        <v>239</v>
      </c>
      <c r="F310" s="71" t="s">
        <v>257</v>
      </c>
      <c r="G310" s="3">
        <v>6549</v>
      </c>
      <c r="H310" s="47" t="s">
        <v>4907</v>
      </c>
      <c r="I310" s="47" t="s">
        <v>4907</v>
      </c>
      <c r="J310" s="47" t="s">
        <v>4907</v>
      </c>
      <c r="K310" s="47" t="s">
        <v>4905</v>
      </c>
      <c r="L310" s="51">
        <v>0.13635669567872957</v>
      </c>
      <c r="M310" s="51">
        <v>0.13635669567872957</v>
      </c>
      <c r="N310" s="72">
        <v>0</v>
      </c>
      <c r="O310" s="65"/>
      <c r="P310" s="63" t="s">
        <v>3245</v>
      </c>
      <c r="Q310" s="63" t="s">
        <v>3735</v>
      </c>
      <c r="R310" s="63" t="s">
        <v>4979</v>
      </c>
      <c r="S310" s="63">
        <v>2</v>
      </c>
      <c r="T310" s="3">
        <f t="shared" si="52"/>
        <v>5656</v>
      </c>
      <c r="U310" s="3">
        <f t="shared" si="54"/>
        <v>5656</v>
      </c>
      <c r="V310" s="3">
        <v>7541569.4705882352</v>
      </c>
      <c r="W310" s="3">
        <f t="shared" si="48"/>
        <v>5656</v>
      </c>
      <c r="X310" s="3">
        <f t="shared" si="49"/>
        <v>5656</v>
      </c>
      <c r="Y310" s="62">
        <v>0</v>
      </c>
      <c r="Z310" s="138">
        <f t="shared" si="53"/>
        <v>7541569.4705882352</v>
      </c>
      <c r="AA310" s="200"/>
      <c r="AB310" s="66"/>
      <c r="AC310" s="70"/>
      <c r="AE310"/>
    </row>
    <row r="311" spans="1:31" ht="37.299999999999997" x14ac:dyDescent="0.4">
      <c r="A311" s="31"/>
      <c r="B311" s="260">
        <v>299</v>
      </c>
      <c r="C311" s="66" t="s">
        <v>122</v>
      </c>
      <c r="D311" s="70" t="s">
        <v>2904</v>
      </c>
      <c r="E311" s="66" t="s">
        <v>130</v>
      </c>
      <c r="F311" s="71" t="s">
        <v>130</v>
      </c>
      <c r="G311" s="3">
        <v>7277</v>
      </c>
      <c r="H311" s="47" t="s">
        <v>4907</v>
      </c>
      <c r="I311" s="47" t="s">
        <v>4907</v>
      </c>
      <c r="J311" s="47" t="s">
        <v>4907</v>
      </c>
      <c r="K311" s="47" t="s">
        <v>4905</v>
      </c>
      <c r="L311" s="51">
        <v>0.12587604782190462</v>
      </c>
      <c r="M311" s="51">
        <v>0.12587604782190462</v>
      </c>
      <c r="N311" s="72">
        <v>0</v>
      </c>
      <c r="O311" s="65"/>
      <c r="P311" s="63" t="s">
        <v>4097</v>
      </c>
      <c r="Q311" s="63" t="s">
        <v>4098</v>
      </c>
      <c r="R311" s="63" t="s">
        <v>4991</v>
      </c>
      <c r="S311" s="63">
        <v>2</v>
      </c>
      <c r="T311" s="3">
        <f t="shared" si="52"/>
        <v>6361</v>
      </c>
      <c r="U311" s="3">
        <f t="shared" si="54"/>
        <v>6361</v>
      </c>
      <c r="V311" s="3">
        <v>4706639.875</v>
      </c>
      <c r="W311" s="3">
        <f t="shared" si="48"/>
        <v>6361</v>
      </c>
      <c r="X311" s="3">
        <f t="shared" si="49"/>
        <v>6361</v>
      </c>
      <c r="Y311" s="62">
        <v>0</v>
      </c>
      <c r="Z311" s="212">
        <f t="shared" si="53"/>
        <v>4706639.875</v>
      </c>
      <c r="AA311" s="200"/>
      <c r="AB311" s="66"/>
      <c r="AC311" s="70"/>
      <c r="AE311"/>
    </row>
    <row r="312" spans="1:31" ht="14.6" x14ac:dyDescent="0.4">
      <c r="A312" s="31"/>
      <c r="B312" s="260">
        <v>300</v>
      </c>
      <c r="C312" s="66" t="s">
        <v>1019</v>
      </c>
      <c r="D312" s="74" t="s">
        <v>2703</v>
      </c>
      <c r="E312" s="66" t="s">
        <v>1031</v>
      </c>
      <c r="F312" s="71" t="s">
        <v>1765</v>
      </c>
      <c r="G312" s="3">
        <v>5169</v>
      </c>
      <c r="H312" s="47" t="s">
        <v>4907</v>
      </c>
      <c r="I312" s="47" t="s">
        <v>4907</v>
      </c>
      <c r="J312" s="47" t="s">
        <v>4907</v>
      </c>
      <c r="K312" s="47" t="s">
        <v>4905</v>
      </c>
      <c r="L312" s="51">
        <v>0.12512695510867358</v>
      </c>
      <c r="M312" s="51">
        <v>0.12512695510867358</v>
      </c>
      <c r="N312" s="72">
        <v>0</v>
      </c>
      <c r="O312" s="65"/>
      <c r="P312" s="63" t="s">
        <v>3467</v>
      </c>
      <c r="Q312" s="63" t="s">
        <v>3955</v>
      </c>
      <c r="R312" s="63" t="s">
        <v>4979</v>
      </c>
      <c r="S312" s="63">
        <v>2</v>
      </c>
      <c r="T312" s="3">
        <f t="shared" si="52"/>
        <v>4522.2187690432665</v>
      </c>
      <c r="U312" s="3">
        <f t="shared" si="54"/>
        <v>4522.2187690432665</v>
      </c>
      <c r="V312" s="3">
        <v>4272405.8695652178</v>
      </c>
      <c r="W312" s="3">
        <f t="shared" si="48"/>
        <v>4522.2187690432665</v>
      </c>
      <c r="X312" s="3">
        <f t="shared" si="49"/>
        <v>4522.2187690432665</v>
      </c>
      <c r="Y312" s="62">
        <v>0</v>
      </c>
      <c r="Z312" s="138">
        <f t="shared" si="53"/>
        <v>4272405.8695652178</v>
      </c>
      <c r="AA312" s="200"/>
      <c r="AB312" s="66"/>
      <c r="AC312" s="70"/>
      <c r="AE312"/>
    </row>
    <row r="313" spans="1:31" ht="37.299999999999997" x14ac:dyDescent="0.4">
      <c r="A313" s="31"/>
      <c r="B313" s="260">
        <v>301</v>
      </c>
      <c r="C313" s="66" t="s">
        <v>821</v>
      </c>
      <c r="D313" s="74" t="s">
        <v>2558</v>
      </c>
      <c r="E313" s="66" t="s">
        <v>826</v>
      </c>
      <c r="F313" s="71" t="s">
        <v>826</v>
      </c>
      <c r="G313" s="3">
        <v>8064</v>
      </c>
      <c r="H313" s="47" t="s">
        <v>4907</v>
      </c>
      <c r="I313" s="47" t="s">
        <v>4907</v>
      </c>
      <c r="J313" s="47" t="s">
        <v>4907</v>
      </c>
      <c r="K313" s="47" t="s">
        <v>4905</v>
      </c>
      <c r="L313" s="51">
        <v>0.124</v>
      </c>
      <c r="M313" s="51">
        <v>0.124</v>
      </c>
      <c r="N313" s="72">
        <v>0</v>
      </c>
      <c r="O313" s="65"/>
      <c r="P313" s="63" t="s">
        <v>3132</v>
      </c>
      <c r="Q313" s="63" t="s">
        <v>3622</v>
      </c>
      <c r="R313" s="63" t="s">
        <v>4979</v>
      </c>
      <c r="S313" s="63">
        <v>3</v>
      </c>
      <c r="T313" s="3">
        <f t="shared" ref="T313:T344" si="55">IF(G313*(1-L313)-AA313&gt;0,G313*(1-L313)-AA313,0)</f>
        <v>7064.0640000000003</v>
      </c>
      <c r="U313" s="3">
        <f t="shared" si="54"/>
        <v>7064.0640000000003</v>
      </c>
      <c r="V313" s="3">
        <v>2748573.333333334</v>
      </c>
      <c r="W313" s="3">
        <f t="shared" si="48"/>
        <v>7064.0640000000003</v>
      </c>
      <c r="X313" s="3">
        <f t="shared" si="49"/>
        <v>7064.0640000000003</v>
      </c>
      <c r="Y313" s="62">
        <v>0</v>
      </c>
      <c r="Z313" s="138">
        <f t="shared" si="53"/>
        <v>2748573.333333334</v>
      </c>
      <c r="AA313" s="200"/>
      <c r="AB313" s="66"/>
      <c r="AC313" s="70"/>
      <c r="AE313"/>
    </row>
    <row r="314" spans="1:31" ht="24.9" x14ac:dyDescent="0.4">
      <c r="A314" s="31"/>
      <c r="B314" s="260">
        <v>302</v>
      </c>
      <c r="C314" s="66" t="s">
        <v>890</v>
      </c>
      <c r="D314" s="70" t="s">
        <v>2608</v>
      </c>
      <c r="E314" s="66" t="s">
        <v>908</v>
      </c>
      <c r="F314" s="71" t="s">
        <v>940</v>
      </c>
      <c r="G314" s="3">
        <v>5355</v>
      </c>
      <c r="H314" s="47" t="s">
        <v>4907</v>
      </c>
      <c r="I314" s="47" t="s">
        <v>4907</v>
      </c>
      <c r="J314" s="47" t="s">
        <v>4907</v>
      </c>
      <c r="K314" s="47" t="s">
        <v>4905</v>
      </c>
      <c r="L314" s="51">
        <v>0.123</v>
      </c>
      <c r="M314" s="51">
        <v>0.123</v>
      </c>
      <c r="N314" s="72">
        <v>0</v>
      </c>
      <c r="O314" s="65"/>
      <c r="P314" s="63" t="s">
        <v>3428</v>
      </c>
      <c r="Q314" s="63" t="s">
        <v>3916</v>
      </c>
      <c r="R314" s="63" t="s">
        <v>4979</v>
      </c>
      <c r="S314" s="63">
        <v>2</v>
      </c>
      <c r="T314" s="62">
        <f t="shared" si="55"/>
        <v>4696.335</v>
      </c>
      <c r="U314" s="62">
        <f t="shared" si="54"/>
        <v>4696.335</v>
      </c>
      <c r="V314" s="3">
        <v>5703377.3285024157</v>
      </c>
      <c r="W314" s="3">
        <f t="shared" si="48"/>
        <v>4696.335</v>
      </c>
      <c r="X314" s="3">
        <f t="shared" si="49"/>
        <v>4696.335</v>
      </c>
      <c r="Y314" s="62">
        <v>0</v>
      </c>
      <c r="Z314" s="138">
        <f t="shared" si="53"/>
        <v>5703377.3285024157</v>
      </c>
      <c r="AA314" s="200"/>
      <c r="AB314" s="66"/>
      <c r="AC314" s="70"/>
      <c r="AE314"/>
    </row>
    <row r="315" spans="1:31" ht="49.75" x14ac:dyDescent="0.4">
      <c r="A315" s="31"/>
      <c r="B315" s="260">
        <v>303</v>
      </c>
      <c r="C315" s="66" t="s">
        <v>890</v>
      </c>
      <c r="D315" s="70" t="s">
        <v>2641</v>
      </c>
      <c r="E315" s="66" t="s">
        <v>1525</v>
      </c>
      <c r="F315" s="71" t="s">
        <v>1529</v>
      </c>
      <c r="G315" s="3">
        <v>5220</v>
      </c>
      <c r="H315" s="47" t="s">
        <v>4907</v>
      </c>
      <c r="I315" s="47" t="s">
        <v>4907</v>
      </c>
      <c r="J315" s="47" t="s">
        <v>4907</v>
      </c>
      <c r="K315" s="47" t="s">
        <v>4905</v>
      </c>
      <c r="L315" s="51">
        <v>0.115</v>
      </c>
      <c r="M315" s="51">
        <v>0.115</v>
      </c>
      <c r="N315" s="72">
        <v>0</v>
      </c>
      <c r="O315" s="65"/>
      <c r="P315" s="63" t="s">
        <v>4562</v>
      </c>
      <c r="Q315" s="63" t="s">
        <v>4563</v>
      </c>
      <c r="R315" s="63" t="s">
        <v>4979</v>
      </c>
      <c r="S315" s="63">
        <v>2</v>
      </c>
      <c r="T315" s="3">
        <f t="shared" si="55"/>
        <v>4619.7</v>
      </c>
      <c r="U315" s="3">
        <f t="shared" si="54"/>
        <v>4619.7</v>
      </c>
      <c r="V315" s="3">
        <v>4472829.5564583335</v>
      </c>
      <c r="W315" s="3">
        <f t="shared" si="48"/>
        <v>4619.7</v>
      </c>
      <c r="X315" s="3">
        <f t="shared" si="49"/>
        <v>4619.7</v>
      </c>
      <c r="Y315" s="62">
        <v>0</v>
      </c>
      <c r="Z315" s="138">
        <f t="shared" si="53"/>
        <v>4472829.5564583335</v>
      </c>
      <c r="AA315" s="200"/>
      <c r="AB315" s="66"/>
      <c r="AC315" s="70"/>
      <c r="AE315"/>
    </row>
    <row r="316" spans="1:31" ht="99.45" x14ac:dyDescent="0.4">
      <c r="A316" s="28"/>
      <c r="B316" s="260">
        <v>304</v>
      </c>
      <c r="C316" s="66" t="s">
        <v>471</v>
      </c>
      <c r="D316" s="70" t="s">
        <v>2311</v>
      </c>
      <c r="E316" s="66" t="s">
        <v>480</v>
      </c>
      <c r="F316" s="71" t="s">
        <v>513</v>
      </c>
      <c r="G316" s="3">
        <v>6415</v>
      </c>
      <c r="H316" s="47" t="s">
        <v>4907</v>
      </c>
      <c r="I316" s="47" t="s">
        <v>4907</v>
      </c>
      <c r="J316" s="47" t="s">
        <v>4907</v>
      </c>
      <c r="K316" s="47" t="s">
        <v>4905</v>
      </c>
      <c r="L316" s="51">
        <v>0.80374123148869847</v>
      </c>
      <c r="M316" s="51">
        <v>0.11</v>
      </c>
      <c r="N316" s="72">
        <v>0</v>
      </c>
      <c r="O316" s="65"/>
      <c r="P316" s="63" t="s">
        <v>4797</v>
      </c>
      <c r="Q316" s="63" t="s">
        <v>4798</v>
      </c>
      <c r="R316" s="63" t="s">
        <v>4981</v>
      </c>
      <c r="S316" s="63" t="s">
        <v>4761</v>
      </c>
      <c r="T316" s="3">
        <f t="shared" si="55"/>
        <v>1258.9999999999993</v>
      </c>
      <c r="U316" s="3">
        <f t="shared" si="54"/>
        <v>5709.35</v>
      </c>
      <c r="V316" s="3">
        <v>760431</v>
      </c>
      <c r="W316" s="3">
        <f t="shared" si="48"/>
        <v>1258.9999999999993</v>
      </c>
      <c r="X316" s="3">
        <f t="shared" si="49"/>
        <v>5709.35</v>
      </c>
      <c r="Y316" s="62">
        <v>0</v>
      </c>
      <c r="Z316" s="138">
        <f t="shared" si="53"/>
        <v>760431</v>
      </c>
      <c r="AA316" s="200"/>
      <c r="AB316" s="66"/>
      <c r="AC316" s="70"/>
      <c r="AE316"/>
    </row>
    <row r="317" spans="1:31" ht="24.9" x14ac:dyDescent="0.4">
      <c r="A317" s="28"/>
      <c r="B317" s="260">
        <v>305</v>
      </c>
      <c r="C317" s="66" t="s">
        <v>364</v>
      </c>
      <c r="D317" s="80" t="s">
        <v>2234</v>
      </c>
      <c r="E317" s="66" t="s">
        <v>380</v>
      </c>
      <c r="F317" s="71" t="s">
        <v>380</v>
      </c>
      <c r="G317" s="3">
        <v>7229</v>
      </c>
      <c r="H317" s="47" t="s">
        <v>4907</v>
      </c>
      <c r="I317" s="47" t="s">
        <v>4907</v>
      </c>
      <c r="J317" s="47" t="s">
        <v>4907</v>
      </c>
      <c r="K317" s="47" t="s">
        <v>4905</v>
      </c>
      <c r="L317" s="51">
        <v>9.3512242357172509E-2</v>
      </c>
      <c r="M317" s="51">
        <v>9.3512242357172509E-2</v>
      </c>
      <c r="N317" s="72">
        <v>0</v>
      </c>
      <c r="O317" s="65"/>
      <c r="P317" s="63" t="s">
        <v>3278</v>
      </c>
      <c r="Q317" s="63" t="s">
        <v>3768</v>
      </c>
      <c r="R317" s="63" t="s">
        <v>4979</v>
      </c>
      <c r="S317" s="63">
        <v>2</v>
      </c>
      <c r="T317" s="62">
        <f t="shared" si="55"/>
        <v>6553</v>
      </c>
      <c r="U317" s="62">
        <f t="shared" si="54"/>
        <v>6553</v>
      </c>
      <c r="V317" s="3">
        <v>5105996</v>
      </c>
      <c r="W317" s="3">
        <f t="shared" si="48"/>
        <v>6553</v>
      </c>
      <c r="X317" s="3">
        <f t="shared" si="49"/>
        <v>6553</v>
      </c>
      <c r="Y317" s="62">
        <v>0</v>
      </c>
      <c r="Z317" s="138">
        <f t="shared" si="53"/>
        <v>5105996</v>
      </c>
      <c r="AA317" s="200"/>
      <c r="AB317" s="66"/>
      <c r="AC317" s="70"/>
      <c r="AE317"/>
    </row>
    <row r="318" spans="1:31" ht="37.299999999999997" x14ac:dyDescent="0.4">
      <c r="A318" s="32"/>
      <c r="B318" s="260">
        <v>306</v>
      </c>
      <c r="C318" s="66" t="s">
        <v>471</v>
      </c>
      <c r="D318" s="70" t="s">
        <v>2307</v>
      </c>
      <c r="E318" s="66" t="s">
        <v>493</v>
      </c>
      <c r="F318" s="71" t="s">
        <v>1393</v>
      </c>
      <c r="G318" s="3">
        <v>5308</v>
      </c>
      <c r="H318" s="47" t="s">
        <v>4907</v>
      </c>
      <c r="I318" s="47" t="s">
        <v>4907</v>
      </c>
      <c r="J318" s="47" t="s">
        <v>4907</v>
      </c>
      <c r="K318" s="47" t="s">
        <v>4905</v>
      </c>
      <c r="L318" s="51">
        <v>9.2299999999999993E-2</v>
      </c>
      <c r="M318" s="51">
        <v>9.2299999999999993E-2</v>
      </c>
      <c r="N318" s="72">
        <v>0</v>
      </c>
      <c r="O318" s="65"/>
      <c r="P318" s="63" t="s">
        <v>4269</v>
      </c>
      <c r="Q318" s="63" t="s">
        <v>4270</v>
      </c>
      <c r="R318" s="63" t="s">
        <v>4979</v>
      </c>
      <c r="S318" s="63">
        <v>2</v>
      </c>
      <c r="T318" s="3">
        <f t="shared" si="55"/>
        <v>4818.0715999999993</v>
      </c>
      <c r="U318" s="3">
        <f t="shared" si="54"/>
        <v>4818.0715999999993</v>
      </c>
      <c r="V318" s="3">
        <v>2896740</v>
      </c>
      <c r="W318" s="3">
        <f t="shared" si="48"/>
        <v>4818.0715999999993</v>
      </c>
      <c r="X318" s="3">
        <f t="shared" si="49"/>
        <v>4818.0715999999993</v>
      </c>
      <c r="Y318" s="62">
        <v>0</v>
      </c>
      <c r="Z318" s="138">
        <f t="shared" si="53"/>
        <v>2896740</v>
      </c>
      <c r="AA318" s="200"/>
      <c r="AB318" s="66"/>
      <c r="AC318" s="70"/>
      <c r="AE318"/>
    </row>
    <row r="319" spans="1:31" ht="136.75" x14ac:dyDescent="0.4">
      <c r="A319" s="32"/>
      <c r="B319" s="260">
        <v>307</v>
      </c>
      <c r="C319" s="66" t="s">
        <v>890</v>
      </c>
      <c r="D319" s="70" t="s">
        <v>2605</v>
      </c>
      <c r="E319" s="66" t="s">
        <v>906</v>
      </c>
      <c r="F319" s="71" t="s">
        <v>956</v>
      </c>
      <c r="G319" s="3">
        <v>6345</v>
      </c>
      <c r="H319" s="47" t="s">
        <v>4907</v>
      </c>
      <c r="I319" s="47" t="s">
        <v>4907</v>
      </c>
      <c r="J319" s="47" t="s">
        <v>4907</v>
      </c>
      <c r="K319" s="47" t="s">
        <v>4905</v>
      </c>
      <c r="L319" s="51">
        <v>7.6595744680851063E-2</v>
      </c>
      <c r="M319" s="51">
        <v>7.6595744680851063E-2</v>
      </c>
      <c r="N319" s="72">
        <v>0</v>
      </c>
      <c r="O319" s="65"/>
      <c r="P319" s="63" t="s">
        <v>4877</v>
      </c>
      <c r="Q319" s="63" t="s">
        <v>4878</v>
      </c>
      <c r="R319" s="63" t="s">
        <v>4990</v>
      </c>
      <c r="S319" s="63" t="s">
        <v>4879</v>
      </c>
      <c r="T319" s="62">
        <f t="shared" si="55"/>
        <v>5859</v>
      </c>
      <c r="U319" s="62">
        <f t="shared" si="54"/>
        <v>5859</v>
      </c>
      <c r="V319" s="3">
        <v>6550670.3448275868</v>
      </c>
      <c r="W319" s="3">
        <f t="shared" si="48"/>
        <v>5859</v>
      </c>
      <c r="X319" s="3">
        <f t="shared" si="49"/>
        <v>5859</v>
      </c>
      <c r="Y319" s="62">
        <v>1901009.7079553162</v>
      </c>
      <c r="Z319" s="138">
        <f t="shared" si="53"/>
        <v>8451680.0527829025</v>
      </c>
      <c r="AA319" s="200"/>
      <c r="AB319" s="66"/>
      <c r="AC319" s="70"/>
      <c r="AE319"/>
    </row>
    <row r="320" spans="1:31" ht="37.299999999999997" x14ac:dyDescent="0.4">
      <c r="A320" s="32"/>
      <c r="B320" s="260">
        <v>308</v>
      </c>
      <c r="C320" s="66" t="s">
        <v>420</v>
      </c>
      <c r="D320" s="70" t="s">
        <v>2265</v>
      </c>
      <c r="E320" s="66" t="s">
        <v>430</v>
      </c>
      <c r="F320" s="71" t="s">
        <v>462</v>
      </c>
      <c r="G320" s="3">
        <v>7384</v>
      </c>
      <c r="H320" s="47" t="s">
        <v>4907</v>
      </c>
      <c r="I320" s="47" t="s">
        <v>4907</v>
      </c>
      <c r="J320" s="47" t="s">
        <v>4907</v>
      </c>
      <c r="K320" s="47" t="s">
        <v>4905</v>
      </c>
      <c r="L320" s="51">
        <v>3.8596966413867825E-2</v>
      </c>
      <c r="M320" s="51">
        <v>3.8596966413867825E-2</v>
      </c>
      <c r="N320" s="72">
        <v>0</v>
      </c>
      <c r="O320" s="65"/>
      <c r="P320" s="63" t="s">
        <v>3292</v>
      </c>
      <c r="Q320" s="63" t="s">
        <v>3781</v>
      </c>
      <c r="R320" s="63" t="s">
        <v>4979</v>
      </c>
      <c r="S320" s="63">
        <v>2</v>
      </c>
      <c r="T320" s="62">
        <f t="shared" si="55"/>
        <v>7099</v>
      </c>
      <c r="U320" s="62">
        <f t="shared" si="54"/>
        <v>7099</v>
      </c>
      <c r="V320" s="3">
        <v>6520979.7880434785</v>
      </c>
      <c r="W320" s="3">
        <f t="shared" si="48"/>
        <v>7099</v>
      </c>
      <c r="X320" s="3">
        <f t="shared" si="49"/>
        <v>7099</v>
      </c>
      <c r="Y320" s="62">
        <v>0</v>
      </c>
      <c r="Z320" s="138">
        <f t="shared" si="53"/>
        <v>6520979.7880434785</v>
      </c>
      <c r="AA320" s="200"/>
      <c r="AB320" s="66"/>
      <c r="AC320" s="70"/>
      <c r="AE320"/>
    </row>
    <row r="321" spans="1:31" ht="24.9" x14ac:dyDescent="0.4">
      <c r="A321" s="32"/>
      <c r="B321" s="260">
        <v>309</v>
      </c>
      <c r="C321" s="66" t="s">
        <v>743</v>
      </c>
      <c r="D321" s="70" t="s">
        <v>2505</v>
      </c>
      <c r="E321" s="66" t="s">
        <v>748</v>
      </c>
      <c r="F321" s="71" t="s">
        <v>748</v>
      </c>
      <c r="G321" s="3">
        <v>8374</v>
      </c>
      <c r="H321" s="47" t="s">
        <v>4907</v>
      </c>
      <c r="I321" s="47" t="s">
        <v>4907</v>
      </c>
      <c r="J321" s="47" t="s">
        <v>4907</v>
      </c>
      <c r="K321" s="47" t="s">
        <v>4905</v>
      </c>
      <c r="L321" s="51">
        <v>3.5999999999999997E-2</v>
      </c>
      <c r="M321" s="51">
        <v>3.5999999999999997E-2</v>
      </c>
      <c r="N321" s="72">
        <v>5.0000000000000001E-4</v>
      </c>
      <c r="O321" s="65" t="s">
        <v>5165</v>
      </c>
      <c r="P321" s="63" t="s">
        <v>4457</v>
      </c>
      <c r="Q321" s="63" t="s">
        <v>4458</v>
      </c>
      <c r="R321" s="63" t="s">
        <v>4985</v>
      </c>
      <c r="S321" s="63">
        <v>2</v>
      </c>
      <c r="T321" s="62">
        <f t="shared" si="55"/>
        <v>8072.5360000000001</v>
      </c>
      <c r="U321" s="62">
        <f t="shared" si="54"/>
        <v>8072.5360000000001</v>
      </c>
      <c r="V321" s="3">
        <v>7568891.307692308</v>
      </c>
      <c r="W321" s="3">
        <f t="shared" si="48"/>
        <v>8072.5360000000001</v>
      </c>
      <c r="X321" s="3">
        <f t="shared" si="49"/>
        <v>8072.5360000000001</v>
      </c>
      <c r="Y321" s="62">
        <v>2068889.2375055528</v>
      </c>
      <c r="Z321" s="138">
        <f t="shared" si="53"/>
        <v>9637780.5451978613</v>
      </c>
      <c r="AA321" s="200"/>
      <c r="AB321" s="66"/>
      <c r="AC321" s="70"/>
      <c r="AE321"/>
    </row>
    <row r="322" spans="1:31" ht="37.299999999999997" x14ac:dyDescent="0.4">
      <c r="A322" s="32"/>
      <c r="B322" s="260">
        <v>310</v>
      </c>
      <c r="C322" s="66" t="s">
        <v>471</v>
      </c>
      <c r="D322" s="70" t="s">
        <v>2309</v>
      </c>
      <c r="E322" s="66" t="s">
        <v>478</v>
      </c>
      <c r="F322" s="71" t="s">
        <v>520</v>
      </c>
      <c r="G322" s="3">
        <v>7559</v>
      </c>
      <c r="H322" s="47" t="s">
        <v>4907</v>
      </c>
      <c r="I322" s="47" t="s">
        <v>4907</v>
      </c>
      <c r="J322" s="47" t="s">
        <v>4907</v>
      </c>
      <c r="K322" s="47" t="s">
        <v>4905</v>
      </c>
      <c r="L322" s="51">
        <v>0.18692948802751685</v>
      </c>
      <c r="M322" s="51">
        <v>0.03</v>
      </c>
      <c r="N322" s="72">
        <v>0</v>
      </c>
      <c r="O322" s="65"/>
      <c r="P322" s="63" t="s">
        <v>3307</v>
      </c>
      <c r="Q322" s="63" t="s">
        <v>3796</v>
      </c>
      <c r="R322" s="63" t="s">
        <v>4979</v>
      </c>
      <c r="S322" s="63">
        <v>2</v>
      </c>
      <c r="T322" s="3">
        <f t="shared" si="55"/>
        <v>6146</v>
      </c>
      <c r="U322" s="3">
        <f t="shared" si="54"/>
        <v>7332.23</v>
      </c>
      <c r="V322" s="3">
        <v>5955126.6666666679</v>
      </c>
      <c r="W322" s="62">
        <f t="shared" ref="W322:W385" si="56">T322</f>
        <v>6146</v>
      </c>
      <c r="X322" s="62">
        <f t="shared" ref="X322:X385" si="57">U322</f>
        <v>7332.23</v>
      </c>
      <c r="Y322" s="62">
        <v>0</v>
      </c>
      <c r="Z322" s="138">
        <f t="shared" ref="Z322:Z353" si="58">V322+Y322</f>
        <v>5955126.6666666679</v>
      </c>
      <c r="AA322" s="200"/>
      <c r="AB322" s="66"/>
      <c r="AC322" s="70"/>
      <c r="AE322"/>
    </row>
    <row r="323" spans="1:31" ht="37.299999999999997" x14ac:dyDescent="0.4">
      <c r="A323" s="32"/>
      <c r="B323" s="260">
        <v>311</v>
      </c>
      <c r="C323" s="66" t="s">
        <v>821</v>
      </c>
      <c r="D323" s="74" t="s">
        <v>2557</v>
      </c>
      <c r="E323" s="66" t="s">
        <v>825</v>
      </c>
      <c r="F323" s="71" t="s">
        <v>845</v>
      </c>
      <c r="G323" s="3">
        <v>9704</v>
      </c>
      <c r="H323" s="47" t="s">
        <v>4907</v>
      </c>
      <c r="I323" s="47" t="s">
        <v>4907</v>
      </c>
      <c r="J323" s="47" t="s">
        <v>4907</v>
      </c>
      <c r="K323" s="47" t="s">
        <v>4905</v>
      </c>
      <c r="L323" s="51">
        <v>2.8338829348722176E-2</v>
      </c>
      <c r="M323" s="51">
        <v>2.8338829348722176E-2</v>
      </c>
      <c r="N323" s="72">
        <v>0</v>
      </c>
      <c r="O323" s="65"/>
      <c r="P323" s="63" t="s">
        <v>4477</v>
      </c>
      <c r="Q323" s="63" t="s">
        <v>4478</v>
      </c>
      <c r="R323" s="63" t="s">
        <v>4985</v>
      </c>
      <c r="S323" s="63">
        <v>2</v>
      </c>
      <c r="T323" s="3">
        <f t="shared" si="55"/>
        <v>9429</v>
      </c>
      <c r="U323" s="3">
        <f t="shared" si="54"/>
        <v>9429</v>
      </c>
      <c r="V323" s="3">
        <v>14249424.717391303</v>
      </c>
      <c r="W323" s="3">
        <f t="shared" si="56"/>
        <v>9429</v>
      </c>
      <c r="X323" s="3">
        <f t="shared" si="57"/>
        <v>9429</v>
      </c>
      <c r="Y323" s="62">
        <v>0</v>
      </c>
      <c r="Z323" s="138">
        <f t="shared" si="58"/>
        <v>14249424.717391303</v>
      </c>
      <c r="AA323" s="200"/>
      <c r="AB323" s="66"/>
      <c r="AC323" s="70"/>
      <c r="AE323"/>
    </row>
    <row r="324" spans="1:31" ht="18.899999999999999" customHeight="1" x14ac:dyDescent="0.4">
      <c r="A324" s="32"/>
      <c r="B324" s="260">
        <v>312</v>
      </c>
      <c r="C324" s="66" t="s">
        <v>292</v>
      </c>
      <c r="D324" s="70" t="s">
        <v>2190</v>
      </c>
      <c r="E324" s="66" t="s">
        <v>298</v>
      </c>
      <c r="F324" s="71" t="s">
        <v>298</v>
      </c>
      <c r="G324" s="7">
        <v>5686</v>
      </c>
      <c r="H324" s="47" t="s">
        <v>4907</v>
      </c>
      <c r="I324" s="47" t="s">
        <v>4907</v>
      </c>
      <c r="J324" s="47" t="s">
        <v>4907</v>
      </c>
      <c r="K324" s="47" t="s">
        <v>4905</v>
      </c>
      <c r="L324" s="51">
        <v>2.5999999999999999E-2</v>
      </c>
      <c r="M324" s="56">
        <v>2.5999999999999999E-2</v>
      </c>
      <c r="N324" s="72">
        <v>0</v>
      </c>
      <c r="O324" s="65"/>
      <c r="P324" s="63" t="s">
        <v>3258</v>
      </c>
      <c r="Q324" s="63" t="s">
        <v>3748</v>
      </c>
      <c r="R324" s="63" t="s">
        <v>4979</v>
      </c>
      <c r="S324" s="63">
        <v>2</v>
      </c>
      <c r="T324" s="3">
        <f t="shared" si="55"/>
        <v>5538.1639999999998</v>
      </c>
      <c r="U324" s="3">
        <f t="shared" si="54"/>
        <v>5538.1639999999998</v>
      </c>
      <c r="V324" s="7">
        <v>4642029.3870967748</v>
      </c>
      <c r="W324" s="7">
        <f t="shared" si="56"/>
        <v>5538.1639999999998</v>
      </c>
      <c r="X324" s="7">
        <f t="shared" si="57"/>
        <v>5538.1639999999998</v>
      </c>
      <c r="Y324" s="62">
        <v>1838479.448765289</v>
      </c>
      <c r="Z324" s="138">
        <f t="shared" si="58"/>
        <v>6480508.8358620638</v>
      </c>
      <c r="AA324" s="200"/>
      <c r="AB324" s="66"/>
      <c r="AC324" s="70"/>
      <c r="AE324"/>
    </row>
    <row r="325" spans="1:31" ht="20.149999999999999" customHeight="1" x14ac:dyDescent="0.4">
      <c r="A325" s="32"/>
      <c r="B325" s="260">
        <v>313</v>
      </c>
      <c r="C325" s="66" t="s">
        <v>292</v>
      </c>
      <c r="D325" s="70" t="s">
        <v>2191</v>
      </c>
      <c r="E325" s="66" t="s">
        <v>299</v>
      </c>
      <c r="F325" s="71" t="s">
        <v>299</v>
      </c>
      <c r="G325" s="7">
        <v>5653</v>
      </c>
      <c r="H325" s="47" t="s">
        <v>4907</v>
      </c>
      <c r="I325" s="47" t="s">
        <v>4907</v>
      </c>
      <c r="J325" s="47" t="s">
        <v>4907</v>
      </c>
      <c r="K325" s="47" t="s">
        <v>4905</v>
      </c>
      <c r="L325" s="51">
        <v>1.4E-2</v>
      </c>
      <c r="M325" s="56">
        <v>1.4E-2</v>
      </c>
      <c r="N325" s="72">
        <v>0</v>
      </c>
      <c r="O325" s="65"/>
      <c r="P325" s="63" t="s">
        <v>3259</v>
      </c>
      <c r="Q325" s="63" t="s">
        <v>3749</v>
      </c>
      <c r="R325" s="63" t="s">
        <v>4979</v>
      </c>
      <c r="S325" s="63">
        <v>2</v>
      </c>
      <c r="T325" s="3">
        <f t="shared" si="55"/>
        <v>5573.8580000000002</v>
      </c>
      <c r="U325" s="3">
        <f t="shared" si="54"/>
        <v>5573.8580000000002</v>
      </c>
      <c r="V325" s="7">
        <v>4851231.862068966</v>
      </c>
      <c r="W325" s="7">
        <f t="shared" si="56"/>
        <v>5573.8580000000002</v>
      </c>
      <c r="X325" s="7">
        <f t="shared" si="57"/>
        <v>5573.8580000000002</v>
      </c>
      <c r="Y325" s="62">
        <v>1835218.5029528718</v>
      </c>
      <c r="Z325" s="138">
        <f t="shared" si="58"/>
        <v>6686450.3650218379</v>
      </c>
      <c r="AA325" s="200"/>
      <c r="AB325" s="66"/>
      <c r="AC325" s="70"/>
      <c r="AE325"/>
    </row>
    <row r="326" spans="1:31" ht="24.9" x14ac:dyDescent="0.4">
      <c r="A326" s="32"/>
      <c r="B326" s="260">
        <v>314</v>
      </c>
      <c r="C326" s="66" t="s">
        <v>327</v>
      </c>
      <c r="D326" s="70" t="s">
        <v>2212</v>
      </c>
      <c r="E326" s="66" t="s">
        <v>333</v>
      </c>
      <c r="F326" s="71" t="s">
        <v>333</v>
      </c>
      <c r="G326" s="3">
        <v>9112</v>
      </c>
      <c r="H326" s="47" t="s">
        <v>4907</v>
      </c>
      <c r="I326" s="47" t="s">
        <v>4907</v>
      </c>
      <c r="J326" s="47" t="s">
        <v>4907</v>
      </c>
      <c r="K326" s="47" t="s">
        <v>4905</v>
      </c>
      <c r="L326" s="51">
        <v>0.80662862159789284</v>
      </c>
      <c r="M326" s="51">
        <v>0</v>
      </c>
      <c r="N326" s="72">
        <v>0</v>
      </c>
      <c r="O326" s="65"/>
      <c r="P326" s="258" t="s">
        <v>4921</v>
      </c>
      <c r="Q326" s="63" t="s">
        <v>4928</v>
      </c>
      <c r="R326" s="63" t="s">
        <v>4984</v>
      </c>
      <c r="S326" s="63">
        <v>2</v>
      </c>
      <c r="T326" s="3">
        <f t="shared" si="55"/>
        <v>1762.0000000000005</v>
      </c>
      <c r="U326" s="3">
        <f t="shared" si="54"/>
        <v>9112</v>
      </c>
      <c r="V326" s="3">
        <v>2328673</v>
      </c>
      <c r="W326" s="3">
        <f t="shared" si="56"/>
        <v>1762.0000000000005</v>
      </c>
      <c r="X326" s="3">
        <f t="shared" si="57"/>
        <v>9112</v>
      </c>
      <c r="Y326" s="62">
        <v>2122877.1893885718</v>
      </c>
      <c r="Z326" s="138">
        <f t="shared" si="58"/>
        <v>4451550.1893885713</v>
      </c>
      <c r="AA326" s="200"/>
      <c r="AB326" s="66"/>
      <c r="AC326" s="70"/>
      <c r="AE326"/>
    </row>
    <row r="327" spans="1:31" ht="37.299999999999997" x14ac:dyDescent="0.4">
      <c r="A327" s="32"/>
      <c r="B327" s="260">
        <v>315</v>
      </c>
      <c r="C327" s="66" t="s">
        <v>96</v>
      </c>
      <c r="D327" s="74" t="s">
        <v>2084</v>
      </c>
      <c r="E327" s="66" t="s">
        <v>1595</v>
      </c>
      <c r="F327" s="71" t="s">
        <v>1596</v>
      </c>
      <c r="G327" s="3">
        <v>7345</v>
      </c>
      <c r="H327" s="47" t="s">
        <v>4907</v>
      </c>
      <c r="I327" s="47" t="s">
        <v>4907</v>
      </c>
      <c r="J327" s="47" t="s">
        <v>4907</v>
      </c>
      <c r="K327" s="47" t="s">
        <v>4905</v>
      </c>
      <c r="L327" s="51">
        <v>0.8</v>
      </c>
      <c r="M327" s="51">
        <v>0</v>
      </c>
      <c r="N327" s="72">
        <v>0.08</v>
      </c>
      <c r="O327" s="65" t="s">
        <v>4978</v>
      </c>
      <c r="P327" s="63" t="s">
        <v>3218</v>
      </c>
      <c r="Q327" s="63" t="s">
        <v>3708</v>
      </c>
      <c r="R327" s="63" t="s">
        <v>4979</v>
      </c>
      <c r="S327" s="63">
        <v>2</v>
      </c>
      <c r="T327" s="3">
        <f t="shared" si="55"/>
        <v>1468.9999999999998</v>
      </c>
      <c r="U327" s="3">
        <f t="shared" si="54"/>
        <v>7345</v>
      </c>
      <c r="V327" s="3">
        <v>57870</v>
      </c>
      <c r="W327" s="3">
        <f t="shared" si="56"/>
        <v>1468.9999999999998</v>
      </c>
      <c r="X327" s="3">
        <f t="shared" si="57"/>
        <v>7345</v>
      </c>
      <c r="Y327" s="62">
        <v>0</v>
      </c>
      <c r="Z327" s="212">
        <f t="shared" si="58"/>
        <v>57870</v>
      </c>
      <c r="AA327" s="200"/>
      <c r="AB327" s="66"/>
      <c r="AC327" s="70"/>
      <c r="AE327"/>
    </row>
    <row r="328" spans="1:31" ht="23.15" customHeight="1" x14ac:dyDescent="0.4">
      <c r="A328" s="32"/>
      <c r="B328" s="260">
        <v>316</v>
      </c>
      <c r="C328" s="66" t="s">
        <v>743</v>
      </c>
      <c r="D328" s="70" t="s">
        <v>2508</v>
      </c>
      <c r="E328" s="66" t="s">
        <v>751</v>
      </c>
      <c r="F328" s="71" t="s">
        <v>751</v>
      </c>
      <c r="G328" s="3">
        <v>5528</v>
      </c>
      <c r="H328" s="47" t="s">
        <v>4907</v>
      </c>
      <c r="I328" s="47" t="s">
        <v>4907</v>
      </c>
      <c r="J328" s="47" t="s">
        <v>4907</v>
      </c>
      <c r="K328" s="47" t="s">
        <v>4905</v>
      </c>
      <c r="L328" s="51">
        <v>0.77984804630969606</v>
      </c>
      <c r="M328" s="51">
        <v>0</v>
      </c>
      <c r="N328" s="72">
        <v>0</v>
      </c>
      <c r="O328" s="65"/>
      <c r="P328" s="258" t="s">
        <v>4968</v>
      </c>
      <c r="Q328" s="63" t="s">
        <v>4969</v>
      </c>
      <c r="R328" s="63" t="s">
        <v>4985</v>
      </c>
      <c r="S328" s="63">
        <v>2</v>
      </c>
      <c r="T328" s="62">
        <f t="shared" si="55"/>
        <v>1217.0000000000002</v>
      </c>
      <c r="U328" s="62">
        <f t="shared" si="54"/>
        <v>5528</v>
      </c>
      <c r="V328" s="3">
        <v>1632182.3333333333</v>
      </c>
      <c r="W328" s="3">
        <f t="shared" si="56"/>
        <v>1217.0000000000002</v>
      </c>
      <c r="X328" s="3">
        <f t="shared" si="57"/>
        <v>5528</v>
      </c>
      <c r="Y328" s="62">
        <v>1822745.0987547785</v>
      </c>
      <c r="Z328" s="138">
        <f t="shared" si="58"/>
        <v>3454927.4320881115</v>
      </c>
      <c r="AA328" s="200"/>
      <c r="AB328" s="66"/>
      <c r="AC328" s="70"/>
      <c r="AE328"/>
    </row>
    <row r="329" spans="1:31" ht="37.299999999999997" x14ac:dyDescent="0.4">
      <c r="A329" s="28"/>
      <c r="B329" s="260">
        <v>317</v>
      </c>
      <c r="C329" s="66" t="s">
        <v>96</v>
      </c>
      <c r="D329" s="74" t="s">
        <v>2061</v>
      </c>
      <c r="E329" s="66" t="s">
        <v>102</v>
      </c>
      <c r="F329" s="71" t="s">
        <v>1707</v>
      </c>
      <c r="G329" s="7">
        <v>8477</v>
      </c>
      <c r="H329" s="47" t="s">
        <v>4907</v>
      </c>
      <c r="I329" s="47" t="s">
        <v>4907</v>
      </c>
      <c r="J329" s="47" t="s">
        <v>4907</v>
      </c>
      <c r="K329" s="47" t="s">
        <v>4905</v>
      </c>
      <c r="L329" s="51">
        <v>0.74099999999999999</v>
      </c>
      <c r="M329" s="56">
        <v>0</v>
      </c>
      <c r="N329" s="72">
        <v>0</v>
      </c>
      <c r="O329" s="65"/>
      <c r="P329" s="63" t="s">
        <v>4063</v>
      </c>
      <c r="Q329" s="63" t="s">
        <v>4064</v>
      </c>
      <c r="R329" s="63" t="s">
        <v>4985</v>
      </c>
      <c r="S329" s="63">
        <v>2</v>
      </c>
      <c r="T329" s="7">
        <f t="shared" si="55"/>
        <v>2195.5430000000001</v>
      </c>
      <c r="U329" s="7">
        <f t="shared" si="54"/>
        <v>8477</v>
      </c>
      <c r="V329" s="7">
        <v>7233077.083916083</v>
      </c>
      <c r="W329" s="7">
        <f t="shared" si="56"/>
        <v>2195.5430000000001</v>
      </c>
      <c r="X329" s="7">
        <f t="shared" si="57"/>
        <v>8477</v>
      </c>
      <c r="Y329" s="62">
        <v>1871240.4170877768</v>
      </c>
      <c r="Z329" s="138">
        <f t="shared" si="58"/>
        <v>9104317.5010038596</v>
      </c>
      <c r="AA329" s="200"/>
      <c r="AB329" s="66"/>
      <c r="AC329" s="70"/>
      <c r="AE329"/>
    </row>
    <row r="330" spans="1:31" ht="24.9" x14ac:dyDescent="0.4">
      <c r="A330" s="32"/>
      <c r="B330" s="260">
        <v>318</v>
      </c>
      <c r="C330" s="66" t="s">
        <v>327</v>
      </c>
      <c r="D330" s="70" t="s">
        <v>2214</v>
      </c>
      <c r="E330" s="66" t="s">
        <v>335</v>
      </c>
      <c r="F330" s="71" t="s">
        <v>341</v>
      </c>
      <c r="G330" s="3">
        <v>7156</v>
      </c>
      <c r="H330" s="47" t="s">
        <v>4907</v>
      </c>
      <c r="I330" s="47" t="s">
        <v>4907</v>
      </c>
      <c r="J330" s="47" t="s">
        <v>4907</v>
      </c>
      <c r="K330" s="47" t="s">
        <v>4905</v>
      </c>
      <c r="L330" s="51">
        <v>0.69005030743432083</v>
      </c>
      <c r="M330" s="51">
        <v>0</v>
      </c>
      <c r="N330" s="72">
        <v>0</v>
      </c>
      <c r="O330" s="65"/>
      <c r="P330" s="258" t="s">
        <v>4922</v>
      </c>
      <c r="Q330" s="63" t="s">
        <v>4929</v>
      </c>
      <c r="R330" s="63" t="s">
        <v>4984</v>
      </c>
      <c r="S330" s="63">
        <v>2</v>
      </c>
      <c r="T330" s="3">
        <f t="shared" si="55"/>
        <v>2218</v>
      </c>
      <c r="U330" s="3">
        <f t="shared" si="54"/>
        <v>7156</v>
      </c>
      <c r="V330" s="3">
        <v>2534589</v>
      </c>
      <c r="W330" s="3">
        <f t="shared" si="56"/>
        <v>2218</v>
      </c>
      <c r="X330" s="3">
        <f t="shared" si="57"/>
        <v>7156</v>
      </c>
      <c r="Y330" s="62">
        <v>1972046.4485255356</v>
      </c>
      <c r="Z330" s="138">
        <f t="shared" si="58"/>
        <v>4506635.4485255359</v>
      </c>
      <c r="AA330" s="200"/>
      <c r="AB330" s="66"/>
      <c r="AC330" s="70"/>
      <c r="AE330"/>
    </row>
    <row r="331" spans="1:31" ht="37.299999999999997" x14ac:dyDescent="0.4">
      <c r="A331" s="32"/>
      <c r="B331" s="260">
        <v>319</v>
      </c>
      <c r="C331" s="66" t="s">
        <v>693</v>
      </c>
      <c r="D331" s="70" t="s">
        <v>2987</v>
      </c>
      <c r="E331" s="66" t="s">
        <v>1494</v>
      </c>
      <c r="F331" s="71" t="s">
        <v>1495</v>
      </c>
      <c r="G331" s="3">
        <v>7801</v>
      </c>
      <c r="H331" s="47" t="s">
        <v>4907</v>
      </c>
      <c r="I331" s="47" t="s">
        <v>4907</v>
      </c>
      <c r="J331" s="47" t="s">
        <v>4907</v>
      </c>
      <c r="K331" s="47" t="s">
        <v>4905</v>
      </c>
      <c r="L331" s="51">
        <v>0.49890000000000001</v>
      </c>
      <c r="M331" s="51">
        <v>0</v>
      </c>
      <c r="N331" s="72">
        <v>0</v>
      </c>
      <c r="O331" s="65"/>
      <c r="P331" s="63" t="s">
        <v>3373</v>
      </c>
      <c r="Q331" s="63" t="s">
        <v>3862</v>
      </c>
      <c r="R331" s="63" t="s">
        <v>4979</v>
      </c>
      <c r="S331" s="63">
        <v>2</v>
      </c>
      <c r="T331" s="3">
        <f t="shared" si="55"/>
        <v>3909.0810999999999</v>
      </c>
      <c r="U331" s="3">
        <f t="shared" ref="U331:U362" si="59">IF(G331*(1-M331)-AA331&gt;0,G331*(1-M331)-AA331,0)</f>
        <v>7801</v>
      </c>
      <c r="V331" s="3">
        <v>0</v>
      </c>
      <c r="W331" s="3">
        <f t="shared" si="56"/>
        <v>3909.0810999999999</v>
      </c>
      <c r="X331" s="3">
        <f t="shared" si="57"/>
        <v>7801</v>
      </c>
      <c r="Y331" s="62">
        <v>0</v>
      </c>
      <c r="Z331" s="138">
        <f t="shared" si="58"/>
        <v>0</v>
      </c>
      <c r="AA331" s="200"/>
      <c r="AB331" s="66"/>
      <c r="AC331" s="70"/>
      <c r="AE331"/>
    </row>
    <row r="332" spans="1:31" ht="14.6" x14ac:dyDescent="0.4">
      <c r="A332" s="32"/>
      <c r="B332" s="260">
        <v>320</v>
      </c>
      <c r="C332" s="66" t="s">
        <v>993</v>
      </c>
      <c r="D332" s="80" t="s">
        <v>2687</v>
      </c>
      <c r="E332" s="66" t="s">
        <v>996</v>
      </c>
      <c r="F332" s="71" t="s">
        <v>1016</v>
      </c>
      <c r="G332" s="3">
        <v>7568</v>
      </c>
      <c r="H332" s="47" t="s">
        <v>4907</v>
      </c>
      <c r="I332" s="47" t="s">
        <v>4907</v>
      </c>
      <c r="J332" s="47" t="s">
        <v>4907</v>
      </c>
      <c r="K332" s="47" t="s">
        <v>4905</v>
      </c>
      <c r="L332" s="51">
        <v>0.3905919661733615</v>
      </c>
      <c r="M332" s="51">
        <v>0</v>
      </c>
      <c r="N332" s="72">
        <v>0</v>
      </c>
      <c r="O332" s="65"/>
      <c r="P332" s="63" t="s">
        <v>4588</v>
      </c>
      <c r="Q332" s="63" t="s">
        <v>4589</v>
      </c>
      <c r="R332" s="63" t="s">
        <v>4985</v>
      </c>
      <c r="S332" s="63">
        <v>2</v>
      </c>
      <c r="T332" s="3">
        <f t="shared" si="55"/>
        <v>4612.0000000000009</v>
      </c>
      <c r="U332" s="3">
        <f t="shared" si="59"/>
        <v>7568</v>
      </c>
      <c r="V332" s="3">
        <v>11057131</v>
      </c>
      <c r="W332" s="3">
        <f t="shared" si="56"/>
        <v>4612.0000000000009</v>
      </c>
      <c r="X332" s="3">
        <f t="shared" si="57"/>
        <v>7568</v>
      </c>
      <c r="Y332" s="62">
        <v>0</v>
      </c>
      <c r="Z332" s="138">
        <f t="shared" si="58"/>
        <v>11057131</v>
      </c>
      <c r="AA332" s="200"/>
      <c r="AB332" s="66"/>
      <c r="AC332" s="70"/>
      <c r="AE332"/>
    </row>
    <row r="333" spans="1:31" ht="37.299999999999997" x14ac:dyDescent="0.4">
      <c r="A333" s="33"/>
      <c r="B333" s="260">
        <v>321</v>
      </c>
      <c r="C333" s="66" t="s">
        <v>327</v>
      </c>
      <c r="D333" s="70" t="s">
        <v>2213</v>
      </c>
      <c r="E333" s="66" t="s">
        <v>334</v>
      </c>
      <c r="F333" s="71" t="s">
        <v>334</v>
      </c>
      <c r="G333" s="3">
        <v>7677</v>
      </c>
      <c r="H333" s="47" t="s">
        <v>4907</v>
      </c>
      <c r="I333" s="47" t="s">
        <v>4907</v>
      </c>
      <c r="J333" s="47" t="s">
        <v>4907</v>
      </c>
      <c r="K333" s="47" t="s">
        <v>4905</v>
      </c>
      <c r="L333" s="51">
        <v>0.21</v>
      </c>
      <c r="M333" s="51">
        <v>0</v>
      </c>
      <c r="N333" s="72">
        <v>0</v>
      </c>
      <c r="O333" s="65"/>
      <c r="P333" s="63" t="s">
        <v>3264</v>
      </c>
      <c r="Q333" s="63" t="s">
        <v>3754</v>
      </c>
      <c r="R333" s="63" t="s">
        <v>4979</v>
      </c>
      <c r="S333" s="63">
        <v>2</v>
      </c>
      <c r="T333" s="62">
        <f t="shared" si="55"/>
        <v>6064.83</v>
      </c>
      <c r="U333" s="62">
        <f t="shared" si="59"/>
        <v>7677</v>
      </c>
      <c r="V333" s="3">
        <v>8288529.6363636358</v>
      </c>
      <c r="W333" s="3">
        <f t="shared" si="56"/>
        <v>6064.83</v>
      </c>
      <c r="X333" s="3">
        <f t="shared" si="57"/>
        <v>7677</v>
      </c>
      <c r="Y333" s="62">
        <v>2014772.9363676927</v>
      </c>
      <c r="Z333" s="138">
        <f t="shared" si="58"/>
        <v>10303302.572731329</v>
      </c>
      <c r="AA333" s="200"/>
      <c r="AB333" s="66"/>
      <c r="AC333" s="70"/>
      <c r="AD333" s="18"/>
      <c r="AE333" s="18"/>
    </row>
    <row r="334" spans="1:31" ht="37.299999999999997" x14ac:dyDescent="0.4">
      <c r="A334" s="28"/>
      <c r="B334" s="260">
        <v>322</v>
      </c>
      <c r="C334" s="66" t="s">
        <v>1189</v>
      </c>
      <c r="D334" s="74" t="s">
        <v>2852</v>
      </c>
      <c r="E334" s="66" t="s">
        <v>1205</v>
      </c>
      <c r="F334" s="71" t="s">
        <v>1778</v>
      </c>
      <c r="G334" s="3">
        <v>6837</v>
      </c>
      <c r="H334" s="47" t="s">
        <v>4907</v>
      </c>
      <c r="I334" s="47" t="s">
        <v>4907</v>
      </c>
      <c r="J334" s="47" t="s">
        <v>4907</v>
      </c>
      <c r="K334" s="47" t="s">
        <v>4905</v>
      </c>
      <c r="L334" s="51">
        <v>0.17</v>
      </c>
      <c r="M334" s="51">
        <v>0</v>
      </c>
      <c r="N334" s="72">
        <v>0.01</v>
      </c>
      <c r="O334" s="65" t="s">
        <v>4978</v>
      </c>
      <c r="P334" s="63" t="s">
        <v>4903</v>
      </c>
      <c r="Q334" s="63" t="s">
        <v>4904</v>
      </c>
      <c r="R334" s="63" t="s">
        <v>4988</v>
      </c>
      <c r="S334" s="63" t="s">
        <v>4763</v>
      </c>
      <c r="T334" s="62">
        <f t="shared" si="55"/>
        <v>5674.71</v>
      </c>
      <c r="U334" s="62">
        <f t="shared" si="59"/>
        <v>6837</v>
      </c>
      <c r="V334" s="3">
        <v>6192727</v>
      </c>
      <c r="W334" s="3">
        <f t="shared" si="56"/>
        <v>5674.71</v>
      </c>
      <c r="X334" s="3">
        <f t="shared" si="57"/>
        <v>6837</v>
      </c>
      <c r="Y334" s="62">
        <v>0</v>
      </c>
      <c r="Z334" s="138">
        <f t="shared" si="58"/>
        <v>6192727</v>
      </c>
      <c r="AA334" s="200"/>
      <c r="AB334" s="66"/>
      <c r="AC334" s="70"/>
      <c r="AE334"/>
    </row>
    <row r="335" spans="1:31" ht="24.9" x14ac:dyDescent="0.4">
      <c r="A335" s="31"/>
      <c r="B335" s="260">
        <v>323</v>
      </c>
      <c r="C335" s="66" t="s">
        <v>693</v>
      </c>
      <c r="D335" s="70" t="s">
        <v>2981</v>
      </c>
      <c r="E335" s="66" t="s">
        <v>238</v>
      </c>
      <c r="F335" s="168" t="s">
        <v>1583</v>
      </c>
      <c r="G335" s="3">
        <v>5771</v>
      </c>
      <c r="H335" s="47" t="s">
        <v>4907</v>
      </c>
      <c r="I335" s="47" t="s">
        <v>4907</v>
      </c>
      <c r="J335" s="47" t="s">
        <v>4907</v>
      </c>
      <c r="K335" s="47" t="s">
        <v>4905</v>
      </c>
      <c r="L335" s="51">
        <v>0.16</v>
      </c>
      <c r="M335" s="51">
        <v>0</v>
      </c>
      <c r="N335" s="72">
        <v>0</v>
      </c>
      <c r="O335" s="65"/>
      <c r="P335" s="63" t="s">
        <v>3364</v>
      </c>
      <c r="Q335" s="63" t="s">
        <v>3853</v>
      </c>
      <c r="R335" s="63" t="s">
        <v>4979</v>
      </c>
      <c r="S335" s="63">
        <v>2</v>
      </c>
      <c r="T335" s="3">
        <f t="shared" si="55"/>
        <v>4847.6399999999994</v>
      </c>
      <c r="U335" s="3">
        <f t="shared" si="59"/>
        <v>5771</v>
      </c>
      <c r="V335" s="3">
        <v>945472.70833333337</v>
      </c>
      <c r="W335" s="3">
        <f t="shared" si="56"/>
        <v>4847.6399999999994</v>
      </c>
      <c r="X335" s="3">
        <f t="shared" si="57"/>
        <v>5771</v>
      </c>
      <c r="Y335" s="62">
        <v>0</v>
      </c>
      <c r="Z335" s="138">
        <f t="shared" si="58"/>
        <v>945472.70833333337</v>
      </c>
      <c r="AA335" s="200"/>
      <c r="AB335" s="66"/>
      <c r="AC335" s="70"/>
      <c r="AE335"/>
    </row>
    <row r="336" spans="1:31" ht="14.6" x14ac:dyDescent="0.4">
      <c r="A336" s="31"/>
      <c r="B336" s="260">
        <v>324</v>
      </c>
      <c r="C336" s="66" t="s">
        <v>720</v>
      </c>
      <c r="D336" s="70" t="s">
        <v>2491</v>
      </c>
      <c r="E336" s="66" t="s">
        <v>727</v>
      </c>
      <c r="F336" s="71" t="s">
        <v>727</v>
      </c>
      <c r="G336" s="3">
        <v>6583</v>
      </c>
      <c r="H336" s="47" t="s">
        <v>4907</v>
      </c>
      <c r="I336" s="47" t="s">
        <v>4907</v>
      </c>
      <c r="J336" s="47" t="s">
        <v>4907</v>
      </c>
      <c r="K336" s="47" t="s">
        <v>4905</v>
      </c>
      <c r="L336" s="51">
        <v>6.2E-2</v>
      </c>
      <c r="M336" s="51">
        <v>0</v>
      </c>
      <c r="N336" s="72">
        <v>0</v>
      </c>
      <c r="O336" s="65"/>
      <c r="P336" s="63" t="s">
        <v>4442</v>
      </c>
      <c r="Q336" s="63" t="s">
        <v>4443</v>
      </c>
      <c r="R336" s="63" t="s">
        <v>4985</v>
      </c>
      <c r="S336" s="63">
        <v>2</v>
      </c>
      <c r="T336" s="3">
        <f t="shared" si="55"/>
        <v>6174.8539999999994</v>
      </c>
      <c r="U336" s="3">
        <f t="shared" si="59"/>
        <v>6583</v>
      </c>
      <c r="V336" s="3">
        <v>5175663.0967741935</v>
      </c>
      <c r="W336" s="3">
        <f t="shared" si="56"/>
        <v>6174.8539999999994</v>
      </c>
      <c r="X336" s="3">
        <f t="shared" si="57"/>
        <v>6583</v>
      </c>
      <c r="Y336" s="62">
        <v>1922480.593210998</v>
      </c>
      <c r="Z336" s="138">
        <f t="shared" si="58"/>
        <v>7098143.6899851914</v>
      </c>
      <c r="AA336" s="200"/>
      <c r="AB336" s="66"/>
      <c r="AC336" s="70"/>
      <c r="AE336"/>
    </row>
    <row r="337" spans="1:31" ht="24.9" x14ac:dyDescent="0.4">
      <c r="A337" s="29"/>
      <c r="B337" s="260">
        <v>325</v>
      </c>
      <c r="C337" s="66" t="s">
        <v>693</v>
      </c>
      <c r="D337" s="74" t="s">
        <v>2449</v>
      </c>
      <c r="E337" s="66" t="s">
        <v>699</v>
      </c>
      <c r="F337" s="71" t="s">
        <v>719</v>
      </c>
      <c r="G337" s="3">
        <v>5061</v>
      </c>
      <c r="H337" s="47" t="s">
        <v>4907</v>
      </c>
      <c r="I337" s="47" t="s">
        <v>4907</v>
      </c>
      <c r="J337" s="47" t="s">
        <v>4907</v>
      </c>
      <c r="K337" s="47" t="s">
        <v>4905</v>
      </c>
      <c r="L337" s="51">
        <v>3.8332345386287298E-2</v>
      </c>
      <c r="M337" s="51">
        <v>0</v>
      </c>
      <c r="N337" s="72">
        <v>0</v>
      </c>
      <c r="O337" s="65"/>
      <c r="P337" s="63" t="s">
        <v>3365</v>
      </c>
      <c r="Q337" s="63" t="s">
        <v>3854</v>
      </c>
      <c r="R337" s="63" t="s">
        <v>4979</v>
      </c>
      <c r="S337" s="63">
        <v>2</v>
      </c>
      <c r="T337" s="3">
        <f t="shared" si="55"/>
        <v>4867</v>
      </c>
      <c r="U337" s="3">
        <f t="shared" si="59"/>
        <v>5061</v>
      </c>
      <c r="V337" s="3">
        <v>4632857.307692308</v>
      </c>
      <c r="W337" s="3">
        <f t="shared" si="56"/>
        <v>4867</v>
      </c>
      <c r="X337" s="3">
        <f t="shared" si="57"/>
        <v>5061</v>
      </c>
      <c r="Y337" s="62">
        <v>0</v>
      </c>
      <c r="Z337" s="138">
        <f t="shared" si="58"/>
        <v>4632857.307692308</v>
      </c>
      <c r="AA337" s="200"/>
      <c r="AB337" s="68"/>
      <c r="AC337" s="75"/>
      <c r="AD337" s="12"/>
      <c r="AE337" s="12"/>
    </row>
    <row r="338" spans="1:31" s="18" customFormat="1" ht="37.299999999999997" x14ac:dyDescent="0.4">
      <c r="A338" s="28"/>
      <c r="B338" s="260">
        <v>326</v>
      </c>
      <c r="C338" s="66" t="s">
        <v>693</v>
      </c>
      <c r="D338" s="74" t="s">
        <v>2482</v>
      </c>
      <c r="E338" s="67" t="s">
        <v>1506</v>
      </c>
      <c r="F338" s="71" t="s">
        <v>1831</v>
      </c>
      <c r="G338" s="3">
        <v>7246</v>
      </c>
      <c r="H338" s="47" t="s">
        <v>4907</v>
      </c>
      <c r="I338" s="47" t="s">
        <v>4907</v>
      </c>
      <c r="J338" s="47" t="s">
        <v>4907</v>
      </c>
      <c r="K338" s="47" t="s">
        <v>4905</v>
      </c>
      <c r="L338" s="51">
        <v>2.3E-3</v>
      </c>
      <c r="M338" s="51">
        <v>0</v>
      </c>
      <c r="N338" s="72">
        <v>0</v>
      </c>
      <c r="O338" s="65"/>
      <c r="P338" s="63" t="s">
        <v>5109</v>
      </c>
      <c r="Q338" s="63" t="s">
        <v>5263</v>
      </c>
      <c r="R338" s="63" t="s">
        <v>4985</v>
      </c>
      <c r="S338" s="63">
        <v>2</v>
      </c>
      <c r="T338" s="3">
        <f t="shared" si="55"/>
        <v>7229.3342000000002</v>
      </c>
      <c r="U338" s="3">
        <f t="shared" si="59"/>
        <v>7246</v>
      </c>
      <c r="V338" s="3">
        <f>T338*1800</f>
        <v>13012801.560000001</v>
      </c>
      <c r="W338" s="3">
        <f t="shared" si="56"/>
        <v>7229.3342000000002</v>
      </c>
      <c r="X338" s="3">
        <f t="shared" si="57"/>
        <v>7246</v>
      </c>
      <c r="Y338" s="62">
        <f>U338*1800</f>
        <v>13042800</v>
      </c>
      <c r="Z338" s="138">
        <f t="shared" si="58"/>
        <v>26055601.560000002</v>
      </c>
      <c r="AA338" s="200"/>
      <c r="AB338" s="66"/>
      <c r="AC338" s="160"/>
      <c r="AD338" s="14"/>
      <c r="AE338" s="14"/>
    </row>
    <row r="339" spans="1:31" ht="37.299999999999997" x14ac:dyDescent="0.4">
      <c r="A339" s="31"/>
      <c r="B339" s="260">
        <v>327</v>
      </c>
      <c r="C339" s="66" t="s">
        <v>420</v>
      </c>
      <c r="D339" s="70" t="s">
        <v>2517</v>
      </c>
      <c r="E339" s="66" t="s">
        <v>1836</v>
      </c>
      <c r="F339" s="71" t="s">
        <v>1731</v>
      </c>
      <c r="G339" s="3">
        <f>5314+4537</f>
        <v>9851</v>
      </c>
      <c r="H339" s="47" t="s">
        <v>4907</v>
      </c>
      <c r="I339" s="47" t="s">
        <v>4907</v>
      </c>
      <c r="J339" s="47" t="s">
        <v>4907</v>
      </c>
      <c r="K339" s="47" t="s">
        <v>4905</v>
      </c>
      <c r="L339" s="51">
        <v>0</v>
      </c>
      <c r="M339" s="51">
        <v>0</v>
      </c>
      <c r="N339" s="72">
        <v>0</v>
      </c>
      <c r="O339" s="65"/>
      <c r="P339" s="63" t="s">
        <v>4256</v>
      </c>
      <c r="Q339" s="63" t="s">
        <v>3884</v>
      </c>
      <c r="R339" s="63" t="s">
        <v>4985</v>
      </c>
      <c r="S339" s="63">
        <v>2</v>
      </c>
      <c r="T339" s="3">
        <f t="shared" si="55"/>
        <v>9851</v>
      </c>
      <c r="U339" s="3">
        <f t="shared" si="59"/>
        <v>9851</v>
      </c>
      <c r="V339" s="3">
        <v>5479740.333333333</v>
      </c>
      <c r="W339" s="3">
        <f t="shared" si="56"/>
        <v>9851</v>
      </c>
      <c r="X339" s="3">
        <f t="shared" si="57"/>
        <v>9851</v>
      </c>
      <c r="Y339" s="62">
        <v>1800927.6312299853</v>
      </c>
      <c r="Z339" s="138">
        <f t="shared" si="58"/>
        <v>7280667.9645633185</v>
      </c>
      <c r="AA339" s="200"/>
      <c r="AB339" s="66"/>
      <c r="AC339" s="70"/>
      <c r="AE339"/>
    </row>
    <row r="340" spans="1:31" ht="14.6" x14ac:dyDescent="0.4">
      <c r="A340" s="31"/>
      <c r="B340" s="260">
        <v>328</v>
      </c>
      <c r="C340" s="66" t="s">
        <v>292</v>
      </c>
      <c r="D340" s="70" t="s">
        <v>2187</v>
      </c>
      <c r="E340" s="66" t="s">
        <v>295</v>
      </c>
      <c r="F340" s="71" t="s">
        <v>326</v>
      </c>
      <c r="G340" s="7">
        <v>9137</v>
      </c>
      <c r="H340" s="47" t="s">
        <v>4907</v>
      </c>
      <c r="I340" s="47" t="s">
        <v>4907</v>
      </c>
      <c r="J340" s="47" t="s">
        <v>4907</v>
      </c>
      <c r="K340" s="47" t="s">
        <v>4905</v>
      </c>
      <c r="L340" s="51">
        <v>0</v>
      </c>
      <c r="M340" s="56">
        <v>0</v>
      </c>
      <c r="N340" s="72">
        <v>0</v>
      </c>
      <c r="O340" s="65"/>
      <c r="P340" s="63" t="s">
        <v>4165</v>
      </c>
      <c r="Q340" s="63" t="s">
        <v>4166</v>
      </c>
      <c r="R340" s="63" t="s">
        <v>4985</v>
      </c>
      <c r="S340" s="63">
        <v>2</v>
      </c>
      <c r="T340" s="3">
        <f t="shared" si="55"/>
        <v>9137</v>
      </c>
      <c r="U340" s="3">
        <f t="shared" si="59"/>
        <v>9137</v>
      </c>
      <c r="V340" s="7">
        <v>7092128.0268199239</v>
      </c>
      <c r="W340" s="7">
        <f t="shared" si="56"/>
        <v>9137</v>
      </c>
      <c r="X340" s="7">
        <f t="shared" si="57"/>
        <v>9137</v>
      </c>
      <c r="Y340" s="62">
        <v>2124651.9402236515</v>
      </c>
      <c r="Z340" s="138">
        <f t="shared" si="58"/>
        <v>9216779.9670435749</v>
      </c>
      <c r="AA340" s="200"/>
      <c r="AB340" s="66"/>
      <c r="AC340" s="70"/>
      <c r="AE340"/>
    </row>
    <row r="341" spans="1:31" ht="37.299999999999997" x14ac:dyDescent="0.4">
      <c r="A341" s="31"/>
      <c r="B341" s="260">
        <v>329</v>
      </c>
      <c r="C341" s="66" t="s">
        <v>890</v>
      </c>
      <c r="D341" s="70" t="s">
        <v>2599</v>
      </c>
      <c r="E341" s="66" t="s">
        <v>1353</v>
      </c>
      <c r="F341" s="71" t="s">
        <v>5376</v>
      </c>
      <c r="G341" s="3">
        <v>9105</v>
      </c>
      <c r="H341" s="47" t="s">
        <v>4907</v>
      </c>
      <c r="I341" s="47" t="s">
        <v>4907</v>
      </c>
      <c r="J341" s="47" t="s">
        <v>4907</v>
      </c>
      <c r="K341" s="47" t="s">
        <v>4905</v>
      </c>
      <c r="L341" s="51">
        <v>0</v>
      </c>
      <c r="M341" s="51">
        <v>0</v>
      </c>
      <c r="N341" s="72">
        <v>0</v>
      </c>
      <c r="O341" s="65"/>
      <c r="P341" s="63" t="s">
        <v>4535</v>
      </c>
      <c r="Q341" s="63" t="s">
        <v>4536</v>
      </c>
      <c r="R341" s="63" t="s">
        <v>4985</v>
      </c>
      <c r="S341" s="63">
        <v>2</v>
      </c>
      <c r="T341" s="62">
        <f t="shared" si="55"/>
        <v>9105</v>
      </c>
      <c r="U341" s="62">
        <f t="shared" si="59"/>
        <v>9105</v>
      </c>
      <c r="V341" s="3">
        <v>8816667.5634277035</v>
      </c>
      <c r="W341" s="3">
        <f t="shared" si="56"/>
        <v>9105</v>
      </c>
      <c r="X341" s="3">
        <f t="shared" si="57"/>
        <v>9105</v>
      </c>
      <c r="Y341" s="62">
        <v>0</v>
      </c>
      <c r="Z341" s="138">
        <f t="shared" si="58"/>
        <v>8816667.5634277035</v>
      </c>
      <c r="AA341" s="200"/>
      <c r="AB341" s="66"/>
      <c r="AC341" s="70"/>
      <c r="AE341"/>
    </row>
    <row r="342" spans="1:31" s="12" customFormat="1" ht="24.9" x14ac:dyDescent="0.4">
      <c r="A342" s="31"/>
      <c r="B342" s="260">
        <v>330</v>
      </c>
      <c r="C342" s="66" t="s">
        <v>560</v>
      </c>
      <c r="D342" s="70" t="s">
        <v>2364</v>
      </c>
      <c r="E342" s="66" t="s">
        <v>561</v>
      </c>
      <c r="F342" s="71" t="s">
        <v>593</v>
      </c>
      <c r="G342" s="3">
        <v>9077</v>
      </c>
      <c r="H342" s="47" t="s">
        <v>4907</v>
      </c>
      <c r="I342" s="47" t="s">
        <v>4907</v>
      </c>
      <c r="J342" s="47" t="s">
        <v>4907</v>
      </c>
      <c r="K342" s="47" t="s">
        <v>4905</v>
      </c>
      <c r="L342" s="51">
        <v>0</v>
      </c>
      <c r="M342" s="51">
        <v>0</v>
      </c>
      <c r="N342" s="72">
        <v>0</v>
      </c>
      <c r="O342" s="65"/>
      <c r="P342" s="63" t="s">
        <v>4315</v>
      </c>
      <c r="Q342" s="63" t="s">
        <v>4316</v>
      </c>
      <c r="R342" s="63" t="s">
        <v>4985</v>
      </c>
      <c r="S342" s="63">
        <v>2</v>
      </c>
      <c r="T342" s="62">
        <f t="shared" si="55"/>
        <v>9077</v>
      </c>
      <c r="U342" s="62">
        <f t="shared" si="59"/>
        <v>9077</v>
      </c>
      <c r="V342" s="3">
        <v>7464868</v>
      </c>
      <c r="W342" s="3">
        <f t="shared" si="56"/>
        <v>9077</v>
      </c>
      <c r="X342" s="3">
        <f t="shared" si="57"/>
        <v>9077</v>
      </c>
      <c r="Y342" s="62"/>
      <c r="Z342" s="138">
        <f t="shared" si="58"/>
        <v>7464868</v>
      </c>
      <c r="AA342" s="200"/>
      <c r="AB342" s="66"/>
      <c r="AC342" s="70"/>
      <c r="AD342" s="11"/>
      <c r="AE342"/>
    </row>
    <row r="343" spans="1:31" s="60" customFormat="1" ht="62.15" x14ac:dyDescent="0.4">
      <c r="A343" s="31"/>
      <c r="B343" s="260">
        <v>331</v>
      </c>
      <c r="C343" s="66" t="s">
        <v>890</v>
      </c>
      <c r="D343" s="70" t="s">
        <v>2600</v>
      </c>
      <c r="E343" s="66" t="s">
        <v>1425</v>
      </c>
      <c r="F343" s="71" t="s">
        <v>1814</v>
      </c>
      <c r="G343" s="3">
        <v>8725</v>
      </c>
      <c r="H343" s="47" t="s">
        <v>4907</v>
      </c>
      <c r="I343" s="47" t="s">
        <v>4907</v>
      </c>
      <c r="J343" s="47" t="s">
        <v>4907</v>
      </c>
      <c r="K343" s="47" t="s">
        <v>4905</v>
      </c>
      <c r="L343" s="51">
        <v>0</v>
      </c>
      <c r="M343" s="51">
        <v>0</v>
      </c>
      <c r="N343" s="72">
        <v>0</v>
      </c>
      <c r="O343" s="65"/>
      <c r="P343" s="63" t="s">
        <v>4537</v>
      </c>
      <c r="Q343" s="63" t="s">
        <v>4538</v>
      </c>
      <c r="R343" s="63" t="s">
        <v>4985</v>
      </c>
      <c r="S343" s="63">
        <v>2</v>
      </c>
      <c r="T343" s="62">
        <f t="shared" si="55"/>
        <v>8725</v>
      </c>
      <c r="U343" s="62">
        <f t="shared" si="59"/>
        <v>8725</v>
      </c>
      <c r="V343" s="3">
        <v>14294789.68619794</v>
      </c>
      <c r="W343" s="3">
        <f t="shared" si="56"/>
        <v>8725</v>
      </c>
      <c r="X343" s="3">
        <f t="shared" si="57"/>
        <v>8725</v>
      </c>
      <c r="Y343" s="62">
        <v>4174487.3627260807</v>
      </c>
      <c r="Z343" s="138">
        <f t="shared" si="58"/>
        <v>18469277.048924021</v>
      </c>
      <c r="AA343" s="200"/>
      <c r="AB343" s="66"/>
      <c r="AC343" s="70"/>
      <c r="AD343" s="11"/>
      <c r="AE343"/>
    </row>
    <row r="344" spans="1:31" ht="18.899999999999999" customHeight="1" x14ac:dyDescent="0.4">
      <c r="A344" s="31"/>
      <c r="B344" s="260">
        <v>332</v>
      </c>
      <c r="C344" s="66" t="s">
        <v>1019</v>
      </c>
      <c r="D344" s="74" t="s">
        <v>2700</v>
      </c>
      <c r="E344" s="66" t="s">
        <v>1029</v>
      </c>
      <c r="F344" s="71" t="s">
        <v>1029</v>
      </c>
      <c r="G344" s="3">
        <v>8618</v>
      </c>
      <c r="H344" s="47" t="s">
        <v>4907</v>
      </c>
      <c r="I344" s="47" t="s">
        <v>4907</v>
      </c>
      <c r="J344" s="47" t="s">
        <v>4907</v>
      </c>
      <c r="K344" s="47" t="s">
        <v>4905</v>
      </c>
      <c r="L344" s="51">
        <v>0</v>
      </c>
      <c r="M344" s="51">
        <v>0</v>
      </c>
      <c r="N344" s="72">
        <v>0</v>
      </c>
      <c r="O344" s="65"/>
      <c r="P344" s="63" t="s">
        <v>4590</v>
      </c>
      <c r="Q344" s="63" t="s">
        <v>4591</v>
      </c>
      <c r="R344" s="63" t="s">
        <v>4985</v>
      </c>
      <c r="S344" s="63">
        <v>2</v>
      </c>
      <c r="T344" s="62">
        <f t="shared" si="55"/>
        <v>8618</v>
      </c>
      <c r="U344" s="62">
        <f t="shared" si="59"/>
        <v>8618</v>
      </c>
      <c r="V344" s="3">
        <v>6782150.0000000009</v>
      </c>
      <c r="W344" s="3">
        <f t="shared" si="56"/>
        <v>8618</v>
      </c>
      <c r="X344" s="3">
        <f t="shared" si="57"/>
        <v>8618</v>
      </c>
      <c r="Y344" s="62">
        <v>1883556.9901530193</v>
      </c>
      <c r="Z344" s="138">
        <f t="shared" si="58"/>
        <v>8665706.9901530202</v>
      </c>
      <c r="AA344" s="200"/>
      <c r="AB344" s="66"/>
      <c r="AC344" s="70"/>
      <c r="AE344"/>
    </row>
    <row r="345" spans="1:31" ht="49.75" x14ac:dyDescent="0.4">
      <c r="A345" s="28"/>
      <c r="B345" s="260">
        <v>333</v>
      </c>
      <c r="C345" s="66" t="s">
        <v>232</v>
      </c>
      <c r="D345" s="66" t="s">
        <v>2143</v>
      </c>
      <c r="E345" s="66" t="s">
        <v>237</v>
      </c>
      <c r="F345" s="71" t="s">
        <v>259</v>
      </c>
      <c r="G345" s="7">
        <v>8215</v>
      </c>
      <c r="H345" s="47" t="s">
        <v>4907</v>
      </c>
      <c r="I345" s="47" t="s">
        <v>4907</v>
      </c>
      <c r="J345" s="47" t="s">
        <v>4907</v>
      </c>
      <c r="K345" s="47" t="s">
        <v>4905</v>
      </c>
      <c r="L345" s="51">
        <v>0</v>
      </c>
      <c r="M345" s="56">
        <v>0</v>
      </c>
      <c r="N345" s="72">
        <v>0</v>
      </c>
      <c r="O345" s="65"/>
      <c r="P345" s="258" t="s">
        <v>3242</v>
      </c>
      <c r="Q345" s="63" t="s">
        <v>3732</v>
      </c>
      <c r="R345" s="63" t="s">
        <v>4979</v>
      </c>
      <c r="S345" s="63">
        <v>3</v>
      </c>
      <c r="T345" s="3">
        <f t="shared" ref="T345:T376" si="60">IF(G345*(1-L345)-AA345&gt;0,G345*(1-L345)-AA345,0)</f>
        <v>8215</v>
      </c>
      <c r="U345" s="3">
        <f t="shared" si="59"/>
        <v>8215</v>
      </c>
      <c r="V345" s="7">
        <v>7018706.4117647056</v>
      </c>
      <c r="W345" s="7">
        <f t="shared" si="56"/>
        <v>8215</v>
      </c>
      <c r="X345" s="7">
        <f t="shared" si="57"/>
        <v>8215</v>
      </c>
      <c r="Y345" s="62">
        <v>2056828.0994419551</v>
      </c>
      <c r="Z345" s="138">
        <f t="shared" si="58"/>
        <v>9075534.5112066604</v>
      </c>
      <c r="AA345" s="200"/>
      <c r="AB345" s="66"/>
      <c r="AC345" s="70"/>
      <c r="AE345"/>
    </row>
    <row r="346" spans="1:31" ht="49.75" x14ac:dyDescent="0.4">
      <c r="A346" s="28"/>
      <c r="B346" s="260">
        <v>334</v>
      </c>
      <c r="C346" s="66" t="s">
        <v>1189</v>
      </c>
      <c r="D346" s="74" t="s">
        <v>2832</v>
      </c>
      <c r="E346" s="66" t="s">
        <v>1195</v>
      </c>
      <c r="F346" s="71" t="s">
        <v>1376</v>
      </c>
      <c r="G346" s="3">
        <v>8092</v>
      </c>
      <c r="H346" s="47" t="s">
        <v>4907</v>
      </c>
      <c r="I346" s="47" t="s">
        <v>4907</v>
      </c>
      <c r="J346" s="47" t="s">
        <v>4907</v>
      </c>
      <c r="K346" s="47" t="s">
        <v>4905</v>
      </c>
      <c r="L346" s="51">
        <v>0</v>
      </c>
      <c r="M346" s="51">
        <v>0</v>
      </c>
      <c r="N346" s="72">
        <v>0</v>
      </c>
      <c r="O346" s="65"/>
      <c r="P346" s="63" t="s">
        <v>4714</v>
      </c>
      <c r="Q346" s="63" t="s">
        <v>4715</v>
      </c>
      <c r="R346" s="63" t="s">
        <v>4985</v>
      </c>
      <c r="S346" s="63">
        <v>2</v>
      </c>
      <c r="T346" s="3">
        <f t="shared" si="60"/>
        <v>8092</v>
      </c>
      <c r="U346" s="3">
        <f t="shared" si="59"/>
        <v>8092</v>
      </c>
      <c r="V346" s="3">
        <v>12903005.111111112</v>
      </c>
      <c r="W346" s="3">
        <f t="shared" si="56"/>
        <v>8092</v>
      </c>
      <c r="X346" s="3">
        <f t="shared" si="57"/>
        <v>8092</v>
      </c>
      <c r="Y346" s="62">
        <v>2047386.0046040332</v>
      </c>
      <c r="Z346" s="138">
        <f t="shared" si="58"/>
        <v>14950391.115715146</v>
      </c>
      <c r="AA346" s="200"/>
      <c r="AB346" s="66"/>
      <c r="AC346" s="70"/>
      <c r="AE346"/>
    </row>
    <row r="347" spans="1:31" ht="37.299999999999997" x14ac:dyDescent="0.4">
      <c r="A347" s="28"/>
      <c r="B347" s="260">
        <v>335</v>
      </c>
      <c r="C347" s="66" t="s">
        <v>420</v>
      </c>
      <c r="D347" s="70" t="s">
        <v>2264</v>
      </c>
      <c r="E347" s="66" t="s">
        <v>429</v>
      </c>
      <c r="F347" s="71" t="s">
        <v>1723</v>
      </c>
      <c r="G347" s="3">
        <f>7799+241</f>
        <v>8040</v>
      </c>
      <c r="H347" s="47" t="s">
        <v>4907</v>
      </c>
      <c r="I347" s="47" t="s">
        <v>4907</v>
      </c>
      <c r="J347" s="47" t="s">
        <v>4907</v>
      </c>
      <c r="K347" s="47" t="s">
        <v>4905</v>
      </c>
      <c r="L347" s="51">
        <v>0</v>
      </c>
      <c r="M347" s="51">
        <v>0</v>
      </c>
      <c r="N347" s="72">
        <v>0</v>
      </c>
      <c r="O347" s="65"/>
      <c r="P347" s="63" t="s">
        <v>4235</v>
      </c>
      <c r="Q347" s="63" t="s">
        <v>4236</v>
      </c>
      <c r="R347" s="63" t="s">
        <v>4985</v>
      </c>
      <c r="S347" s="63">
        <v>2</v>
      </c>
      <c r="T347" s="62">
        <f t="shared" si="60"/>
        <v>8040</v>
      </c>
      <c r="U347" s="62">
        <f t="shared" si="59"/>
        <v>8040</v>
      </c>
      <c r="V347" s="3">
        <v>7852817.5095992545</v>
      </c>
      <c r="W347" s="62">
        <f t="shared" si="56"/>
        <v>8040</v>
      </c>
      <c r="X347" s="62">
        <f t="shared" si="57"/>
        <v>8040</v>
      </c>
      <c r="Y347" s="62">
        <v>2024484.9815374692</v>
      </c>
      <c r="Z347" s="138">
        <f t="shared" si="58"/>
        <v>9877302.4911367241</v>
      </c>
      <c r="AA347" s="200"/>
      <c r="AB347" s="66"/>
      <c r="AC347" s="70"/>
      <c r="AE347"/>
    </row>
    <row r="348" spans="1:31" ht="20.6" customHeight="1" x14ac:dyDescent="0.4">
      <c r="A348" s="28"/>
      <c r="B348" s="260">
        <v>336</v>
      </c>
      <c r="C348" s="66" t="s">
        <v>420</v>
      </c>
      <c r="D348" s="70" t="s">
        <v>2263</v>
      </c>
      <c r="E348" s="66" t="s">
        <v>428</v>
      </c>
      <c r="F348" s="71" t="s">
        <v>460</v>
      </c>
      <c r="G348" s="3">
        <v>7897</v>
      </c>
      <c r="H348" s="47" t="s">
        <v>4907</v>
      </c>
      <c r="I348" s="47" t="s">
        <v>4907</v>
      </c>
      <c r="J348" s="47" t="s">
        <v>4907</v>
      </c>
      <c r="K348" s="47" t="s">
        <v>4905</v>
      </c>
      <c r="L348" s="51">
        <v>0</v>
      </c>
      <c r="M348" s="51">
        <v>0</v>
      </c>
      <c r="N348" s="72">
        <v>0</v>
      </c>
      <c r="O348" s="65"/>
      <c r="P348" s="63" t="s">
        <v>4233</v>
      </c>
      <c r="Q348" s="63" t="s">
        <v>4234</v>
      </c>
      <c r="R348" s="63" t="s">
        <v>4985</v>
      </c>
      <c r="S348" s="63">
        <v>2</v>
      </c>
      <c r="T348" s="62">
        <f t="shared" si="60"/>
        <v>7897</v>
      </c>
      <c r="U348" s="62">
        <f t="shared" si="59"/>
        <v>7897</v>
      </c>
      <c r="V348" s="3">
        <v>5947096.7567567555</v>
      </c>
      <c r="W348" s="3">
        <f t="shared" si="56"/>
        <v>7897</v>
      </c>
      <c r="X348" s="3">
        <f t="shared" si="57"/>
        <v>7897</v>
      </c>
      <c r="Y348" s="62">
        <v>2032210.2650491197</v>
      </c>
      <c r="Z348" s="138">
        <f t="shared" si="58"/>
        <v>7979307.021805875</v>
      </c>
      <c r="AA348" s="200"/>
      <c r="AB348" s="66"/>
      <c r="AC348" s="70"/>
      <c r="AE348"/>
    </row>
    <row r="349" spans="1:31" ht="24.9" x14ac:dyDescent="0.4">
      <c r="A349" s="28"/>
      <c r="B349" s="260">
        <v>337</v>
      </c>
      <c r="C349" s="66" t="s">
        <v>849</v>
      </c>
      <c r="D349" s="66" t="s">
        <v>3008</v>
      </c>
      <c r="E349" s="66" t="s">
        <v>1427</v>
      </c>
      <c r="F349" s="71" t="s">
        <v>1406</v>
      </c>
      <c r="G349" s="3">
        <v>7839</v>
      </c>
      <c r="H349" s="47" t="s">
        <v>4907</v>
      </c>
      <c r="I349" s="47" t="s">
        <v>4907</v>
      </c>
      <c r="J349" s="47" t="s">
        <v>4907</v>
      </c>
      <c r="K349" s="47" t="s">
        <v>4905</v>
      </c>
      <c r="L349" s="51">
        <v>0</v>
      </c>
      <c r="M349" s="51">
        <v>0</v>
      </c>
      <c r="N349" s="72">
        <v>0</v>
      </c>
      <c r="O349" s="65"/>
      <c r="P349" s="63" t="s">
        <v>4503</v>
      </c>
      <c r="Q349" s="63" t="s">
        <v>4504</v>
      </c>
      <c r="R349" s="63" t="s">
        <v>4985</v>
      </c>
      <c r="S349" s="63">
        <v>2</v>
      </c>
      <c r="T349" s="3">
        <f t="shared" si="60"/>
        <v>7839</v>
      </c>
      <c r="U349" s="3">
        <f t="shared" si="59"/>
        <v>7839</v>
      </c>
      <c r="V349" s="3">
        <v>3082892.5</v>
      </c>
      <c r="W349" s="3">
        <f t="shared" si="56"/>
        <v>7839</v>
      </c>
      <c r="X349" s="3">
        <f t="shared" si="57"/>
        <v>7839</v>
      </c>
      <c r="Y349" s="62">
        <v>3082892.5</v>
      </c>
      <c r="Z349" s="138">
        <f t="shared" si="58"/>
        <v>6165785</v>
      </c>
      <c r="AA349" s="200"/>
      <c r="AB349" s="66"/>
      <c r="AC349" s="70"/>
      <c r="AE349"/>
    </row>
    <row r="350" spans="1:31" ht="21.45" customHeight="1" x14ac:dyDescent="0.4">
      <c r="A350" s="28"/>
      <c r="B350" s="260">
        <v>338</v>
      </c>
      <c r="C350" s="66" t="s">
        <v>292</v>
      </c>
      <c r="D350" s="70" t="s">
        <v>2188</v>
      </c>
      <c r="E350" s="66" t="s">
        <v>320</v>
      </c>
      <c r="F350" s="71" t="s">
        <v>320</v>
      </c>
      <c r="G350" s="7">
        <v>7383</v>
      </c>
      <c r="H350" s="47" t="s">
        <v>4907</v>
      </c>
      <c r="I350" s="47" t="s">
        <v>4907</v>
      </c>
      <c r="J350" s="47" t="s">
        <v>4907</v>
      </c>
      <c r="K350" s="47" t="s">
        <v>4905</v>
      </c>
      <c r="L350" s="51">
        <v>0</v>
      </c>
      <c r="M350" s="56">
        <v>0</v>
      </c>
      <c r="N350" s="72">
        <v>0</v>
      </c>
      <c r="O350" s="65"/>
      <c r="P350" s="63" t="s">
        <v>4167</v>
      </c>
      <c r="Q350" s="63" t="s">
        <v>4168</v>
      </c>
      <c r="R350" s="63" t="s">
        <v>4985</v>
      </c>
      <c r="S350" s="63">
        <v>2</v>
      </c>
      <c r="T350" s="3">
        <f t="shared" si="60"/>
        <v>7383</v>
      </c>
      <c r="U350" s="3">
        <f t="shared" si="59"/>
        <v>7383</v>
      </c>
      <c r="V350" s="7">
        <v>6576918.555555555</v>
      </c>
      <c r="W350" s="7">
        <f t="shared" si="56"/>
        <v>7383</v>
      </c>
      <c r="X350" s="7">
        <f t="shared" si="57"/>
        <v>7383</v>
      </c>
      <c r="Y350" s="62">
        <v>1990919.560528904</v>
      </c>
      <c r="Z350" s="138">
        <f t="shared" si="58"/>
        <v>8567838.1160844583</v>
      </c>
      <c r="AA350" s="200"/>
      <c r="AB350" s="66"/>
      <c r="AC350" s="70"/>
      <c r="AE350"/>
    </row>
    <row r="351" spans="1:31" ht="49.75" x14ac:dyDescent="0.4">
      <c r="A351" s="28"/>
      <c r="B351" s="260">
        <v>339</v>
      </c>
      <c r="C351" s="66" t="s">
        <v>523</v>
      </c>
      <c r="D351" s="70" t="s">
        <v>2343</v>
      </c>
      <c r="E351" s="66" t="s">
        <v>538</v>
      </c>
      <c r="F351" s="71" t="s">
        <v>1397</v>
      </c>
      <c r="G351" s="6">
        <v>7230</v>
      </c>
      <c r="H351" s="47" t="s">
        <v>4907</v>
      </c>
      <c r="I351" s="47" t="s">
        <v>4907</v>
      </c>
      <c r="J351" s="47" t="s">
        <v>4907</v>
      </c>
      <c r="K351" s="47" t="s">
        <v>4905</v>
      </c>
      <c r="L351" s="51">
        <v>0</v>
      </c>
      <c r="M351" s="51">
        <v>0</v>
      </c>
      <c r="N351" s="72">
        <v>0</v>
      </c>
      <c r="O351" s="65"/>
      <c r="P351" s="63" t="s">
        <v>4295</v>
      </c>
      <c r="Q351" s="63" t="s">
        <v>4296</v>
      </c>
      <c r="R351" s="63" t="s">
        <v>4985</v>
      </c>
      <c r="S351" s="63">
        <v>2</v>
      </c>
      <c r="T351" s="3">
        <f t="shared" si="60"/>
        <v>7230</v>
      </c>
      <c r="U351" s="3">
        <f t="shared" si="59"/>
        <v>7230</v>
      </c>
      <c r="V351" s="6">
        <v>7427425</v>
      </c>
      <c r="W351" s="6">
        <f t="shared" si="56"/>
        <v>7230</v>
      </c>
      <c r="X351" s="6">
        <f t="shared" si="57"/>
        <v>7230</v>
      </c>
      <c r="Y351" s="62">
        <v>3121037</v>
      </c>
      <c r="Z351" s="138">
        <f t="shared" si="58"/>
        <v>10548462</v>
      </c>
      <c r="AA351" s="200"/>
      <c r="AB351" s="66"/>
      <c r="AC351" s="70"/>
      <c r="AE351"/>
    </row>
    <row r="352" spans="1:31" ht="24.9" x14ac:dyDescent="0.4">
      <c r="A352" s="28"/>
      <c r="B352" s="260">
        <v>340</v>
      </c>
      <c r="C352" s="66" t="s">
        <v>1097</v>
      </c>
      <c r="D352" s="70" t="s">
        <v>2765</v>
      </c>
      <c r="E352" s="66" t="s">
        <v>1121</v>
      </c>
      <c r="F352" s="71" t="s">
        <v>1772</v>
      </c>
      <c r="G352" s="3">
        <v>7084</v>
      </c>
      <c r="H352" s="47" t="s">
        <v>4907</v>
      </c>
      <c r="I352" s="47" t="s">
        <v>4907</v>
      </c>
      <c r="J352" s="47" t="s">
        <v>4907</v>
      </c>
      <c r="K352" s="47" t="s">
        <v>4905</v>
      </c>
      <c r="L352" s="51">
        <v>0</v>
      </c>
      <c r="M352" s="51">
        <v>0</v>
      </c>
      <c r="N352" s="72">
        <v>0.5081</v>
      </c>
      <c r="O352" s="65" t="s">
        <v>5165</v>
      </c>
      <c r="P352" s="63" t="s">
        <v>3492</v>
      </c>
      <c r="Q352" s="63" t="s">
        <v>3980</v>
      </c>
      <c r="R352" s="63" t="s">
        <v>4979</v>
      </c>
      <c r="S352" s="63">
        <v>2</v>
      </c>
      <c r="T352" s="3">
        <f t="shared" si="60"/>
        <v>7084</v>
      </c>
      <c r="U352" s="3">
        <f t="shared" si="59"/>
        <v>7084</v>
      </c>
      <c r="V352" s="3">
        <v>8390000</v>
      </c>
      <c r="W352" s="3">
        <f t="shared" si="56"/>
        <v>7084</v>
      </c>
      <c r="X352" s="3">
        <f t="shared" si="57"/>
        <v>7084</v>
      </c>
      <c r="Y352" s="62">
        <v>500000</v>
      </c>
      <c r="Z352" s="138">
        <f t="shared" si="58"/>
        <v>8890000</v>
      </c>
      <c r="AA352" s="200"/>
      <c r="AB352" s="66"/>
      <c r="AC352" s="70"/>
      <c r="AE352"/>
    </row>
    <row r="353" spans="1:31" ht="24.9" x14ac:dyDescent="0.4">
      <c r="A353" s="28"/>
      <c r="B353" s="260">
        <v>341</v>
      </c>
      <c r="C353" s="66" t="s">
        <v>523</v>
      </c>
      <c r="D353" s="70" t="s">
        <v>2344</v>
      </c>
      <c r="E353" s="66" t="s">
        <v>528</v>
      </c>
      <c r="F353" s="71" t="s">
        <v>559</v>
      </c>
      <c r="G353" s="3">
        <v>7054</v>
      </c>
      <c r="H353" s="47" t="s">
        <v>4907</v>
      </c>
      <c r="I353" s="47" t="s">
        <v>4907</v>
      </c>
      <c r="J353" s="47" t="s">
        <v>4907</v>
      </c>
      <c r="K353" s="47" t="s">
        <v>4905</v>
      </c>
      <c r="L353" s="51">
        <v>0</v>
      </c>
      <c r="M353" s="51">
        <v>0</v>
      </c>
      <c r="N353" s="72">
        <v>0</v>
      </c>
      <c r="O353" s="65"/>
      <c r="P353" s="63" t="s">
        <v>4297</v>
      </c>
      <c r="Q353" s="63" t="s">
        <v>4298</v>
      </c>
      <c r="R353" s="63" t="s">
        <v>4985</v>
      </c>
      <c r="S353" s="63">
        <v>2</v>
      </c>
      <c r="T353" s="3">
        <f t="shared" si="60"/>
        <v>7054</v>
      </c>
      <c r="U353" s="3">
        <f t="shared" si="59"/>
        <v>7054</v>
      </c>
      <c r="V353" s="3">
        <v>5415321.555555555</v>
      </c>
      <c r="W353" s="3">
        <f t="shared" si="56"/>
        <v>7054</v>
      </c>
      <c r="X353" s="3">
        <f t="shared" si="57"/>
        <v>7054</v>
      </c>
      <c r="Y353" s="62">
        <v>1963430.3619124026</v>
      </c>
      <c r="Z353" s="138">
        <f t="shared" si="58"/>
        <v>7378751.9174679574</v>
      </c>
      <c r="AA353" s="200"/>
      <c r="AB353" s="66"/>
      <c r="AC353" s="70"/>
      <c r="AE353"/>
    </row>
    <row r="354" spans="1:31" ht="18.899999999999999" customHeight="1" x14ac:dyDescent="0.4">
      <c r="A354" s="28"/>
      <c r="B354" s="260">
        <v>342</v>
      </c>
      <c r="C354" s="66" t="s">
        <v>720</v>
      </c>
      <c r="D354" s="70" t="s">
        <v>2489</v>
      </c>
      <c r="E354" s="66" t="s">
        <v>726</v>
      </c>
      <c r="F354" s="71" t="s">
        <v>726</v>
      </c>
      <c r="G354" s="3">
        <v>7010</v>
      </c>
      <c r="H354" s="47" t="s">
        <v>4907</v>
      </c>
      <c r="I354" s="47" t="s">
        <v>4907</v>
      </c>
      <c r="J354" s="47" t="s">
        <v>4907</v>
      </c>
      <c r="K354" s="47" t="s">
        <v>4905</v>
      </c>
      <c r="L354" s="51">
        <v>0</v>
      </c>
      <c r="M354" s="51">
        <v>0</v>
      </c>
      <c r="N354" s="72">
        <v>0</v>
      </c>
      <c r="O354" s="65"/>
      <c r="P354" s="63" t="s">
        <v>4440</v>
      </c>
      <c r="Q354" s="63" t="s">
        <v>4441</v>
      </c>
      <c r="R354" s="63" t="s">
        <v>4985</v>
      </c>
      <c r="S354" s="63">
        <v>2</v>
      </c>
      <c r="T354" s="3">
        <f t="shared" si="60"/>
        <v>7010</v>
      </c>
      <c r="U354" s="3">
        <f t="shared" si="59"/>
        <v>7010</v>
      </c>
      <c r="V354" s="3">
        <v>4903252.7777777771</v>
      </c>
      <c r="W354" s="3">
        <f t="shared" si="56"/>
        <v>7010</v>
      </c>
      <c r="X354" s="3">
        <f t="shared" si="57"/>
        <v>7010</v>
      </c>
      <c r="Y354" s="62">
        <v>1959686.8757688708</v>
      </c>
      <c r="Z354" s="138">
        <f t="shared" ref="Z354:Z368" si="61">V354+Y354</f>
        <v>6862939.6535466481</v>
      </c>
      <c r="AA354" s="200"/>
      <c r="AB354" s="66"/>
      <c r="AC354" s="70"/>
      <c r="AE354"/>
    </row>
    <row r="355" spans="1:31" ht="24.9" x14ac:dyDescent="0.4">
      <c r="A355" s="28"/>
      <c r="B355" s="260">
        <v>343</v>
      </c>
      <c r="C355" s="66" t="s">
        <v>963</v>
      </c>
      <c r="D355" s="70" t="s">
        <v>2650</v>
      </c>
      <c r="E355" s="66" t="s">
        <v>968</v>
      </c>
      <c r="F355" s="71" t="s">
        <v>1411</v>
      </c>
      <c r="G355" s="3">
        <v>6992</v>
      </c>
      <c r="H355" s="47" t="s">
        <v>4907</v>
      </c>
      <c r="I355" s="47" t="s">
        <v>4907</v>
      </c>
      <c r="J355" s="47" t="s">
        <v>4907</v>
      </c>
      <c r="K355" s="47" t="s">
        <v>4905</v>
      </c>
      <c r="L355" s="51">
        <v>0</v>
      </c>
      <c r="M355" s="51">
        <v>0</v>
      </c>
      <c r="N355" s="72">
        <v>8.0000000000000004E-4</v>
      </c>
      <c r="O355" s="65" t="s">
        <v>4978</v>
      </c>
      <c r="P355" s="63" t="s">
        <v>5140</v>
      </c>
      <c r="Q355" s="63" t="s">
        <v>5303</v>
      </c>
      <c r="R355" s="63" t="s">
        <v>4985</v>
      </c>
      <c r="S355" s="63">
        <v>2</v>
      </c>
      <c r="T355" s="3">
        <f t="shared" si="60"/>
        <v>6992</v>
      </c>
      <c r="U355" s="3">
        <f t="shared" si="59"/>
        <v>6992</v>
      </c>
      <c r="V355" s="3">
        <v>7386710</v>
      </c>
      <c r="W355" s="3">
        <f t="shared" si="56"/>
        <v>6992</v>
      </c>
      <c r="X355" s="3">
        <f t="shared" si="57"/>
        <v>6992</v>
      </c>
      <c r="Y355" s="62">
        <v>0</v>
      </c>
      <c r="Z355" s="138">
        <f t="shared" si="61"/>
        <v>7386710</v>
      </c>
      <c r="AA355" s="200"/>
      <c r="AB355" s="66"/>
      <c r="AC355" s="70"/>
      <c r="AE355"/>
    </row>
    <row r="356" spans="1:31" ht="24.9" x14ac:dyDescent="0.4">
      <c r="A356" s="28"/>
      <c r="B356" s="260">
        <v>344</v>
      </c>
      <c r="C356" s="66" t="s">
        <v>693</v>
      </c>
      <c r="D356" s="70" t="s">
        <v>2466</v>
      </c>
      <c r="E356" s="66" t="s">
        <v>709</v>
      </c>
      <c r="F356" s="71" t="s">
        <v>1749</v>
      </c>
      <c r="G356" s="3">
        <v>6815</v>
      </c>
      <c r="H356" s="47" t="s">
        <v>4907</v>
      </c>
      <c r="I356" s="47" t="s">
        <v>4907</v>
      </c>
      <c r="J356" s="47" t="s">
        <v>4907</v>
      </c>
      <c r="K356" s="47" t="s">
        <v>4905</v>
      </c>
      <c r="L356" s="51">
        <v>0</v>
      </c>
      <c r="M356" s="51">
        <v>0</v>
      </c>
      <c r="N356" s="72">
        <v>0</v>
      </c>
      <c r="O356" s="65"/>
      <c r="P356" s="63" t="s">
        <v>4411</v>
      </c>
      <c r="Q356" s="63" t="s">
        <v>4412</v>
      </c>
      <c r="R356" s="63" t="s">
        <v>4985</v>
      </c>
      <c r="S356" s="63">
        <v>2</v>
      </c>
      <c r="T356" s="3">
        <f t="shared" si="60"/>
        <v>6815</v>
      </c>
      <c r="U356" s="3">
        <f t="shared" si="59"/>
        <v>6815</v>
      </c>
      <c r="V356" s="3">
        <v>2850594.5</v>
      </c>
      <c r="W356" s="3">
        <f t="shared" si="56"/>
        <v>6815</v>
      </c>
      <c r="X356" s="3">
        <f t="shared" si="57"/>
        <v>6815</v>
      </c>
      <c r="Y356" s="62">
        <v>2850594.5</v>
      </c>
      <c r="Z356" s="138">
        <f t="shared" si="61"/>
        <v>5701189</v>
      </c>
      <c r="AA356" s="200"/>
      <c r="AB356" s="66"/>
      <c r="AC356" s="70"/>
      <c r="AE356"/>
    </row>
    <row r="357" spans="1:31" ht="19.3" customHeight="1" x14ac:dyDescent="0.4">
      <c r="A357" s="28"/>
      <c r="B357" s="260">
        <v>345</v>
      </c>
      <c r="C357" s="66" t="s">
        <v>292</v>
      </c>
      <c r="D357" s="70" t="s">
        <v>2189</v>
      </c>
      <c r="E357" s="66" t="s">
        <v>296</v>
      </c>
      <c r="F357" s="71" t="s">
        <v>296</v>
      </c>
      <c r="G357" s="7">
        <v>6773</v>
      </c>
      <c r="H357" s="47" t="s">
        <v>4907</v>
      </c>
      <c r="I357" s="47" t="s">
        <v>4907</v>
      </c>
      <c r="J357" s="47" t="s">
        <v>4907</v>
      </c>
      <c r="K357" s="47" t="s">
        <v>4905</v>
      </c>
      <c r="L357" s="51">
        <v>0</v>
      </c>
      <c r="M357" s="56">
        <v>0</v>
      </c>
      <c r="N357" s="72">
        <v>0</v>
      </c>
      <c r="O357" s="65"/>
      <c r="P357" s="63" t="s">
        <v>4169</v>
      </c>
      <c r="Q357" s="63" t="s">
        <v>4170</v>
      </c>
      <c r="R357" s="63" t="s">
        <v>4985</v>
      </c>
      <c r="S357" s="63">
        <v>2</v>
      </c>
      <c r="T357" s="62">
        <f t="shared" si="60"/>
        <v>6773</v>
      </c>
      <c r="U357" s="62">
        <f t="shared" si="59"/>
        <v>6773</v>
      </c>
      <c r="V357" s="7">
        <v>6063291.4814814823</v>
      </c>
      <c r="W357" s="7">
        <f t="shared" si="56"/>
        <v>6773</v>
      </c>
      <c r="X357" s="7">
        <f t="shared" si="57"/>
        <v>6773</v>
      </c>
      <c r="Y357" s="62">
        <v>1939237.1247454309</v>
      </c>
      <c r="Z357" s="138">
        <f t="shared" si="61"/>
        <v>8002528.6062269136</v>
      </c>
      <c r="AA357" s="200"/>
      <c r="AB357" s="66"/>
      <c r="AC357" s="70"/>
      <c r="AE357"/>
    </row>
    <row r="358" spans="1:31" ht="21.45" customHeight="1" x14ac:dyDescent="0.4">
      <c r="A358" s="28"/>
      <c r="B358" s="260">
        <v>346</v>
      </c>
      <c r="C358" s="66" t="s">
        <v>693</v>
      </c>
      <c r="D358" s="74" t="s">
        <v>2473</v>
      </c>
      <c r="E358" s="66" t="s">
        <v>1463</v>
      </c>
      <c r="F358" s="71" t="s">
        <v>1464</v>
      </c>
      <c r="G358" s="3">
        <v>6560</v>
      </c>
      <c r="H358" s="47" t="s">
        <v>4907</v>
      </c>
      <c r="I358" s="47" t="s">
        <v>4907</v>
      </c>
      <c r="J358" s="47" t="s">
        <v>4907</v>
      </c>
      <c r="K358" s="47" t="s">
        <v>4905</v>
      </c>
      <c r="L358" s="51">
        <v>0</v>
      </c>
      <c r="M358" s="51">
        <v>0</v>
      </c>
      <c r="N358" s="72">
        <v>0</v>
      </c>
      <c r="O358" s="65"/>
      <c r="P358" s="63" t="s">
        <v>5106</v>
      </c>
      <c r="Q358" s="63" t="s">
        <v>5260</v>
      </c>
      <c r="R358" s="63" t="s">
        <v>4985</v>
      </c>
      <c r="S358" s="63">
        <v>2</v>
      </c>
      <c r="T358" s="3">
        <f t="shared" si="60"/>
        <v>6560</v>
      </c>
      <c r="U358" s="3">
        <f t="shared" si="59"/>
        <v>6560</v>
      </c>
      <c r="V358" s="3">
        <v>4238556.6219081273</v>
      </c>
      <c r="W358" s="3">
        <f t="shared" si="56"/>
        <v>6560</v>
      </c>
      <c r="X358" s="3">
        <f t="shared" si="57"/>
        <v>6560</v>
      </c>
      <c r="Y358" s="62">
        <v>0</v>
      </c>
      <c r="Z358" s="138">
        <f t="shared" si="61"/>
        <v>4238556.6219081273</v>
      </c>
      <c r="AA358" s="200"/>
      <c r="AB358" s="66"/>
      <c r="AC358" s="70"/>
      <c r="AE358"/>
    </row>
    <row r="359" spans="1:31" ht="24.9" x14ac:dyDescent="0.4">
      <c r="A359" s="28"/>
      <c r="B359" s="260">
        <v>347</v>
      </c>
      <c r="C359" s="66" t="s">
        <v>523</v>
      </c>
      <c r="D359" s="70" t="s">
        <v>2346</v>
      </c>
      <c r="E359" s="66" t="s">
        <v>530</v>
      </c>
      <c r="F359" s="71" t="s">
        <v>1732</v>
      </c>
      <c r="G359" s="3">
        <f>5687+809</f>
        <v>6496</v>
      </c>
      <c r="H359" s="47" t="s">
        <v>4907</v>
      </c>
      <c r="I359" s="47" t="s">
        <v>4907</v>
      </c>
      <c r="J359" s="47" t="s">
        <v>4907</v>
      </c>
      <c r="K359" s="47" t="s">
        <v>4905</v>
      </c>
      <c r="L359" s="51">
        <v>0</v>
      </c>
      <c r="M359" s="51">
        <v>0</v>
      </c>
      <c r="N359" s="72">
        <v>0</v>
      </c>
      <c r="O359" s="65"/>
      <c r="P359" s="63" t="s">
        <v>4299</v>
      </c>
      <c r="Q359" s="63" t="s">
        <v>4300</v>
      </c>
      <c r="R359" s="63" t="s">
        <v>4985</v>
      </c>
      <c r="S359" s="63">
        <v>2</v>
      </c>
      <c r="T359" s="3">
        <f t="shared" si="60"/>
        <v>6496</v>
      </c>
      <c r="U359" s="3">
        <f t="shared" si="59"/>
        <v>6496</v>
      </c>
      <c r="V359" s="3">
        <v>8480864.722222222</v>
      </c>
      <c r="W359" s="3">
        <f t="shared" si="56"/>
        <v>6496</v>
      </c>
      <c r="X359" s="3">
        <f t="shared" si="57"/>
        <v>6496</v>
      </c>
      <c r="Y359" s="62">
        <v>1838578.0597336104</v>
      </c>
      <c r="Z359" s="138">
        <f t="shared" si="61"/>
        <v>10319442.781955833</v>
      </c>
      <c r="AA359" s="200"/>
      <c r="AB359" s="66"/>
      <c r="AC359" s="70"/>
      <c r="AE359"/>
    </row>
    <row r="360" spans="1:31" ht="37.299999999999997" x14ac:dyDescent="0.4">
      <c r="A360" s="28"/>
      <c r="B360" s="260">
        <v>348</v>
      </c>
      <c r="C360" s="66" t="s">
        <v>1189</v>
      </c>
      <c r="D360" s="74" t="s">
        <v>3063</v>
      </c>
      <c r="E360" s="66" t="s">
        <v>1429</v>
      </c>
      <c r="F360" s="71" t="s">
        <v>1417</v>
      </c>
      <c r="G360" s="3">
        <v>6483</v>
      </c>
      <c r="H360" s="47" t="s">
        <v>4907</v>
      </c>
      <c r="I360" s="47" t="s">
        <v>4907</v>
      </c>
      <c r="J360" s="47" t="s">
        <v>4907</v>
      </c>
      <c r="K360" s="47" t="s">
        <v>4905</v>
      </c>
      <c r="L360" s="51">
        <v>0</v>
      </c>
      <c r="M360" s="51">
        <v>0</v>
      </c>
      <c r="N360" s="72">
        <v>0</v>
      </c>
      <c r="O360" s="65"/>
      <c r="P360" s="63" t="s">
        <v>4722</v>
      </c>
      <c r="Q360" s="63" t="s">
        <v>4723</v>
      </c>
      <c r="R360" s="63" t="s">
        <v>4985</v>
      </c>
      <c r="S360" s="63">
        <v>2</v>
      </c>
      <c r="T360" s="3">
        <f t="shared" si="60"/>
        <v>6483</v>
      </c>
      <c r="U360" s="3">
        <f t="shared" si="59"/>
        <v>6483</v>
      </c>
      <c r="V360" s="3">
        <v>5498308</v>
      </c>
      <c r="W360" s="3">
        <f t="shared" si="56"/>
        <v>6483</v>
      </c>
      <c r="X360" s="3">
        <f t="shared" si="57"/>
        <v>6483</v>
      </c>
      <c r="Y360" s="62">
        <v>0</v>
      </c>
      <c r="Z360" s="138">
        <f t="shared" si="61"/>
        <v>5498308</v>
      </c>
      <c r="AA360" s="200"/>
      <c r="AB360" s="66"/>
      <c r="AC360" s="70"/>
      <c r="AE360"/>
    </row>
    <row r="361" spans="1:31" ht="37.299999999999997" x14ac:dyDescent="0.4">
      <c r="A361" s="28"/>
      <c r="B361" s="260">
        <v>349</v>
      </c>
      <c r="C361" s="66" t="s">
        <v>849</v>
      </c>
      <c r="D361" s="70" t="s">
        <v>3007</v>
      </c>
      <c r="E361" s="66" t="s">
        <v>1475</v>
      </c>
      <c r="F361" s="71" t="s">
        <v>1476</v>
      </c>
      <c r="G361" s="3">
        <v>6348</v>
      </c>
      <c r="H361" s="47" t="s">
        <v>4907</v>
      </c>
      <c r="I361" s="47" t="s">
        <v>4907</v>
      </c>
      <c r="J361" s="47" t="s">
        <v>4907</v>
      </c>
      <c r="K361" s="47" t="s">
        <v>4905</v>
      </c>
      <c r="L361" s="51">
        <v>0</v>
      </c>
      <c r="M361" s="51">
        <v>0</v>
      </c>
      <c r="N361" s="72">
        <v>0</v>
      </c>
      <c r="O361" s="65"/>
      <c r="P361" s="63" t="s">
        <v>4497</v>
      </c>
      <c r="Q361" s="63" t="s">
        <v>4498</v>
      </c>
      <c r="R361" s="63" t="s">
        <v>4985</v>
      </c>
      <c r="S361" s="63">
        <v>2</v>
      </c>
      <c r="T361" s="3">
        <f t="shared" si="60"/>
        <v>6348</v>
      </c>
      <c r="U361" s="3">
        <f t="shared" si="59"/>
        <v>6348</v>
      </c>
      <c r="V361" s="3">
        <v>4630810.2232953804</v>
      </c>
      <c r="W361" s="3">
        <f t="shared" si="56"/>
        <v>6348</v>
      </c>
      <c r="X361" s="3">
        <f t="shared" si="57"/>
        <v>6348</v>
      </c>
      <c r="Y361" s="62">
        <v>1428185.1547880517</v>
      </c>
      <c r="Z361" s="138">
        <f t="shared" si="61"/>
        <v>6058995.3780834321</v>
      </c>
      <c r="AA361" s="200"/>
      <c r="AB361" s="66"/>
      <c r="AC361" s="70"/>
      <c r="AE361"/>
    </row>
    <row r="362" spans="1:31" ht="24.9" x14ac:dyDescent="0.4">
      <c r="A362" s="28"/>
      <c r="B362" s="260">
        <v>350</v>
      </c>
      <c r="C362" s="66" t="s">
        <v>890</v>
      </c>
      <c r="D362" s="70" t="s">
        <v>2604</v>
      </c>
      <c r="E362" s="66" t="s">
        <v>907</v>
      </c>
      <c r="F362" s="71" t="s">
        <v>942</v>
      </c>
      <c r="G362" s="3">
        <v>6251</v>
      </c>
      <c r="H362" s="47" t="s">
        <v>4907</v>
      </c>
      <c r="I362" s="47" t="s">
        <v>4907</v>
      </c>
      <c r="J362" s="47" t="s">
        <v>4907</v>
      </c>
      <c r="K362" s="47" t="s">
        <v>4905</v>
      </c>
      <c r="L362" s="51">
        <v>0</v>
      </c>
      <c r="M362" s="51">
        <v>0</v>
      </c>
      <c r="N362" s="72">
        <v>0</v>
      </c>
      <c r="O362" s="65"/>
      <c r="P362" s="63" t="s">
        <v>4539</v>
      </c>
      <c r="Q362" s="63" t="s">
        <v>4540</v>
      </c>
      <c r="R362" s="63" t="s">
        <v>4985</v>
      </c>
      <c r="S362" s="63">
        <v>2</v>
      </c>
      <c r="T362" s="62">
        <f t="shared" si="60"/>
        <v>6251</v>
      </c>
      <c r="U362" s="62">
        <f t="shared" si="59"/>
        <v>6251</v>
      </c>
      <c r="V362" s="3">
        <v>6455501.2093397742</v>
      </c>
      <c r="W362" s="3">
        <f t="shared" si="56"/>
        <v>6251</v>
      </c>
      <c r="X362" s="3">
        <f t="shared" si="57"/>
        <v>6251</v>
      </c>
      <c r="Y362" s="62">
        <v>1892375.3652088367</v>
      </c>
      <c r="Z362" s="138">
        <f t="shared" si="61"/>
        <v>8347876.5745486114</v>
      </c>
      <c r="AA362" s="200"/>
      <c r="AB362" s="66"/>
      <c r="AC362" s="66"/>
      <c r="AE362"/>
    </row>
    <row r="363" spans="1:31" ht="17.600000000000001" customHeight="1" x14ac:dyDescent="0.4">
      <c r="A363" s="28"/>
      <c r="B363" s="260">
        <v>351</v>
      </c>
      <c r="C363" s="66" t="s">
        <v>1063</v>
      </c>
      <c r="D363" s="70" t="s">
        <v>2733</v>
      </c>
      <c r="E363" s="66" t="s">
        <v>1069</v>
      </c>
      <c r="F363" s="71" t="s">
        <v>1090</v>
      </c>
      <c r="G363" s="3">
        <v>6219</v>
      </c>
      <c r="H363" s="47" t="s">
        <v>4907</v>
      </c>
      <c r="I363" s="47" t="s">
        <v>4907</v>
      </c>
      <c r="J363" s="47" t="s">
        <v>4907</v>
      </c>
      <c r="K363" s="47" t="s">
        <v>4905</v>
      </c>
      <c r="L363" s="51">
        <v>0</v>
      </c>
      <c r="M363" s="51">
        <v>0</v>
      </c>
      <c r="N363" s="72">
        <v>0</v>
      </c>
      <c r="O363" s="65"/>
      <c r="P363" s="63" t="s">
        <v>4628</v>
      </c>
      <c r="Q363" s="63" t="s">
        <v>4629</v>
      </c>
      <c r="R363" s="63" t="s">
        <v>4985</v>
      </c>
      <c r="S363" s="63">
        <v>2</v>
      </c>
      <c r="T363" s="62">
        <f t="shared" si="60"/>
        <v>6219</v>
      </c>
      <c r="U363" s="62">
        <f t="shared" ref="U363:U394" si="62">IF(G363*(1-M363)-AA363&gt;0,G363*(1-M363)-AA363,0)</f>
        <v>6219</v>
      </c>
      <c r="V363" s="3">
        <v>6458859.1690821256</v>
      </c>
      <c r="W363" s="3">
        <f t="shared" si="56"/>
        <v>6219</v>
      </c>
      <c r="X363" s="3">
        <f t="shared" si="57"/>
        <v>6219</v>
      </c>
      <c r="Y363" s="62">
        <v>1889415.433237999</v>
      </c>
      <c r="Z363" s="138">
        <f t="shared" si="61"/>
        <v>8348274.6023201244</v>
      </c>
      <c r="AA363" s="200"/>
      <c r="AB363" s="66"/>
      <c r="AC363" s="66"/>
      <c r="AE363"/>
    </row>
    <row r="364" spans="1:31" ht="17.600000000000001" customHeight="1" x14ac:dyDescent="0.4">
      <c r="A364" s="31"/>
      <c r="B364" s="260">
        <v>352</v>
      </c>
      <c r="C364" s="66" t="s">
        <v>1189</v>
      </c>
      <c r="D364" s="74" t="s">
        <v>1844</v>
      </c>
      <c r="E364" s="66" t="s">
        <v>1485</v>
      </c>
      <c r="F364" s="71" t="s">
        <v>1485</v>
      </c>
      <c r="G364" s="3">
        <v>6100</v>
      </c>
      <c r="H364" s="47" t="s">
        <v>4907</v>
      </c>
      <c r="I364" s="47" t="s">
        <v>4907</v>
      </c>
      <c r="J364" s="47" t="s">
        <v>4907</v>
      </c>
      <c r="K364" s="47" t="s">
        <v>4905</v>
      </c>
      <c r="L364" s="51">
        <v>0</v>
      </c>
      <c r="M364" s="51">
        <v>0</v>
      </c>
      <c r="N364" s="72">
        <v>0</v>
      </c>
      <c r="O364" s="65"/>
      <c r="P364" s="63" t="s">
        <v>4750</v>
      </c>
      <c r="Q364" s="63" t="s">
        <v>4751</v>
      </c>
      <c r="R364" s="63" t="s">
        <v>4985</v>
      </c>
      <c r="S364" s="63">
        <v>2</v>
      </c>
      <c r="T364" s="62">
        <f t="shared" si="60"/>
        <v>6100</v>
      </c>
      <c r="U364" s="62">
        <f t="shared" si="62"/>
        <v>6100</v>
      </c>
      <c r="V364" s="3">
        <v>3409194</v>
      </c>
      <c r="W364" s="3">
        <f t="shared" si="56"/>
        <v>6100</v>
      </c>
      <c r="X364" s="3">
        <f t="shared" si="57"/>
        <v>6100</v>
      </c>
      <c r="Y364" s="62">
        <v>1689769</v>
      </c>
      <c r="Z364" s="138">
        <f t="shared" si="61"/>
        <v>5098963</v>
      </c>
      <c r="AA364" s="200"/>
      <c r="AB364" s="66"/>
      <c r="AC364" s="66"/>
      <c r="AE364"/>
    </row>
    <row r="365" spans="1:31" ht="49.75" x14ac:dyDescent="0.4">
      <c r="A365" s="31"/>
      <c r="B365" s="260">
        <v>353</v>
      </c>
      <c r="C365" s="66" t="s">
        <v>471</v>
      </c>
      <c r="D365" s="70" t="s">
        <v>2312</v>
      </c>
      <c r="E365" s="66" t="s">
        <v>481</v>
      </c>
      <c r="F365" s="71" t="s">
        <v>481</v>
      </c>
      <c r="G365" s="3">
        <v>6044</v>
      </c>
      <c r="H365" s="47" t="s">
        <v>4907</v>
      </c>
      <c r="I365" s="47" t="s">
        <v>4907</v>
      </c>
      <c r="J365" s="47" t="s">
        <v>4907</v>
      </c>
      <c r="K365" s="47" t="s">
        <v>4905</v>
      </c>
      <c r="L365" s="51">
        <v>0</v>
      </c>
      <c r="M365" s="51">
        <v>0</v>
      </c>
      <c r="N365" s="72">
        <v>0</v>
      </c>
      <c r="O365" s="65"/>
      <c r="P365" s="258" t="s">
        <v>3118</v>
      </c>
      <c r="Q365" s="63" t="s">
        <v>3590</v>
      </c>
      <c r="R365" s="63" t="s">
        <v>4979</v>
      </c>
      <c r="S365" s="63">
        <v>3</v>
      </c>
      <c r="T365" s="3">
        <f t="shared" si="60"/>
        <v>6044</v>
      </c>
      <c r="U365" s="3">
        <f t="shared" si="62"/>
        <v>6044</v>
      </c>
      <c r="V365" s="3">
        <v>6055155.666666666</v>
      </c>
      <c r="W365" s="3">
        <f t="shared" si="56"/>
        <v>6044</v>
      </c>
      <c r="X365" s="3">
        <f t="shared" si="57"/>
        <v>6044</v>
      </c>
      <c r="Y365" s="62">
        <v>1873038.2554476336</v>
      </c>
      <c r="Z365" s="138">
        <f t="shared" si="61"/>
        <v>7928193.9221142996</v>
      </c>
      <c r="AA365" s="200"/>
      <c r="AB365" s="66"/>
      <c r="AC365" s="66"/>
      <c r="AE365"/>
    </row>
    <row r="366" spans="1:31" ht="62.15" x14ac:dyDescent="0.4">
      <c r="A366" s="31"/>
      <c r="B366" s="260">
        <v>354</v>
      </c>
      <c r="C366" s="66" t="s">
        <v>890</v>
      </c>
      <c r="D366" s="70" t="s">
        <v>3016</v>
      </c>
      <c r="E366" s="66" t="s">
        <v>1434</v>
      </c>
      <c r="F366" s="71" t="s">
        <v>1815</v>
      </c>
      <c r="G366" s="3">
        <v>6036</v>
      </c>
      <c r="H366" s="47" t="s">
        <v>4907</v>
      </c>
      <c r="I366" s="47" t="s">
        <v>4907</v>
      </c>
      <c r="J366" s="47" t="s">
        <v>4907</v>
      </c>
      <c r="K366" s="47" t="s">
        <v>4905</v>
      </c>
      <c r="L366" s="51">
        <v>0</v>
      </c>
      <c r="M366" s="51">
        <v>0</v>
      </c>
      <c r="N366" s="72">
        <v>0</v>
      </c>
      <c r="O366" s="65"/>
      <c r="P366" s="63" t="s">
        <v>4541</v>
      </c>
      <c r="Q366" s="63" t="s">
        <v>4542</v>
      </c>
      <c r="R366" s="63" t="s">
        <v>4985</v>
      </c>
      <c r="S366" s="63">
        <v>2</v>
      </c>
      <c r="T366" s="62">
        <f t="shared" si="60"/>
        <v>6036</v>
      </c>
      <c r="U366" s="62">
        <f t="shared" si="62"/>
        <v>6036</v>
      </c>
      <c r="V366" s="3">
        <v>4888083.8652124889</v>
      </c>
      <c r="W366" s="3">
        <f t="shared" si="56"/>
        <v>6036</v>
      </c>
      <c r="X366" s="3">
        <f t="shared" si="57"/>
        <v>6036</v>
      </c>
      <c r="Y366" s="62">
        <v>2887931.8878412177</v>
      </c>
      <c r="Z366" s="138">
        <f t="shared" si="61"/>
        <v>7776015.7530537061</v>
      </c>
      <c r="AA366" s="200"/>
      <c r="AB366" s="66"/>
      <c r="AC366" s="66"/>
      <c r="AE366"/>
    </row>
    <row r="367" spans="1:31" ht="62.15" x14ac:dyDescent="0.4">
      <c r="A367" s="31"/>
      <c r="B367" s="260">
        <v>355</v>
      </c>
      <c r="C367" s="66" t="s">
        <v>890</v>
      </c>
      <c r="D367" s="70" t="s">
        <v>2606</v>
      </c>
      <c r="E367" s="66" t="s">
        <v>1290</v>
      </c>
      <c r="F367" s="71" t="s">
        <v>1816</v>
      </c>
      <c r="G367" s="3">
        <v>5836</v>
      </c>
      <c r="H367" s="47" t="s">
        <v>4907</v>
      </c>
      <c r="I367" s="47" t="s">
        <v>4907</v>
      </c>
      <c r="J367" s="47" t="s">
        <v>4907</v>
      </c>
      <c r="K367" s="47" t="s">
        <v>4905</v>
      </c>
      <c r="L367" s="51">
        <v>0</v>
      </c>
      <c r="M367" s="51">
        <v>0</v>
      </c>
      <c r="N367" s="72">
        <v>0</v>
      </c>
      <c r="O367" s="65"/>
      <c r="P367" s="63" t="s">
        <v>4543</v>
      </c>
      <c r="Q367" s="63" t="s">
        <v>4544</v>
      </c>
      <c r="R367" s="63" t="s">
        <v>4985</v>
      </c>
      <c r="S367" s="63">
        <v>2</v>
      </c>
      <c r="T367" s="62">
        <f t="shared" si="60"/>
        <v>5836</v>
      </c>
      <c r="U367" s="62">
        <f t="shared" si="62"/>
        <v>5836</v>
      </c>
      <c r="V367" s="3">
        <v>12082204.104397831</v>
      </c>
      <c r="W367" s="3">
        <f t="shared" si="56"/>
        <v>5836</v>
      </c>
      <c r="X367" s="3">
        <f t="shared" si="57"/>
        <v>5836</v>
      </c>
      <c r="Y367" s="62">
        <v>2792241.6331082415</v>
      </c>
      <c r="Z367" s="138">
        <f t="shared" si="61"/>
        <v>14874445.737506073</v>
      </c>
      <c r="AA367" s="200"/>
      <c r="AB367" s="66"/>
      <c r="AC367" s="66"/>
      <c r="AE367"/>
    </row>
    <row r="368" spans="1:31" ht="37.299999999999997" x14ac:dyDescent="0.4">
      <c r="A368" s="31"/>
      <c r="B368" s="260">
        <v>356</v>
      </c>
      <c r="C368" s="66" t="s">
        <v>849</v>
      </c>
      <c r="D368" s="66" t="s">
        <v>3010</v>
      </c>
      <c r="E368" s="66" t="s">
        <v>1428</v>
      </c>
      <c r="F368" s="71" t="s">
        <v>1352</v>
      </c>
      <c r="G368" s="3">
        <v>5827</v>
      </c>
      <c r="H368" s="47" t="s">
        <v>4907</v>
      </c>
      <c r="I368" s="47" t="s">
        <v>4907</v>
      </c>
      <c r="J368" s="47" t="s">
        <v>4907</v>
      </c>
      <c r="K368" s="47" t="s">
        <v>4905</v>
      </c>
      <c r="L368" s="51">
        <v>0</v>
      </c>
      <c r="M368" s="51">
        <v>0</v>
      </c>
      <c r="N368" s="72">
        <v>0</v>
      </c>
      <c r="O368" s="65"/>
      <c r="P368" s="63" t="s">
        <v>4505</v>
      </c>
      <c r="Q368" s="63" t="s">
        <v>4506</v>
      </c>
      <c r="R368" s="63" t="s">
        <v>4985</v>
      </c>
      <c r="S368" s="63">
        <v>2</v>
      </c>
      <c r="T368" s="3">
        <f t="shared" si="60"/>
        <v>5827</v>
      </c>
      <c r="U368" s="3">
        <f t="shared" si="62"/>
        <v>5827</v>
      </c>
      <c r="V368" s="3">
        <v>2231924.5</v>
      </c>
      <c r="W368" s="3">
        <f t="shared" si="56"/>
        <v>5827</v>
      </c>
      <c r="X368" s="3">
        <f t="shared" si="57"/>
        <v>5827</v>
      </c>
      <c r="Y368" s="62">
        <v>2231924.5</v>
      </c>
      <c r="Z368" s="138">
        <f t="shared" si="61"/>
        <v>4463849</v>
      </c>
      <c r="AA368" s="200"/>
      <c r="AB368" s="66"/>
      <c r="AC368" s="66"/>
      <c r="AE368"/>
    </row>
    <row r="369" spans="1:31" ht="21.9" customHeight="1" x14ac:dyDescent="0.4">
      <c r="A369" s="31"/>
      <c r="B369" s="260">
        <v>357</v>
      </c>
      <c r="C369" s="66" t="s">
        <v>720</v>
      </c>
      <c r="D369" s="70" t="s">
        <v>2498</v>
      </c>
      <c r="E369" s="66" t="s">
        <v>733</v>
      </c>
      <c r="F369" s="71" t="s">
        <v>1754</v>
      </c>
      <c r="G369" s="3">
        <f>3180+2627</f>
        <v>5807</v>
      </c>
      <c r="H369" s="47" t="s">
        <v>4907</v>
      </c>
      <c r="I369" s="47" t="s">
        <v>4907</v>
      </c>
      <c r="J369" s="47" t="s">
        <v>4907</v>
      </c>
      <c r="K369" s="47" t="s">
        <v>4905</v>
      </c>
      <c r="L369" s="51">
        <v>0</v>
      </c>
      <c r="M369" s="51">
        <v>0</v>
      </c>
      <c r="N369" s="72">
        <v>0</v>
      </c>
      <c r="O369" s="65"/>
      <c r="P369" s="63" t="s">
        <v>4448</v>
      </c>
      <c r="Q369" s="63" t="s">
        <v>4449</v>
      </c>
      <c r="R369" s="63" t="s">
        <v>4985</v>
      </c>
      <c r="S369" s="63">
        <v>2</v>
      </c>
      <c r="T369" s="3">
        <f t="shared" si="60"/>
        <v>5807</v>
      </c>
      <c r="U369" s="3">
        <f t="shared" si="62"/>
        <v>5807</v>
      </c>
      <c r="V369" s="3"/>
      <c r="W369" s="3">
        <f t="shared" si="56"/>
        <v>5807</v>
      </c>
      <c r="X369" s="3">
        <f t="shared" si="57"/>
        <v>5807</v>
      </c>
      <c r="Y369" s="62"/>
      <c r="Z369" s="138"/>
      <c r="AA369" s="200"/>
      <c r="AB369" s="66"/>
      <c r="AC369" s="66"/>
      <c r="AE369"/>
    </row>
    <row r="370" spans="1:31" ht="24.9" x14ac:dyDescent="0.4">
      <c r="A370" s="31"/>
      <c r="B370" s="260">
        <v>358</v>
      </c>
      <c r="C370" s="66" t="s">
        <v>96</v>
      </c>
      <c r="D370" s="74" t="s">
        <v>2066</v>
      </c>
      <c r="E370" s="66" t="s">
        <v>1780</v>
      </c>
      <c r="F370" s="71" t="s">
        <v>1709</v>
      </c>
      <c r="G370" s="3">
        <v>5697</v>
      </c>
      <c r="H370" s="47" t="s">
        <v>4907</v>
      </c>
      <c r="I370" s="47" t="s">
        <v>4907</v>
      </c>
      <c r="J370" s="47" t="s">
        <v>4907</v>
      </c>
      <c r="K370" s="47" t="s">
        <v>4905</v>
      </c>
      <c r="L370" s="51">
        <v>0</v>
      </c>
      <c r="M370" s="51">
        <v>0</v>
      </c>
      <c r="N370" s="72">
        <v>0</v>
      </c>
      <c r="O370" s="65"/>
      <c r="P370" s="63" t="s">
        <v>4073</v>
      </c>
      <c r="Q370" s="63" t="s">
        <v>4074</v>
      </c>
      <c r="R370" s="63" t="s">
        <v>4985</v>
      </c>
      <c r="S370" s="63">
        <v>2</v>
      </c>
      <c r="T370" s="3">
        <f t="shared" si="60"/>
        <v>5697</v>
      </c>
      <c r="U370" s="3">
        <f t="shared" si="62"/>
        <v>5697</v>
      </c>
      <c r="V370" s="3">
        <v>2163134</v>
      </c>
      <c r="W370" s="3">
        <f t="shared" si="56"/>
        <v>5697</v>
      </c>
      <c r="X370" s="3">
        <f t="shared" si="57"/>
        <v>5697</v>
      </c>
      <c r="Y370" s="3">
        <v>2163134</v>
      </c>
      <c r="Z370" s="138">
        <f t="shared" ref="Z370:Z406" si="63">V370+Y370</f>
        <v>4326268</v>
      </c>
      <c r="AA370" s="200"/>
      <c r="AB370" s="66"/>
      <c r="AC370" s="66"/>
      <c r="AE370"/>
    </row>
    <row r="371" spans="1:31" ht="37.299999999999997" x14ac:dyDescent="0.4">
      <c r="A371" s="31"/>
      <c r="B371" s="260">
        <v>359</v>
      </c>
      <c r="C371" s="66" t="s">
        <v>849</v>
      </c>
      <c r="D371" s="66" t="s">
        <v>3011</v>
      </c>
      <c r="E371" s="66" t="s">
        <v>1351</v>
      </c>
      <c r="F371" s="71" t="s">
        <v>1760</v>
      </c>
      <c r="G371" s="3">
        <v>5588</v>
      </c>
      <c r="H371" s="47" t="s">
        <v>4907</v>
      </c>
      <c r="I371" s="47" t="s">
        <v>4907</v>
      </c>
      <c r="J371" s="47" t="s">
        <v>4907</v>
      </c>
      <c r="K371" s="47" t="s">
        <v>4905</v>
      </c>
      <c r="L371" s="51">
        <v>0</v>
      </c>
      <c r="M371" s="51">
        <v>0</v>
      </c>
      <c r="N371" s="72">
        <v>0</v>
      </c>
      <c r="O371" s="65"/>
      <c r="P371" s="63" t="s">
        <v>4507</v>
      </c>
      <c r="Q371" s="63" t="s">
        <v>4508</v>
      </c>
      <c r="R371" s="63" t="s">
        <v>4985</v>
      </c>
      <c r="S371" s="63">
        <v>2</v>
      </c>
      <c r="T371" s="3">
        <f t="shared" si="60"/>
        <v>5588</v>
      </c>
      <c r="U371" s="3">
        <f t="shared" si="62"/>
        <v>5588</v>
      </c>
      <c r="V371" s="3">
        <f>T371*1800</f>
        <v>10058400</v>
      </c>
      <c r="W371" s="3">
        <f t="shared" si="56"/>
        <v>5588</v>
      </c>
      <c r="X371" s="3">
        <f t="shared" si="57"/>
        <v>5588</v>
      </c>
      <c r="Y371" s="62">
        <f>U371*1800</f>
        <v>10058400</v>
      </c>
      <c r="Z371" s="138">
        <f t="shared" si="63"/>
        <v>20116800</v>
      </c>
      <c r="AA371" s="200"/>
      <c r="AB371" s="66"/>
      <c r="AC371" s="66"/>
      <c r="AE371"/>
    </row>
    <row r="372" spans="1:31" ht="37.299999999999997" x14ac:dyDescent="0.4">
      <c r="A372" s="31"/>
      <c r="B372" s="260">
        <v>360</v>
      </c>
      <c r="C372" s="66" t="s">
        <v>319</v>
      </c>
      <c r="D372" s="70" t="s">
        <v>2432</v>
      </c>
      <c r="E372" s="66" t="s">
        <v>671</v>
      </c>
      <c r="F372" s="71" t="s">
        <v>671</v>
      </c>
      <c r="G372" s="3">
        <v>5510</v>
      </c>
      <c r="H372" s="47" t="s">
        <v>4907</v>
      </c>
      <c r="I372" s="47" t="s">
        <v>4907</v>
      </c>
      <c r="J372" s="47" t="s">
        <v>4907</v>
      </c>
      <c r="K372" s="47" t="s">
        <v>4905</v>
      </c>
      <c r="L372" s="51">
        <v>0</v>
      </c>
      <c r="M372" s="51">
        <v>0</v>
      </c>
      <c r="N372" s="72">
        <v>0</v>
      </c>
      <c r="O372" s="65"/>
      <c r="P372" s="258" t="s">
        <v>4942</v>
      </c>
      <c r="Q372" s="63" t="s">
        <v>3609</v>
      </c>
      <c r="R372" s="63" t="s">
        <v>4979</v>
      </c>
      <c r="S372" s="63">
        <v>3</v>
      </c>
      <c r="T372" s="62">
        <f t="shared" si="60"/>
        <v>5510</v>
      </c>
      <c r="U372" s="62">
        <f t="shared" si="62"/>
        <v>5510</v>
      </c>
      <c r="V372" s="3">
        <v>5172768.692307693</v>
      </c>
      <c r="W372" s="3">
        <f t="shared" si="56"/>
        <v>5510</v>
      </c>
      <c r="X372" s="3">
        <f t="shared" si="57"/>
        <v>5510</v>
      </c>
      <c r="Y372" s="62">
        <v>1820932.831322406</v>
      </c>
      <c r="Z372" s="138">
        <f t="shared" si="63"/>
        <v>6993701.5236300994</v>
      </c>
      <c r="AA372" s="200"/>
      <c r="AB372" s="66"/>
      <c r="AC372" s="66"/>
      <c r="AE372"/>
    </row>
    <row r="373" spans="1:31" ht="24.9" x14ac:dyDescent="0.4">
      <c r="A373" s="28"/>
      <c r="B373" s="260">
        <v>361</v>
      </c>
      <c r="C373" s="66" t="s">
        <v>693</v>
      </c>
      <c r="D373" s="74" t="s">
        <v>2982</v>
      </c>
      <c r="E373" s="66" t="s">
        <v>1265</v>
      </c>
      <c r="F373" s="71" t="s">
        <v>1266</v>
      </c>
      <c r="G373" s="3">
        <v>5498</v>
      </c>
      <c r="H373" s="47" t="s">
        <v>4907</v>
      </c>
      <c r="I373" s="47" t="s">
        <v>4907</v>
      </c>
      <c r="J373" s="47" t="s">
        <v>4907</v>
      </c>
      <c r="K373" s="47" t="s">
        <v>4905</v>
      </c>
      <c r="L373" s="51">
        <v>0</v>
      </c>
      <c r="M373" s="51">
        <v>0</v>
      </c>
      <c r="N373" s="72">
        <v>0</v>
      </c>
      <c r="O373" s="65"/>
      <c r="P373" s="63" t="s">
        <v>4388</v>
      </c>
      <c r="Q373" s="63" t="s">
        <v>4389</v>
      </c>
      <c r="R373" s="63" t="s">
        <v>4985</v>
      </c>
      <c r="S373" s="63">
        <v>2</v>
      </c>
      <c r="T373" s="3">
        <f t="shared" si="60"/>
        <v>5498</v>
      </c>
      <c r="U373" s="3">
        <f t="shared" si="62"/>
        <v>5498</v>
      </c>
      <c r="V373" s="3">
        <v>8478339.4879786503</v>
      </c>
      <c r="W373" s="3">
        <f t="shared" si="56"/>
        <v>5498</v>
      </c>
      <c r="X373" s="3">
        <f t="shared" si="57"/>
        <v>5498</v>
      </c>
      <c r="Y373" s="62">
        <v>8478339.4879786503</v>
      </c>
      <c r="Z373" s="138">
        <f t="shared" si="63"/>
        <v>16956678.975957301</v>
      </c>
      <c r="AA373" s="200"/>
      <c r="AB373" s="66"/>
      <c r="AC373" s="66"/>
      <c r="AD373" s="14"/>
      <c r="AE373" s="14"/>
    </row>
    <row r="374" spans="1:31" ht="24.9" x14ac:dyDescent="0.4">
      <c r="A374" s="31"/>
      <c r="B374" s="260">
        <v>362</v>
      </c>
      <c r="C374" s="66" t="s">
        <v>595</v>
      </c>
      <c r="D374" s="70" t="s">
        <v>2392</v>
      </c>
      <c r="E374" s="66" t="s">
        <v>602</v>
      </c>
      <c r="F374" s="71" t="s">
        <v>1805</v>
      </c>
      <c r="G374" s="3">
        <v>5491</v>
      </c>
      <c r="H374" s="47" t="s">
        <v>4907</v>
      </c>
      <c r="I374" s="47" t="s">
        <v>4907</v>
      </c>
      <c r="J374" s="47" t="s">
        <v>4907</v>
      </c>
      <c r="K374" s="47" t="s">
        <v>4905</v>
      </c>
      <c r="L374" s="51">
        <v>0</v>
      </c>
      <c r="M374" s="51">
        <v>0</v>
      </c>
      <c r="N374" s="72">
        <v>0</v>
      </c>
      <c r="O374" s="65"/>
      <c r="P374" s="63" t="s">
        <v>3336</v>
      </c>
      <c r="Q374" s="63" t="s">
        <v>3825</v>
      </c>
      <c r="R374" s="63" t="s">
        <v>4979</v>
      </c>
      <c r="S374" s="63">
        <v>2</v>
      </c>
      <c r="T374" s="62">
        <f t="shared" si="60"/>
        <v>5491</v>
      </c>
      <c r="U374" s="62">
        <f t="shared" si="62"/>
        <v>5491</v>
      </c>
      <c r="V374" s="3">
        <v>8506677.3272727281</v>
      </c>
      <c r="W374" s="3">
        <f t="shared" si="56"/>
        <v>5491</v>
      </c>
      <c r="X374" s="3">
        <f t="shared" si="57"/>
        <v>5491</v>
      </c>
      <c r="Y374" s="62">
        <v>1819015.4129878702</v>
      </c>
      <c r="Z374" s="138">
        <f t="shared" si="63"/>
        <v>10325692.740260597</v>
      </c>
      <c r="AA374" s="200"/>
      <c r="AB374" s="66"/>
      <c r="AC374" s="66"/>
      <c r="AE374"/>
    </row>
    <row r="375" spans="1:31" ht="37.299999999999997" x14ac:dyDescent="0.4">
      <c r="A375" s="31"/>
      <c r="B375" s="260">
        <v>363</v>
      </c>
      <c r="C375" s="66" t="s">
        <v>420</v>
      </c>
      <c r="D375" s="70" t="s">
        <v>2299</v>
      </c>
      <c r="E375" s="66" t="s">
        <v>1645</v>
      </c>
      <c r="F375" s="71" t="s">
        <v>1644</v>
      </c>
      <c r="G375" s="3">
        <v>5462</v>
      </c>
      <c r="H375" s="47" t="s">
        <v>4907</v>
      </c>
      <c r="I375" s="47" t="s">
        <v>4907</v>
      </c>
      <c r="J375" s="47" t="s">
        <v>4907</v>
      </c>
      <c r="K375" s="47" t="s">
        <v>4905</v>
      </c>
      <c r="L375" s="51">
        <v>0</v>
      </c>
      <c r="M375" s="51">
        <v>0</v>
      </c>
      <c r="N375" s="72">
        <v>0</v>
      </c>
      <c r="O375" s="65"/>
      <c r="P375" s="63" t="s">
        <v>3305</v>
      </c>
      <c r="Q375" s="63" t="s">
        <v>3794</v>
      </c>
      <c r="R375" s="63" t="s">
        <v>4979</v>
      </c>
      <c r="S375" s="63">
        <v>2</v>
      </c>
      <c r="T375" s="3">
        <f t="shared" si="60"/>
        <v>5462</v>
      </c>
      <c r="U375" s="3">
        <f t="shared" si="62"/>
        <v>5462</v>
      </c>
      <c r="V375" s="3">
        <v>4820742.5</v>
      </c>
      <c r="W375" s="3">
        <f t="shared" si="56"/>
        <v>5462</v>
      </c>
      <c r="X375" s="3">
        <f t="shared" si="57"/>
        <v>5462</v>
      </c>
      <c r="Y375" s="62">
        <v>4820742.5</v>
      </c>
      <c r="Z375" s="138">
        <f t="shared" si="63"/>
        <v>9641485</v>
      </c>
      <c r="AA375" s="200"/>
      <c r="AB375" s="66"/>
      <c r="AC375" s="66"/>
      <c r="AE375"/>
    </row>
    <row r="376" spans="1:31" ht="24.9" x14ac:dyDescent="0.4">
      <c r="A376" s="31"/>
      <c r="B376" s="260">
        <v>364</v>
      </c>
      <c r="C376" s="66" t="s">
        <v>1097</v>
      </c>
      <c r="D376" s="70" t="s">
        <v>2751</v>
      </c>
      <c r="E376" s="66" t="s">
        <v>1104</v>
      </c>
      <c r="F376" s="71" t="s">
        <v>1104</v>
      </c>
      <c r="G376" s="3">
        <v>5446</v>
      </c>
      <c r="H376" s="47" t="s">
        <v>4907</v>
      </c>
      <c r="I376" s="47" t="s">
        <v>4907</v>
      </c>
      <c r="J376" s="47" t="s">
        <v>4907</v>
      </c>
      <c r="K376" s="47" t="s">
        <v>4905</v>
      </c>
      <c r="L376" s="51">
        <v>0</v>
      </c>
      <c r="M376" s="51">
        <v>0</v>
      </c>
      <c r="N376" s="72">
        <v>0.24170000000000003</v>
      </c>
      <c r="O376" s="65" t="s">
        <v>5165</v>
      </c>
      <c r="P376" s="258" t="s">
        <v>3163</v>
      </c>
      <c r="Q376" s="63" t="s">
        <v>3653</v>
      </c>
      <c r="R376" s="63" t="s">
        <v>4979</v>
      </c>
      <c r="S376" s="63">
        <v>3</v>
      </c>
      <c r="T376" s="62">
        <f t="shared" si="60"/>
        <v>5446</v>
      </c>
      <c r="U376" s="62">
        <f t="shared" si="62"/>
        <v>5446</v>
      </c>
      <c r="V376" s="3">
        <v>4204614.2424242422</v>
      </c>
      <c r="W376" s="3">
        <f t="shared" si="56"/>
        <v>5446</v>
      </c>
      <c r="X376" s="3">
        <f t="shared" si="57"/>
        <v>5446</v>
      </c>
      <c r="Y376" s="62">
        <v>1814455.6940357545</v>
      </c>
      <c r="Z376" s="138">
        <f t="shared" si="63"/>
        <v>6019069.9364599967</v>
      </c>
      <c r="AA376" s="200"/>
      <c r="AB376" s="66"/>
      <c r="AC376" s="66"/>
      <c r="AE376"/>
    </row>
    <row r="377" spans="1:31" ht="14.6" x14ac:dyDescent="0.4">
      <c r="A377" s="31"/>
      <c r="B377" s="260">
        <v>365</v>
      </c>
      <c r="C377" s="66" t="s">
        <v>560</v>
      </c>
      <c r="D377" s="70" t="s">
        <v>2365</v>
      </c>
      <c r="E377" s="66" t="s">
        <v>563</v>
      </c>
      <c r="F377" s="71" t="s">
        <v>585</v>
      </c>
      <c r="G377" s="3">
        <v>5446</v>
      </c>
      <c r="H377" s="47" t="s">
        <v>4907</v>
      </c>
      <c r="I377" s="47" t="s">
        <v>4907</v>
      </c>
      <c r="J377" s="47" t="s">
        <v>4907</v>
      </c>
      <c r="K377" s="47" t="s">
        <v>4905</v>
      </c>
      <c r="L377" s="51">
        <v>0</v>
      </c>
      <c r="M377" s="51">
        <v>0</v>
      </c>
      <c r="N377" s="72">
        <v>0</v>
      </c>
      <c r="O377" s="65"/>
      <c r="P377" s="63" t="s">
        <v>3327</v>
      </c>
      <c r="Q377" s="63" t="s">
        <v>3816</v>
      </c>
      <c r="R377" s="63" t="s">
        <v>4979</v>
      </c>
      <c r="S377" s="63">
        <v>2</v>
      </c>
      <c r="T377" s="62">
        <f t="shared" ref="T377:T401" si="64">IF(G377*(1-L377)-AA377&gt;0,G377*(1-L377)-AA377,0)</f>
        <v>5446</v>
      </c>
      <c r="U377" s="62">
        <f t="shared" si="62"/>
        <v>5446</v>
      </c>
      <c r="V377" s="3">
        <v>4637673.2424242422</v>
      </c>
      <c r="W377" s="3">
        <f t="shared" si="56"/>
        <v>5446</v>
      </c>
      <c r="X377" s="3">
        <f t="shared" si="57"/>
        <v>5446</v>
      </c>
      <c r="Y377" s="62">
        <v>1814455.6940357545</v>
      </c>
      <c r="Z377" s="138">
        <f t="shared" si="63"/>
        <v>6452128.9364599967</v>
      </c>
      <c r="AA377" s="200"/>
      <c r="AB377" s="66"/>
      <c r="AC377" s="66"/>
      <c r="AE377"/>
    </row>
    <row r="378" spans="1:31" ht="24.9" x14ac:dyDescent="0.4">
      <c r="A378" s="29"/>
      <c r="B378" s="260">
        <v>366</v>
      </c>
      <c r="C378" s="66" t="s">
        <v>720</v>
      </c>
      <c r="D378" s="70" t="s">
        <v>2493</v>
      </c>
      <c r="E378" s="66" t="s">
        <v>1426</v>
      </c>
      <c r="F378" s="71" t="s">
        <v>1402</v>
      </c>
      <c r="G378" s="3">
        <v>5409</v>
      </c>
      <c r="H378" s="47" t="s">
        <v>4907</v>
      </c>
      <c r="I378" s="47" t="s">
        <v>4907</v>
      </c>
      <c r="J378" s="47" t="s">
        <v>4907</v>
      </c>
      <c r="K378" s="47" t="s">
        <v>4905</v>
      </c>
      <c r="L378" s="51">
        <v>0</v>
      </c>
      <c r="M378" s="51">
        <v>0</v>
      </c>
      <c r="N378" s="72">
        <v>0</v>
      </c>
      <c r="O378" s="65"/>
      <c r="P378" s="63" t="s">
        <v>4444</v>
      </c>
      <c r="Q378" s="63" t="s">
        <v>4445</v>
      </c>
      <c r="R378" s="63" t="s">
        <v>4985</v>
      </c>
      <c r="S378" s="63">
        <v>2</v>
      </c>
      <c r="T378" s="3">
        <f t="shared" si="64"/>
        <v>5409</v>
      </c>
      <c r="U378" s="3">
        <f t="shared" si="62"/>
        <v>5409</v>
      </c>
      <c r="V378" s="3">
        <v>4668279</v>
      </c>
      <c r="W378" s="3">
        <f t="shared" si="56"/>
        <v>5409</v>
      </c>
      <c r="X378" s="3">
        <f t="shared" si="57"/>
        <v>5409</v>
      </c>
      <c r="Y378" s="62">
        <v>707912</v>
      </c>
      <c r="Z378" s="138">
        <f t="shared" si="63"/>
        <v>5376191</v>
      </c>
      <c r="AA378" s="200"/>
      <c r="AB378" s="66"/>
      <c r="AC378" s="66"/>
      <c r="AD378" s="12"/>
      <c r="AE378" s="12"/>
    </row>
    <row r="379" spans="1:31" ht="65.599999999999994" customHeight="1" x14ac:dyDescent="0.4">
      <c r="A379" s="31"/>
      <c r="B379" s="260">
        <v>367</v>
      </c>
      <c r="C379" s="66" t="s">
        <v>420</v>
      </c>
      <c r="D379" s="70" t="s">
        <v>2305</v>
      </c>
      <c r="E379" s="66" t="s">
        <v>1658</v>
      </c>
      <c r="F379" s="71" t="s">
        <v>1657</v>
      </c>
      <c r="G379" s="3">
        <v>5375</v>
      </c>
      <c r="H379" s="47" t="s">
        <v>4907</v>
      </c>
      <c r="I379" s="47" t="s">
        <v>4907</v>
      </c>
      <c r="J379" s="47" t="s">
        <v>4907</v>
      </c>
      <c r="K379" s="47" t="s">
        <v>4905</v>
      </c>
      <c r="L379" s="51">
        <v>0</v>
      </c>
      <c r="M379" s="51">
        <v>0</v>
      </c>
      <c r="N379" s="72">
        <v>0</v>
      </c>
      <c r="O379" s="65"/>
      <c r="P379" s="63" t="s">
        <v>4267</v>
      </c>
      <c r="Q379" s="63" t="s">
        <v>4268</v>
      </c>
      <c r="R379" s="63" t="s">
        <v>4985</v>
      </c>
      <c r="S379" s="63">
        <v>2</v>
      </c>
      <c r="T379" s="3">
        <f t="shared" si="64"/>
        <v>5375</v>
      </c>
      <c r="U379" s="3">
        <f t="shared" si="62"/>
        <v>5375</v>
      </c>
      <c r="V379" s="3">
        <v>2170356</v>
      </c>
      <c r="W379" s="3">
        <f t="shared" si="56"/>
        <v>5375</v>
      </c>
      <c r="X379" s="3">
        <f t="shared" si="57"/>
        <v>5375</v>
      </c>
      <c r="Y379" s="62">
        <v>2170356</v>
      </c>
      <c r="Z379" s="138">
        <f t="shared" si="63"/>
        <v>4340712</v>
      </c>
      <c r="AA379" s="200"/>
      <c r="AB379" s="66"/>
      <c r="AC379" s="66"/>
      <c r="AE379"/>
    </row>
    <row r="380" spans="1:31" ht="62.15" x14ac:dyDescent="0.4">
      <c r="A380" s="31"/>
      <c r="B380" s="260">
        <v>368</v>
      </c>
      <c r="C380" s="66" t="s">
        <v>71</v>
      </c>
      <c r="D380" s="70" t="s">
        <v>2050</v>
      </c>
      <c r="E380" s="66" t="s">
        <v>1226</v>
      </c>
      <c r="F380" s="71" t="s">
        <v>1797</v>
      </c>
      <c r="G380" s="7">
        <v>5365</v>
      </c>
      <c r="H380" s="47" t="s">
        <v>4907</v>
      </c>
      <c r="I380" s="47" t="s">
        <v>4907</v>
      </c>
      <c r="J380" s="47" t="s">
        <v>4907</v>
      </c>
      <c r="K380" s="47" t="s">
        <v>4905</v>
      </c>
      <c r="L380" s="51">
        <v>0</v>
      </c>
      <c r="M380" s="56">
        <v>0</v>
      </c>
      <c r="N380" s="72">
        <v>0</v>
      </c>
      <c r="O380" s="65"/>
      <c r="P380" s="63" t="s">
        <v>4047</v>
      </c>
      <c r="Q380" s="63" t="s">
        <v>4048</v>
      </c>
      <c r="R380" s="63" t="s">
        <v>4985</v>
      </c>
      <c r="S380" s="63">
        <v>2</v>
      </c>
      <c r="T380" s="3">
        <f t="shared" si="64"/>
        <v>5365</v>
      </c>
      <c r="U380" s="3">
        <f t="shared" si="62"/>
        <v>5365</v>
      </c>
      <c r="V380" s="7">
        <v>10038794.0424162</v>
      </c>
      <c r="W380" s="7">
        <f t="shared" si="56"/>
        <v>5365</v>
      </c>
      <c r="X380" s="7">
        <f t="shared" si="57"/>
        <v>5365</v>
      </c>
      <c r="Y380" s="62">
        <v>0</v>
      </c>
      <c r="Z380" s="138">
        <f t="shared" si="63"/>
        <v>10038794.0424162</v>
      </c>
      <c r="AA380" s="200"/>
      <c r="AB380" s="66"/>
      <c r="AC380" s="66"/>
      <c r="AE380"/>
    </row>
    <row r="381" spans="1:31" ht="24.9" x14ac:dyDescent="0.4">
      <c r="A381" s="31"/>
      <c r="B381" s="260">
        <v>369</v>
      </c>
      <c r="C381" s="66" t="s">
        <v>963</v>
      </c>
      <c r="D381" s="70" t="s">
        <v>2656</v>
      </c>
      <c r="E381" s="66" t="s">
        <v>973</v>
      </c>
      <c r="F381" s="71" t="s">
        <v>1762</v>
      </c>
      <c r="G381" s="3">
        <v>5322</v>
      </c>
      <c r="H381" s="47" t="s">
        <v>4907</v>
      </c>
      <c r="I381" s="47" t="s">
        <v>4907</v>
      </c>
      <c r="J381" s="47" t="s">
        <v>4907</v>
      </c>
      <c r="K381" s="47" t="s">
        <v>4905</v>
      </c>
      <c r="L381" s="51">
        <v>0</v>
      </c>
      <c r="M381" s="51">
        <v>0</v>
      </c>
      <c r="N381" s="72">
        <v>0</v>
      </c>
      <c r="O381" s="65"/>
      <c r="P381" s="63" t="s">
        <v>4574</v>
      </c>
      <c r="Q381" s="63" t="s">
        <v>4575</v>
      </c>
      <c r="R381" s="63" t="s">
        <v>4985</v>
      </c>
      <c r="S381" s="63">
        <v>2</v>
      </c>
      <c r="T381" s="3">
        <f t="shared" si="64"/>
        <v>5322</v>
      </c>
      <c r="U381" s="3">
        <f t="shared" si="62"/>
        <v>5322</v>
      </c>
      <c r="V381" s="3">
        <v>1976257</v>
      </c>
      <c r="W381" s="3">
        <f t="shared" si="56"/>
        <v>5322</v>
      </c>
      <c r="X381" s="3">
        <f t="shared" si="57"/>
        <v>5322</v>
      </c>
      <c r="Y381" s="3">
        <v>1976257</v>
      </c>
      <c r="Z381" s="138">
        <f t="shared" si="63"/>
        <v>3952514</v>
      </c>
      <c r="AA381" s="200"/>
      <c r="AB381" s="66"/>
      <c r="AC381" s="66"/>
      <c r="AE381"/>
    </row>
    <row r="382" spans="1:31" ht="37.299999999999997" x14ac:dyDescent="0.4">
      <c r="A382" s="31"/>
      <c r="B382" s="260">
        <v>370</v>
      </c>
      <c r="C382" s="66" t="s">
        <v>471</v>
      </c>
      <c r="D382" s="70" t="s">
        <v>2313</v>
      </c>
      <c r="E382" s="66" t="s">
        <v>482</v>
      </c>
      <c r="F382" s="71" t="s">
        <v>522</v>
      </c>
      <c r="G382" s="3">
        <v>5303</v>
      </c>
      <c r="H382" s="47" t="s">
        <v>4907</v>
      </c>
      <c r="I382" s="47" t="s">
        <v>4907</v>
      </c>
      <c r="J382" s="47" t="s">
        <v>4907</v>
      </c>
      <c r="K382" s="47" t="s">
        <v>4905</v>
      </c>
      <c r="L382" s="51">
        <v>0</v>
      </c>
      <c r="M382" s="51">
        <v>0</v>
      </c>
      <c r="N382" s="72">
        <v>0</v>
      </c>
      <c r="O382" s="65"/>
      <c r="P382" s="63" t="s">
        <v>4271</v>
      </c>
      <c r="Q382" s="63" t="s">
        <v>4272</v>
      </c>
      <c r="R382" s="63" t="s">
        <v>4985</v>
      </c>
      <c r="S382" s="63">
        <v>2</v>
      </c>
      <c r="T382" s="3">
        <f t="shared" si="64"/>
        <v>5303</v>
      </c>
      <c r="U382" s="3">
        <f t="shared" si="62"/>
        <v>5303</v>
      </c>
      <c r="V382" s="3">
        <v>6775381.888888889</v>
      </c>
      <c r="W382" s="3">
        <f t="shared" si="56"/>
        <v>5303</v>
      </c>
      <c r="X382" s="3">
        <f t="shared" si="57"/>
        <v>5303</v>
      </c>
      <c r="Y382" s="62">
        <v>1799789.7946580425</v>
      </c>
      <c r="Z382" s="138">
        <f t="shared" si="63"/>
        <v>8575171.6835469306</v>
      </c>
      <c r="AA382" s="200"/>
      <c r="AB382" s="66"/>
      <c r="AC382" s="66"/>
      <c r="AE382"/>
    </row>
    <row r="383" spans="1:31" ht="26.6" customHeight="1" x14ac:dyDescent="0.4">
      <c r="A383" s="31"/>
      <c r="B383" s="260">
        <v>371</v>
      </c>
      <c r="C383" s="66" t="s">
        <v>963</v>
      </c>
      <c r="D383" s="70" t="s">
        <v>2653</v>
      </c>
      <c r="E383" s="66" t="s">
        <v>971</v>
      </c>
      <c r="F383" s="71" t="s">
        <v>1761</v>
      </c>
      <c r="G383" s="3">
        <v>5242</v>
      </c>
      <c r="H383" s="47" t="s">
        <v>4907</v>
      </c>
      <c r="I383" s="47" t="s">
        <v>4907</v>
      </c>
      <c r="J383" s="47" t="s">
        <v>4907</v>
      </c>
      <c r="K383" s="47" t="s">
        <v>4905</v>
      </c>
      <c r="L383" s="51">
        <v>0</v>
      </c>
      <c r="M383" s="51">
        <v>0</v>
      </c>
      <c r="N383" s="72">
        <v>0</v>
      </c>
      <c r="O383" s="65"/>
      <c r="P383" s="63" t="s">
        <v>4570</v>
      </c>
      <c r="Q383" s="63" t="s">
        <v>4571</v>
      </c>
      <c r="R383" s="63" t="s">
        <v>4985</v>
      </c>
      <c r="S383" s="63">
        <v>2</v>
      </c>
      <c r="T383" s="3">
        <f t="shared" si="64"/>
        <v>5242</v>
      </c>
      <c r="U383" s="3">
        <f t="shared" si="62"/>
        <v>5242</v>
      </c>
      <c r="V383" s="3">
        <v>7461074</v>
      </c>
      <c r="W383" s="3">
        <f t="shared" si="56"/>
        <v>5242</v>
      </c>
      <c r="X383" s="3">
        <f t="shared" si="57"/>
        <v>5242</v>
      </c>
      <c r="Y383" s="62">
        <v>2196880</v>
      </c>
      <c r="Z383" s="138">
        <f t="shared" si="63"/>
        <v>9657954</v>
      </c>
      <c r="AA383" s="200"/>
      <c r="AB383" s="66"/>
      <c r="AC383" s="66"/>
      <c r="AE383"/>
    </row>
    <row r="384" spans="1:31" ht="26.6" customHeight="1" x14ac:dyDescent="0.4">
      <c r="A384" s="31"/>
      <c r="B384" s="260">
        <v>372</v>
      </c>
      <c r="C384" s="66" t="s">
        <v>96</v>
      </c>
      <c r="D384" s="74" t="s">
        <v>2063</v>
      </c>
      <c r="E384" s="66" t="s">
        <v>108</v>
      </c>
      <c r="F384" s="71" t="s">
        <v>1381</v>
      </c>
      <c r="G384" s="3">
        <v>5234</v>
      </c>
      <c r="H384" s="47" t="s">
        <v>4907</v>
      </c>
      <c r="I384" s="47" t="s">
        <v>4907</v>
      </c>
      <c r="J384" s="47" t="s">
        <v>4907</v>
      </c>
      <c r="K384" s="47" t="s">
        <v>4905</v>
      </c>
      <c r="L384" s="51">
        <v>0</v>
      </c>
      <c r="M384" s="51">
        <v>0</v>
      </c>
      <c r="N384" s="72">
        <v>0</v>
      </c>
      <c r="O384" s="65"/>
      <c r="P384" s="63" t="s">
        <v>4067</v>
      </c>
      <c r="Q384" s="63" t="s">
        <v>4068</v>
      </c>
      <c r="R384" s="63" t="s">
        <v>4985</v>
      </c>
      <c r="S384" s="63">
        <v>2</v>
      </c>
      <c r="T384" s="7">
        <f t="shared" si="64"/>
        <v>5234</v>
      </c>
      <c r="U384" s="7">
        <f t="shared" si="62"/>
        <v>5234</v>
      </c>
      <c r="V384" s="3">
        <v>12763420</v>
      </c>
      <c r="W384" s="3">
        <f t="shared" si="56"/>
        <v>5234</v>
      </c>
      <c r="X384" s="3">
        <f t="shared" si="57"/>
        <v>5234</v>
      </c>
      <c r="Y384" s="62">
        <v>0</v>
      </c>
      <c r="Z384" s="138">
        <f t="shared" si="63"/>
        <v>12763420</v>
      </c>
      <c r="AA384" s="200"/>
      <c r="AB384" s="66"/>
      <c r="AC384" s="66"/>
      <c r="AE384"/>
    </row>
    <row r="385" spans="1:31" ht="16.3" customHeight="1" x14ac:dyDescent="0.4">
      <c r="A385" s="31"/>
      <c r="B385" s="260">
        <v>373</v>
      </c>
      <c r="C385" s="66" t="s">
        <v>96</v>
      </c>
      <c r="D385" s="174" t="s">
        <v>2062</v>
      </c>
      <c r="E385" s="66" t="s">
        <v>104</v>
      </c>
      <c r="F385" s="71" t="s">
        <v>1380</v>
      </c>
      <c r="G385" s="3">
        <v>5234</v>
      </c>
      <c r="H385" s="47" t="s">
        <v>4907</v>
      </c>
      <c r="I385" s="47" t="s">
        <v>4907</v>
      </c>
      <c r="J385" s="47" t="s">
        <v>4907</v>
      </c>
      <c r="K385" s="47" t="s">
        <v>4905</v>
      </c>
      <c r="L385" s="51">
        <v>0</v>
      </c>
      <c r="M385" s="51">
        <v>0</v>
      </c>
      <c r="N385" s="72">
        <v>0</v>
      </c>
      <c r="O385" s="65"/>
      <c r="P385" s="63" t="s">
        <v>4065</v>
      </c>
      <c r="Q385" s="63" t="s">
        <v>4066</v>
      </c>
      <c r="R385" s="63" t="s">
        <v>4985</v>
      </c>
      <c r="S385" s="63">
        <v>2</v>
      </c>
      <c r="T385" s="7">
        <f t="shared" si="64"/>
        <v>5234</v>
      </c>
      <c r="U385" s="7">
        <f t="shared" si="62"/>
        <v>5234</v>
      </c>
      <c r="V385" s="3">
        <v>312508</v>
      </c>
      <c r="W385" s="3">
        <f t="shared" si="56"/>
        <v>5234</v>
      </c>
      <c r="X385" s="3">
        <f t="shared" si="57"/>
        <v>5234</v>
      </c>
      <c r="Y385" s="62">
        <v>0</v>
      </c>
      <c r="Z385" s="138">
        <f t="shared" si="63"/>
        <v>312508</v>
      </c>
      <c r="AA385" s="200"/>
      <c r="AB385" s="66"/>
      <c r="AC385" s="66"/>
      <c r="AE385"/>
    </row>
    <row r="386" spans="1:31" ht="18.45" customHeight="1" x14ac:dyDescent="0.4">
      <c r="A386" s="31"/>
      <c r="B386" s="260">
        <v>374</v>
      </c>
      <c r="C386" s="66" t="s">
        <v>292</v>
      </c>
      <c r="D386" s="70" t="s">
        <v>2193</v>
      </c>
      <c r="E386" s="66" t="s">
        <v>300</v>
      </c>
      <c r="F386" s="71" t="s">
        <v>300</v>
      </c>
      <c r="G386" s="7">
        <v>5202</v>
      </c>
      <c r="H386" s="47" t="s">
        <v>4907</v>
      </c>
      <c r="I386" s="47" t="s">
        <v>4907</v>
      </c>
      <c r="J386" s="47" t="s">
        <v>4907</v>
      </c>
      <c r="K386" s="47" t="s">
        <v>4905</v>
      </c>
      <c r="L386" s="51">
        <v>0</v>
      </c>
      <c r="M386" s="56">
        <v>0</v>
      </c>
      <c r="N386" s="72">
        <v>0</v>
      </c>
      <c r="O386" s="65"/>
      <c r="P386" s="63" t="s">
        <v>4171</v>
      </c>
      <c r="Q386" s="63" t="s">
        <v>4172</v>
      </c>
      <c r="R386" s="63" t="s">
        <v>4985</v>
      </c>
      <c r="S386" s="63">
        <v>2</v>
      </c>
      <c r="T386" s="62">
        <f t="shared" si="64"/>
        <v>5202</v>
      </c>
      <c r="U386" s="62">
        <f t="shared" si="62"/>
        <v>5202</v>
      </c>
      <c r="V386" s="7">
        <v>4740469.333333333</v>
      </c>
      <c r="W386" s="7">
        <f t="shared" ref="W386:W406" si="65">T386</f>
        <v>5202</v>
      </c>
      <c r="X386" s="7">
        <f t="shared" ref="X386:X406" si="66">U386</f>
        <v>5202</v>
      </c>
      <c r="Y386" s="62">
        <v>1789264.9093570649</v>
      </c>
      <c r="Z386" s="138">
        <f t="shared" si="63"/>
        <v>6529734.2426903974</v>
      </c>
      <c r="AA386" s="200"/>
      <c r="AB386" s="66"/>
      <c r="AC386" s="66"/>
      <c r="AE386"/>
    </row>
    <row r="387" spans="1:31" ht="22" customHeight="1" x14ac:dyDescent="0.4">
      <c r="A387" s="28"/>
      <c r="B387" s="260">
        <v>375</v>
      </c>
      <c r="C387" s="66" t="s">
        <v>71</v>
      </c>
      <c r="D387" s="70" t="s">
        <v>2051</v>
      </c>
      <c r="E387" s="66" t="s">
        <v>78</v>
      </c>
      <c r="F387" s="71" t="s">
        <v>78</v>
      </c>
      <c r="G387" s="3">
        <v>5200</v>
      </c>
      <c r="H387" s="47" t="s">
        <v>4907</v>
      </c>
      <c r="I387" s="47" t="s">
        <v>4907</v>
      </c>
      <c r="J387" s="47" t="s">
        <v>4907</v>
      </c>
      <c r="K387" s="47" t="s">
        <v>4905</v>
      </c>
      <c r="L387" s="51">
        <v>0</v>
      </c>
      <c r="M387" s="51">
        <v>0</v>
      </c>
      <c r="N387" s="72">
        <v>0</v>
      </c>
      <c r="O387" s="65"/>
      <c r="P387" s="63" t="s">
        <v>3203</v>
      </c>
      <c r="Q387" s="63" t="s">
        <v>3693</v>
      </c>
      <c r="R387" s="63" t="s">
        <v>4979</v>
      </c>
      <c r="S387" s="63">
        <v>3</v>
      </c>
      <c r="T387" s="3">
        <f t="shared" si="64"/>
        <v>5200</v>
      </c>
      <c r="U387" s="3">
        <f t="shared" si="62"/>
        <v>5200</v>
      </c>
      <c r="V387" s="3">
        <v>4264173</v>
      </c>
      <c r="W387" s="3">
        <f t="shared" si="65"/>
        <v>5200</v>
      </c>
      <c r="X387" s="3">
        <f t="shared" si="66"/>
        <v>5200</v>
      </c>
      <c r="Y387" s="62">
        <v>1789055.0674795166</v>
      </c>
      <c r="Z387" s="138">
        <f t="shared" si="63"/>
        <v>6053228.0674795164</v>
      </c>
      <c r="AA387" s="200"/>
      <c r="AB387" s="66"/>
      <c r="AC387" s="66"/>
      <c r="AD387" s="13"/>
      <c r="AE387" s="13"/>
    </row>
    <row r="388" spans="1:31" ht="24.9" x14ac:dyDescent="0.4">
      <c r="A388" s="28"/>
      <c r="B388" s="260">
        <v>376</v>
      </c>
      <c r="C388" s="66" t="s">
        <v>560</v>
      </c>
      <c r="D388" s="70" t="s">
        <v>2366</v>
      </c>
      <c r="E388" s="66" t="s">
        <v>564</v>
      </c>
      <c r="F388" s="71" t="s">
        <v>588</v>
      </c>
      <c r="G388" s="3">
        <v>5126</v>
      </c>
      <c r="H388" s="47" t="s">
        <v>4907</v>
      </c>
      <c r="I388" s="47" t="s">
        <v>4907</v>
      </c>
      <c r="J388" s="47" t="s">
        <v>4907</v>
      </c>
      <c r="K388" s="47" t="s">
        <v>4905</v>
      </c>
      <c r="L388" s="51">
        <v>0</v>
      </c>
      <c r="M388" s="51">
        <v>0</v>
      </c>
      <c r="N388" s="72">
        <v>0</v>
      </c>
      <c r="O388" s="65"/>
      <c r="P388" s="63" t="s">
        <v>4317</v>
      </c>
      <c r="Q388" s="63" t="s">
        <v>4318</v>
      </c>
      <c r="R388" s="63" t="s">
        <v>4985</v>
      </c>
      <c r="S388" s="63">
        <v>2</v>
      </c>
      <c r="T388" s="62">
        <f t="shared" si="64"/>
        <v>5126</v>
      </c>
      <c r="U388" s="62">
        <f t="shared" si="62"/>
        <v>5126</v>
      </c>
      <c r="V388" s="3">
        <v>9865267</v>
      </c>
      <c r="W388" s="3">
        <f t="shared" si="65"/>
        <v>5126</v>
      </c>
      <c r="X388" s="3">
        <f t="shared" si="66"/>
        <v>5126</v>
      </c>
      <c r="Y388" s="62">
        <v>3644699</v>
      </c>
      <c r="Z388" s="138">
        <f t="shared" si="63"/>
        <v>13509966</v>
      </c>
      <c r="AA388" s="200"/>
      <c r="AB388" s="66"/>
      <c r="AC388" s="70"/>
      <c r="AE388"/>
    </row>
    <row r="389" spans="1:31" ht="24.9" x14ac:dyDescent="0.4">
      <c r="A389" s="28"/>
      <c r="B389" s="260">
        <v>377</v>
      </c>
      <c r="C389" s="66" t="s">
        <v>1189</v>
      </c>
      <c r="D389" s="74" t="s">
        <v>2836</v>
      </c>
      <c r="E389" s="66" t="s">
        <v>1323</v>
      </c>
      <c r="F389" s="71" t="s">
        <v>1377</v>
      </c>
      <c r="G389" s="3">
        <v>5059</v>
      </c>
      <c r="H389" s="47" t="s">
        <v>4907</v>
      </c>
      <c r="I389" s="47" t="s">
        <v>4907</v>
      </c>
      <c r="J389" s="47" t="s">
        <v>4907</v>
      </c>
      <c r="K389" s="47" t="s">
        <v>4905</v>
      </c>
      <c r="L389" s="51">
        <v>0</v>
      </c>
      <c r="M389" s="51">
        <v>0</v>
      </c>
      <c r="N389" s="72">
        <v>1.78E-2</v>
      </c>
      <c r="O389" s="65" t="s">
        <v>4978</v>
      </c>
      <c r="P389" s="63" t="s">
        <v>3169</v>
      </c>
      <c r="Q389" s="63" t="s">
        <v>3659</v>
      </c>
      <c r="R389" s="63" t="s">
        <v>4979</v>
      </c>
      <c r="S389" s="63">
        <v>3</v>
      </c>
      <c r="T389" s="3">
        <f t="shared" si="64"/>
        <v>5059</v>
      </c>
      <c r="U389" s="3">
        <f t="shared" si="62"/>
        <v>5059</v>
      </c>
      <c r="V389" s="3">
        <v>3217023</v>
      </c>
      <c r="W389" s="3">
        <f t="shared" si="65"/>
        <v>5059</v>
      </c>
      <c r="X389" s="3">
        <f t="shared" si="66"/>
        <v>5059</v>
      </c>
      <c r="Y389" s="62">
        <v>0</v>
      </c>
      <c r="Z389" s="138">
        <f t="shared" si="63"/>
        <v>3217023</v>
      </c>
      <c r="AA389" s="200"/>
      <c r="AB389" s="66"/>
      <c r="AC389" s="70"/>
      <c r="AE389"/>
    </row>
    <row r="390" spans="1:31" ht="14.6" x14ac:dyDescent="0.4">
      <c r="A390" s="28"/>
      <c r="B390" s="260">
        <v>378</v>
      </c>
      <c r="C390" s="66" t="s">
        <v>364</v>
      </c>
      <c r="D390" s="80" t="s">
        <v>2942</v>
      </c>
      <c r="E390" s="66" t="s">
        <v>1259</v>
      </c>
      <c r="F390" s="71" t="s">
        <v>1722</v>
      </c>
      <c r="G390" s="3">
        <f>2176+2862</f>
        <v>5038</v>
      </c>
      <c r="H390" s="47" t="s">
        <v>4907</v>
      </c>
      <c r="I390" s="47" t="s">
        <v>4907</v>
      </c>
      <c r="J390" s="47" t="s">
        <v>4907</v>
      </c>
      <c r="K390" s="47" t="s">
        <v>4905</v>
      </c>
      <c r="L390" s="51">
        <v>0</v>
      </c>
      <c r="M390" s="51">
        <v>0</v>
      </c>
      <c r="N390" s="72">
        <v>0</v>
      </c>
      <c r="O390" s="65"/>
      <c r="P390" s="63" t="s">
        <v>5063</v>
      </c>
      <c r="Q390" s="63" t="s">
        <v>5208</v>
      </c>
      <c r="R390" s="63" t="s">
        <v>4985</v>
      </c>
      <c r="S390" s="63">
        <v>2</v>
      </c>
      <c r="T390" s="3">
        <f t="shared" si="64"/>
        <v>5038</v>
      </c>
      <c r="U390" s="3">
        <f t="shared" si="62"/>
        <v>5038</v>
      </c>
      <c r="V390" s="3">
        <v>2108440</v>
      </c>
      <c r="W390" s="3">
        <f t="shared" si="65"/>
        <v>5038</v>
      </c>
      <c r="X390" s="3">
        <f t="shared" si="66"/>
        <v>5038</v>
      </c>
      <c r="Y390" s="62"/>
      <c r="Z390" s="138">
        <f t="shared" si="63"/>
        <v>2108440</v>
      </c>
      <c r="AA390" s="200"/>
      <c r="AB390" s="66"/>
      <c r="AC390" s="70"/>
      <c r="AE390"/>
    </row>
    <row r="391" spans="1:31" ht="14.6" x14ac:dyDescent="0.4">
      <c r="A391" s="28"/>
      <c r="B391" s="260">
        <v>379</v>
      </c>
      <c r="C391" s="66" t="s">
        <v>471</v>
      </c>
      <c r="D391" s="70" t="s">
        <v>2314</v>
      </c>
      <c r="E391" s="66" t="s">
        <v>483</v>
      </c>
      <c r="F391" s="71" t="s">
        <v>483</v>
      </c>
      <c r="G391" s="3">
        <v>5035</v>
      </c>
      <c r="H391" s="47" t="s">
        <v>4907</v>
      </c>
      <c r="I391" s="47" t="s">
        <v>4907</v>
      </c>
      <c r="J391" s="47" t="s">
        <v>4907</v>
      </c>
      <c r="K391" s="47" t="s">
        <v>4905</v>
      </c>
      <c r="L391" s="51">
        <v>0</v>
      </c>
      <c r="M391" s="51">
        <v>0</v>
      </c>
      <c r="N391" s="72">
        <v>0</v>
      </c>
      <c r="O391" s="65"/>
      <c r="P391" s="63" t="s">
        <v>4273</v>
      </c>
      <c r="Q391" s="63" t="s">
        <v>4274</v>
      </c>
      <c r="R391" s="63" t="s">
        <v>4979</v>
      </c>
      <c r="S391" s="63">
        <v>2</v>
      </c>
      <c r="T391" s="3">
        <f t="shared" si="64"/>
        <v>5035</v>
      </c>
      <c r="U391" s="3">
        <f t="shared" si="62"/>
        <v>5035</v>
      </c>
      <c r="V391" s="3">
        <v>4546567.0000000009</v>
      </c>
      <c r="W391" s="3">
        <f t="shared" si="65"/>
        <v>5035</v>
      </c>
      <c r="X391" s="3">
        <f t="shared" si="66"/>
        <v>5035</v>
      </c>
      <c r="Y391" s="62">
        <v>1771546.3865527455</v>
      </c>
      <c r="Z391" s="138">
        <f t="shared" si="63"/>
        <v>6318113.3865527464</v>
      </c>
      <c r="AA391" s="200"/>
      <c r="AB391" s="66"/>
      <c r="AC391" s="70"/>
      <c r="AE391"/>
    </row>
    <row r="392" spans="1:31" ht="14.6" x14ac:dyDescent="0.4">
      <c r="A392" s="28"/>
      <c r="B392" s="260">
        <v>380</v>
      </c>
      <c r="C392" s="66" t="s">
        <v>232</v>
      </c>
      <c r="D392" s="66" t="s">
        <v>2148</v>
      </c>
      <c r="E392" s="66" t="s">
        <v>243</v>
      </c>
      <c r="F392" s="71" t="s">
        <v>243</v>
      </c>
      <c r="G392" s="3">
        <v>5035</v>
      </c>
      <c r="H392" s="47" t="s">
        <v>4907</v>
      </c>
      <c r="I392" s="47" t="s">
        <v>4907</v>
      </c>
      <c r="J392" s="47" t="s">
        <v>4907</v>
      </c>
      <c r="K392" s="47" t="s">
        <v>4905</v>
      </c>
      <c r="L392" s="51">
        <v>0</v>
      </c>
      <c r="M392" s="51">
        <v>0</v>
      </c>
      <c r="N392" s="72">
        <v>0</v>
      </c>
      <c r="O392" s="65"/>
      <c r="P392" s="63" t="s">
        <v>5051</v>
      </c>
      <c r="Q392" s="63" t="s">
        <v>5188</v>
      </c>
      <c r="R392" s="63" t="s">
        <v>4985</v>
      </c>
      <c r="S392" s="63">
        <v>2</v>
      </c>
      <c r="T392" s="3">
        <f t="shared" si="64"/>
        <v>5035</v>
      </c>
      <c r="U392" s="3">
        <f t="shared" si="62"/>
        <v>5035</v>
      </c>
      <c r="V392" s="3">
        <v>5836482.8499999996</v>
      </c>
      <c r="W392" s="3">
        <f t="shared" si="65"/>
        <v>5035</v>
      </c>
      <c r="X392" s="3">
        <f t="shared" si="66"/>
        <v>5035</v>
      </c>
      <c r="Y392" s="62">
        <v>0</v>
      </c>
      <c r="Z392" s="138">
        <f t="shared" si="63"/>
        <v>5836482.8499999996</v>
      </c>
      <c r="AA392" s="200"/>
      <c r="AB392" s="66"/>
      <c r="AC392" s="70"/>
      <c r="AE392"/>
    </row>
    <row r="393" spans="1:31" ht="24.9" x14ac:dyDescent="0.4">
      <c r="A393" s="28"/>
      <c r="B393" s="260">
        <v>381</v>
      </c>
      <c r="C393" s="66" t="s">
        <v>1019</v>
      </c>
      <c r="D393" s="74" t="s">
        <v>2708</v>
      </c>
      <c r="E393" s="66" t="s">
        <v>1036</v>
      </c>
      <c r="F393" s="71" t="s">
        <v>1768</v>
      </c>
      <c r="G393" s="3">
        <v>5005</v>
      </c>
      <c r="H393" s="47" t="s">
        <v>4907</v>
      </c>
      <c r="I393" s="47" t="s">
        <v>4907</v>
      </c>
      <c r="J393" s="47" t="s">
        <v>4907</v>
      </c>
      <c r="K393" s="47" t="s">
        <v>4905</v>
      </c>
      <c r="L393" s="51">
        <v>0</v>
      </c>
      <c r="M393" s="51">
        <v>0</v>
      </c>
      <c r="N393" s="72">
        <v>0</v>
      </c>
      <c r="O393" s="65"/>
      <c r="P393" s="63" t="s">
        <v>4596</v>
      </c>
      <c r="Q393" s="63" t="s">
        <v>4597</v>
      </c>
      <c r="R393" s="63" t="s">
        <v>4985</v>
      </c>
      <c r="S393" s="63">
        <v>2</v>
      </c>
      <c r="T393" s="62">
        <f t="shared" si="64"/>
        <v>5005</v>
      </c>
      <c r="U393" s="62">
        <f t="shared" si="62"/>
        <v>5005</v>
      </c>
      <c r="V393" s="3">
        <v>9114088.3291999996</v>
      </c>
      <c r="W393" s="3">
        <f t="shared" si="65"/>
        <v>5005</v>
      </c>
      <c r="X393" s="3">
        <f t="shared" si="66"/>
        <v>5005</v>
      </c>
      <c r="Y393" s="62">
        <v>1884848.6708</v>
      </c>
      <c r="Z393" s="138">
        <f t="shared" si="63"/>
        <v>10998937</v>
      </c>
      <c r="AA393" s="200"/>
      <c r="AB393" s="66"/>
      <c r="AC393" s="70"/>
      <c r="AE393"/>
    </row>
    <row r="394" spans="1:31" ht="14.6" x14ac:dyDescent="0.4">
      <c r="A394" s="28"/>
      <c r="B394" s="260">
        <v>382</v>
      </c>
      <c r="C394" s="66" t="s">
        <v>821</v>
      </c>
      <c r="D394" s="74" t="s">
        <v>3004</v>
      </c>
      <c r="E394" s="66" t="s">
        <v>829</v>
      </c>
      <c r="F394" s="71" t="s">
        <v>842</v>
      </c>
      <c r="G394" s="3">
        <v>5003</v>
      </c>
      <c r="H394" s="47" t="s">
        <v>4907</v>
      </c>
      <c r="I394" s="47" t="s">
        <v>4907</v>
      </c>
      <c r="J394" s="47" t="s">
        <v>4907</v>
      </c>
      <c r="K394" s="47" t="s">
        <v>4905</v>
      </c>
      <c r="L394" s="51">
        <v>0</v>
      </c>
      <c r="M394" s="51">
        <v>0</v>
      </c>
      <c r="N394" s="72">
        <v>2.8000000000000004E-3</v>
      </c>
      <c r="O394" s="65" t="s">
        <v>4978</v>
      </c>
      <c r="P394" s="63" t="s">
        <v>4479</v>
      </c>
      <c r="Q394" s="63" t="s">
        <v>4480</v>
      </c>
      <c r="R394" s="63" t="s">
        <v>4985</v>
      </c>
      <c r="S394" s="63">
        <v>2</v>
      </c>
      <c r="T394" s="3">
        <f t="shared" si="64"/>
        <v>5003</v>
      </c>
      <c r="U394" s="3">
        <f t="shared" si="62"/>
        <v>5003</v>
      </c>
      <c r="V394" s="3">
        <v>14137362.760286525</v>
      </c>
      <c r="W394" s="3">
        <f t="shared" si="65"/>
        <v>5003</v>
      </c>
      <c r="X394" s="3">
        <f t="shared" si="66"/>
        <v>5003</v>
      </c>
      <c r="Y394" s="62">
        <v>0</v>
      </c>
      <c r="Z394" s="138">
        <f t="shared" si="63"/>
        <v>14137362.760286525</v>
      </c>
      <c r="AA394" s="200"/>
      <c r="AB394" s="66"/>
      <c r="AC394" s="70"/>
      <c r="AE394"/>
    </row>
    <row r="395" spans="1:31" ht="37.299999999999997" x14ac:dyDescent="0.4">
      <c r="A395" s="28"/>
      <c r="B395" s="260">
        <v>383</v>
      </c>
      <c r="C395" s="66" t="s">
        <v>122</v>
      </c>
      <c r="D395" s="70" t="s">
        <v>2085</v>
      </c>
      <c r="E395" s="66" t="s">
        <v>127</v>
      </c>
      <c r="F395" s="71" t="s">
        <v>127</v>
      </c>
      <c r="G395" s="7">
        <v>9438</v>
      </c>
      <c r="H395" s="47" t="s">
        <v>1430</v>
      </c>
      <c r="I395" s="47" t="s">
        <v>1430</v>
      </c>
      <c r="J395" s="47" t="s">
        <v>4905</v>
      </c>
      <c r="K395" s="47" t="s">
        <v>4905</v>
      </c>
      <c r="L395" s="51">
        <v>0.50900000000000001</v>
      </c>
      <c r="M395" s="56">
        <v>0.50900000000000001</v>
      </c>
      <c r="N395" s="72">
        <f>56.37%-7.27%</f>
        <v>0.49099999999999999</v>
      </c>
      <c r="O395" s="65" t="s">
        <v>5165</v>
      </c>
      <c r="P395" s="63" t="s">
        <v>3219</v>
      </c>
      <c r="Q395" s="63" t="s">
        <v>3709</v>
      </c>
      <c r="R395" s="63" t="s">
        <v>4979</v>
      </c>
      <c r="S395" s="63">
        <v>3</v>
      </c>
      <c r="T395" s="7">
        <f t="shared" si="64"/>
        <v>4634.058</v>
      </c>
      <c r="U395" s="7">
        <f t="shared" ref="U395:U403" si="67">IF(G395*(1-M395)-AA395&gt;0,G395*(1-M395)-AA395,0)</f>
        <v>4634.058</v>
      </c>
      <c r="V395" s="7">
        <v>1033217.7692307692</v>
      </c>
      <c r="W395" s="7">
        <f t="shared" si="65"/>
        <v>4634.058</v>
      </c>
      <c r="X395" s="7">
        <f t="shared" si="66"/>
        <v>4634.058</v>
      </c>
      <c r="Y395" s="62">
        <v>0</v>
      </c>
      <c r="Z395" s="212">
        <f t="shared" si="63"/>
        <v>1033217.7692307692</v>
      </c>
      <c r="AA395" s="200"/>
      <c r="AB395" s="66"/>
      <c r="AC395" s="74"/>
      <c r="AE395"/>
    </row>
    <row r="396" spans="1:31" ht="24.9" x14ac:dyDescent="0.4">
      <c r="A396" s="28"/>
      <c r="B396" s="260">
        <v>384</v>
      </c>
      <c r="C396" s="66" t="s">
        <v>781</v>
      </c>
      <c r="D396" s="70" t="s">
        <v>2529</v>
      </c>
      <c r="E396" s="66" t="s">
        <v>784</v>
      </c>
      <c r="F396" s="71" t="s">
        <v>784</v>
      </c>
      <c r="G396" s="3">
        <v>6454</v>
      </c>
      <c r="H396" s="47" t="s">
        <v>1430</v>
      </c>
      <c r="I396" s="47" t="s">
        <v>4907</v>
      </c>
      <c r="J396" s="47" t="s">
        <v>4907</v>
      </c>
      <c r="K396" s="47" t="s">
        <v>4905</v>
      </c>
      <c r="L396" s="51">
        <v>1</v>
      </c>
      <c r="M396" s="51">
        <v>0</v>
      </c>
      <c r="N396" s="72">
        <v>0</v>
      </c>
      <c r="O396" s="65"/>
      <c r="P396" s="258" t="s">
        <v>4970</v>
      </c>
      <c r="Q396" s="63" t="s">
        <v>4971</v>
      </c>
      <c r="R396" s="63" t="s">
        <v>4985</v>
      </c>
      <c r="S396" s="63">
        <v>2</v>
      </c>
      <c r="T396" s="62">
        <f t="shared" si="64"/>
        <v>0</v>
      </c>
      <c r="U396" s="62">
        <f t="shared" si="67"/>
        <v>6454</v>
      </c>
      <c r="V396" s="3">
        <v>0</v>
      </c>
      <c r="W396" s="3">
        <f t="shared" si="65"/>
        <v>0</v>
      </c>
      <c r="X396" s="3">
        <f t="shared" si="66"/>
        <v>6454</v>
      </c>
      <c r="Y396" s="62">
        <v>1093000</v>
      </c>
      <c r="Z396" s="138">
        <f t="shared" si="63"/>
        <v>1093000</v>
      </c>
      <c r="AA396" s="84"/>
      <c r="AB396" s="73"/>
    </row>
    <row r="397" spans="1:31" ht="37.299999999999997" x14ac:dyDescent="0.4">
      <c r="A397" s="28"/>
      <c r="B397" s="260">
        <v>385</v>
      </c>
      <c r="C397" s="155" t="s">
        <v>993</v>
      </c>
      <c r="D397" s="155" t="s">
        <v>2676</v>
      </c>
      <c r="E397" s="155" t="s">
        <v>995</v>
      </c>
      <c r="F397" s="149" t="s">
        <v>995</v>
      </c>
      <c r="G397" s="132">
        <v>8416</v>
      </c>
      <c r="H397" s="47" t="s">
        <v>1430</v>
      </c>
      <c r="I397" s="47" t="s">
        <v>1430</v>
      </c>
      <c r="J397" s="133" t="s">
        <v>4905</v>
      </c>
      <c r="K397" s="133" t="s">
        <v>4905</v>
      </c>
      <c r="L397" s="134">
        <v>1</v>
      </c>
      <c r="M397" s="134">
        <v>1</v>
      </c>
      <c r="N397" s="156">
        <v>0</v>
      </c>
      <c r="O397" s="157"/>
      <c r="P397" s="135" t="s">
        <v>3450</v>
      </c>
      <c r="Q397" s="135" t="s">
        <v>3938</v>
      </c>
      <c r="R397" s="135" t="s">
        <v>4979</v>
      </c>
      <c r="S397" s="135">
        <v>3</v>
      </c>
      <c r="T397" s="132">
        <f t="shared" si="64"/>
        <v>0</v>
      </c>
      <c r="U397" s="132">
        <f t="shared" si="67"/>
        <v>0</v>
      </c>
      <c r="V397" s="132">
        <v>543718.84848484851</v>
      </c>
      <c r="W397" s="132">
        <f t="shared" si="65"/>
        <v>0</v>
      </c>
      <c r="X397" s="132">
        <f t="shared" si="66"/>
        <v>0</v>
      </c>
      <c r="Y397" s="136">
        <v>0</v>
      </c>
      <c r="Z397" s="213">
        <f t="shared" si="63"/>
        <v>543718.84848484851</v>
      </c>
      <c r="AA397" s="84"/>
      <c r="AB397" s="73"/>
      <c r="AC397" s="14"/>
    </row>
    <row r="398" spans="1:31" ht="49.75" x14ac:dyDescent="0.4">
      <c r="A398" s="28"/>
      <c r="B398" s="260">
        <v>386</v>
      </c>
      <c r="C398" s="66" t="s">
        <v>232</v>
      </c>
      <c r="D398" s="66" t="s">
        <v>2144</v>
      </c>
      <c r="E398" s="66" t="s">
        <v>238</v>
      </c>
      <c r="F398" s="71" t="s">
        <v>238</v>
      </c>
      <c r="G398" s="3">
        <v>7976</v>
      </c>
      <c r="H398" s="47" t="s">
        <v>1430</v>
      </c>
      <c r="I398" s="47" t="s">
        <v>1430</v>
      </c>
      <c r="J398" s="47" t="s">
        <v>4905</v>
      </c>
      <c r="K398" s="47" t="s">
        <v>4905</v>
      </c>
      <c r="L398" s="51">
        <v>1</v>
      </c>
      <c r="M398" s="51">
        <v>0.99109829488465395</v>
      </c>
      <c r="N398" s="72">
        <v>0</v>
      </c>
      <c r="O398" s="65"/>
      <c r="P398" s="63" t="s">
        <v>3244</v>
      </c>
      <c r="Q398" s="63" t="s">
        <v>3734</v>
      </c>
      <c r="R398" s="63" t="s">
        <v>4979</v>
      </c>
      <c r="S398" s="63">
        <v>2</v>
      </c>
      <c r="T398" s="3">
        <f t="shared" si="64"/>
        <v>0</v>
      </c>
      <c r="U398" s="3">
        <f t="shared" si="67"/>
        <v>71.000000000000085</v>
      </c>
      <c r="V398" s="3">
        <v>0</v>
      </c>
      <c r="W398" s="3">
        <f t="shared" si="65"/>
        <v>0</v>
      </c>
      <c r="X398" s="3">
        <f t="shared" si="66"/>
        <v>71.000000000000085</v>
      </c>
      <c r="Y398" s="62">
        <v>0</v>
      </c>
      <c r="Z398" s="138">
        <f t="shared" si="63"/>
        <v>0</v>
      </c>
      <c r="AA398" s="84"/>
      <c r="AB398" s="73"/>
    </row>
    <row r="399" spans="1:31" x14ac:dyDescent="0.4">
      <c r="A399" s="28"/>
      <c r="B399" s="260">
        <v>387</v>
      </c>
      <c r="C399" s="66" t="s">
        <v>363</v>
      </c>
      <c r="D399" s="70" t="s">
        <v>2644</v>
      </c>
      <c r="E399" s="66" t="s">
        <v>348</v>
      </c>
      <c r="F399" s="71" t="s">
        <v>348</v>
      </c>
      <c r="G399" s="3">
        <v>7164</v>
      </c>
      <c r="H399" s="47" t="s">
        <v>1430</v>
      </c>
      <c r="I399" s="47" t="s">
        <v>1430</v>
      </c>
      <c r="J399" s="47" t="s">
        <v>4905</v>
      </c>
      <c r="K399" s="47" t="s">
        <v>4905</v>
      </c>
      <c r="L399" s="51">
        <v>0.98699999999999999</v>
      </c>
      <c r="M399" s="51">
        <v>0.98699999999999999</v>
      </c>
      <c r="N399" s="72">
        <v>1.1999999999999999E-3</v>
      </c>
      <c r="O399" s="65" t="s">
        <v>4978</v>
      </c>
      <c r="P399" s="63" t="s">
        <v>3440</v>
      </c>
      <c r="Q399" s="63" t="s">
        <v>3928</v>
      </c>
      <c r="R399" s="63" t="s">
        <v>4979</v>
      </c>
      <c r="S399" s="63">
        <v>3</v>
      </c>
      <c r="T399" s="3">
        <f t="shared" si="64"/>
        <v>93.132000000000076</v>
      </c>
      <c r="U399" s="3">
        <f t="shared" si="67"/>
        <v>93.132000000000076</v>
      </c>
      <c r="V399" s="3">
        <v>5000287</v>
      </c>
      <c r="W399" s="3">
        <f t="shared" si="65"/>
        <v>93.132000000000076</v>
      </c>
      <c r="X399" s="3">
        <f t="shared" si="66"/>
        <v>93.132000000000076</v>
      </c>
      <c r="Y399" s="62">
        <v>0</v>
      </c>
      <c r="Z399" s="138">
        <f t="shared" si="63"/>
        <v>5000287</v>
      </c>
      <c r="AA399" s="84"/>
      <c r="AB399" s="73"/>
    </row>
    <row r="400" spans="1:31" ht="37.299999999999997" x14ac:dyDescent="0.4">
      <c r="A400" s="28"/>
      <c r="B400" s="260">
        <v>388</v>
      </c>
      <c r="C400" s="66" t="s">
        <v>993</v>
      </c>
      <c r="D400" s="66" t="s">
        <v>2677</v>
      </c>
      <c r="E400" s="66" t="s">
        <v>1012</v>
      </c>
      <c r="F400" s="71" t="s">
        <v>1012</v>
      </c>
      <c r="G400" s="3">
        <v>7060</v>
      </c>
      <c r="H400" s="47" t="s">
        <v>1430</v>
      </c>
      <c r="I400" s="47" t="s">
        <v>1430</v>
      </c>
      <c r="J400" s="47" t="s">
        <v>4905</v>
      </c>
      <c r="K400" s="47" t="s">
        <v>4905</v>
      </c>
      <c r="L400" s="51">
        <v>0.99</v>
      </c>
      <c r="M400" s="51">
        <v>0.99</v>
      </c>
      <c r="N400" s="72">
        <v>0</v>
      </c>
      <c r="O400" s="65"/>
      <c r="P400" s="63" t="s">
        <v>3451</v>
      </c>
      <c r="Q400" s="63" t="s">
        <v>3939</v>
      </c>
      <c r="R400" s="63" t="s">
        <v>4979</v>
      </c>
      <c r="S400" s="63">
        <v>2</v>
      </c>
      <c r="T400" s="3">
        <f t="shared" si="64"/>
        <v>70.600000000000065</v>
      </c>
      <c r="U400" s="3">
        <f t="shared" si="67"/>
        <v>70.600000000000065</v>
      </c>
      <c r="V400" s="3">
        <v>1404237</v>
      </c>
      <c r="W400" s="3">
        <f t="shared" si="65"/>
        <v>70.600000000000065</v>
      </c>
      <c r="X400" s="3">
        <f t="shared" si="66"/>
        <v>70.600000000000065</v>
      </c>
      <c r="Y400" s="62">
        <v>0</v>
      </c>
      <c r="Z400" s="138">
        <f t="shared" si="63"/>
        <v>1404237</v>
      </c>
      <c r="AA400" s="84"/>
      <c r="AB400" s="73"/>
    </row>
    <row r="401" spans="1:29" ht="37.299999999999997" x14ac:dyDescent="0.4">
      <c r="A401" s="28"/>
      <c r="B401" s="260">
        <v>389</v>
      </c>
      <c r="C401" s="66" t="s">
        <v>890</v>
      </c>
      <c r="D401" s="70" t="s">
        <v>2603</v>
      </c>
      <c r="E401" s="66" t="s">
        <v>902</v>
      </c>
      <c r="F401" s="71" t="s">
        <v>902</v>
      </c>
      <c r="G401" s="3">
        <v>7006</v>
      </c>
      <c r="H401" s="47" t="s">
        <v>1430</v>
      </c>
      <c r="I401" s="47" t="s">
        <v>1430</v>
      </c>
      <c r="J401" s="47" t="s">
        <v>4905</v>
      </c>
      <c r="K401" s="47" t="s">
        <v>4905</v>
      </c>
      <c r="L401" s="51">
        <v>0.99860000000000004</v>
      </c>
      <c r="M401" s="51">
        <v>0.99860000000000004</v>
      </c>
      <c r="N401" s="72">
        <v>0</v>
      </c>
      <c r="O401" s="65"/>
      <c r="P401" s="63" t="s">
        <v>3138</v>
      </c>
      <c r="Q401" s="63" t="s">
        <v>3628</v>
      </c>
      <c r="R401" s="63" t="s">
        <v>4979</v>
      </c>
      <c r="S401" s="63">
        <v>3</v>
      </c>
      <c r="T401" s="62">
        <f t="shared" si="64"/>
        <v>9.8083999999996969</v>
      </c>
      <c r="U401" s="62">
        <f t="shared" si="67"/>
        <v>9.8083999999996969</v>
      </c>
      <c r="V401" s="3">
        <v>125821.19685039371</v>
      </c>
      <c r="W401" s="3">
        <f t="shared" si="65"/>
        <v>9.8083999999996969</v>
      </c>
      <c r="X401" s="3">
        <f t="shared" si="66"/>
        <v>9.8083999999996969</v>
      </c>
      <c r="Y401" s="62">
        <v>0</v>
      </c>
      <c r="Z401" s="138">
        <f t="shared" si="63"/>
        <v>125821.19685039371</v>
      </c>
      <c r="AA401" s="84"/>
      <c r="AB401" s="73"/>
    </row>
    <row r="402" spans="1:29" ht="24.9" x14ac:dyDescent="0.4">
      <c r="A402" s="28"/>
      <c r="B402" s="260">
        <v>390</v>
      </c>
      <c r="C402" s="66" t="s">
        <v>1097</v>
      </c>
      <c r="D402" s="70" t="s">
        <v>2754</v>
      </c>
      <c r="E402" s="66" t="s">
        <v>1102</v>
      </c>
      <c r="F402" s="71" t="s">
        <v>1102</v>
      </c>
      <c r="G402" s="3">
        <v>5759</v>
      </c>
      <c r="H402" s="47" t="s">
        <v>1430</v>
      </c>
      <c r="I402" s="47" t="s">
        <v>1430</v>
      </c>
      <c r="J402" s="47" t="s">
        <v>4905</v>
      </c>
      <c r="K402" s="47" t="s">
        <v>4905</v>
      </c>
      <c r="L402" s="51">
        <v>0.99982635874283732</v>
      </c>
      <c r="M402" s="51">
        <v>0.99982635874283732</v>
      </c>
      <c r="N402" s="72">
        <v>0</v>
      </c>
      <c r="O402" s="65"/>
      <c r="P402" s="63" t="s">
        <v>3485</v>
      </c>
      <c r="Q402" s="63" t="s">
        <v>3973</v>
      </c>
      <c r="R402" s="63" t="s">
        <v>4979</v>
      </c>
      <c r="S402" s="63">
        <v>3</v>
      </c>
      <c r="T402" s="3">
        <v>0</v>
      </c>
      <c r="U402" s="3">
        <f t="shared" si="67"/>
        <v>0.99999999999988676</v>
      </c>
      <c r="V402" s="3">
        <v>1219728.0373661744</v>
      </c>
      <c r="W402" s="3">
        <f t="shared" si="65"/>
        <v>0</v>
      </c>
      <c r="X402" s="3">
        <f t="shared" si="66"/>
        <v>0.99999999999988676</v>
      </c>
      <c r="Y402" s="62">
        <v>1219728.0373661744</v>
      </c>
      <c r="Z402" s="138">
        <f t="shared" si="63"/>
        <v>2439456.0747323488</v>
      </c>
      <c r="AA402" s="84"/>
      <c r="AB402" s="73"/>
    </row>
    <row r="403" spans="1:29" ht="37.299999999999997" x14ac:dyDescent="0.4">
      <c r="A403" s="32"/>
      <c r="B403" s="260">
        <v>391</v>
      </c>
      <c r="C403" s="66" t="s">
        <v>1019</v>
      </c>
      <c r="D403" s="74" t="s">
        <v>2702</v>
      </c>
      <c r="E403" s="66" t="s">
        <v>1030</v>
      </c>
      <c r="F403" s="71" t="s">
        <v>1057</v>
      </c>
      <c r="G403" s="3">
        <v>5583</v>
      </c>
      <c r="H403" s="47" t="s">
        <v>1430</v>
      </c>
      <c r="I403" s="47" t="s">
        <v>1430</v>
      </c>
      <c r="J403" s="47" t="s">
        <v>4905</v>
      </c>
      <c r="K403" s="47" t="s">
        <v>4905</v>
      </c>
      <c r="L403" s="51">
        <v>0.99099999999999999</v>
      </c>
      <c r="M403" s="51">
        <v>0.99099999999999999</v>
      </c>
      <c r="N403" s="72">
        <v>0</v>
      </c>
      <c r="O403" s="65"/>
      <c r="P403" s="63" t="s">
        <v>3155</v>
      </c>
      <c r="Q403" s="63" t="s">
        <v>3645</v>
      </c>
      <c r="R403" s="63" t="s">
        <v>4979</v>
      </c>
      <c r="S403" s="63">
        <v>3</v>
      </c>
      <c r="T403" s="3">
        <f>IF(G403*(1-L403)-AA403&gt;0,G403*(1-L403)-AA403,0)</f>
        <v>50.247000000000043</v>
      </c>
      <c r="U403" s="3">
        <f t="shared" si="67"/>
        <v>50.247000000000043</v>
      </c>
      <c r="V403" s="3">
        <v>1636027.5384615385</v>
      </c>
      <c r="W403" s="3">
        <f t="shared" si="65"/>
        <v>50.247000000000043</v>
      </c>
      <c r="X403" s="3">
        <f t="shared" si="66"/>
        <v>50.247000000000043</v>
      </c>
      <c r="Y403" s="62">
        <v>0</v>
      </c>
      <c r="Z403" s="138">
        <f t="shared" si="63"/>
        <v>1636027.5384615385</v>
      </c>
      <c r="AA403" s="84"/>
      <c r="AB403" s="73"/>
      <c r="AC403" s="14"/>
    </row>
    <row r="404" spans="1:29" ht="37.299999999999997" x14ac:dyDescent="0.4">
      <c r="A404" s="28"/>
      <c r="B404" s="260">
        <v>392</v>
      </c>
      <c r="C404" s="66" t="s">
        <v>232</v>
      </c>
      <c r="D404" s="66" t="s">
        <v>2155</v>
      </c>
      <c r="E404" s="66" t="s">
        <v>240</v>
      </c>
      <c r="F404" s="71" t="s">
        <v>240</v>
      </c>
      <c r="G404" s="3">
        <v>5153</v>
      </c>
      <c r="H404" s="47" t="s">
        <v>1430</v>
      </c>
      <c r="I404" s="47" t="s">
        <v>1430</v>
      </c>
      <c r="J404" s="47" t="s">
        <v>4905</v>
      </c>
      <c r="K404" s="47" t="s">
        <v>4905</v>
      </c>
      <c r="L404" s="51">
        <v>0.99844750630700563</v>
      </c>
      <c r="M404" s="51">
        <v>0.99844750630700563</v>
      </c>
      <c r="N404" s="72">
        <v>0</v>
      </c>
      <c r="O404" s="65"/>
      <c r="P404" s="63" t="s">
        <v>3092</v>
      </c>
      <c r="Q404" s="63" t="s">
        <v>3563</v>
      </c>
      <c r="R404" s="63" t="s">
        <v>4979</v>
      </c>
      <c r="S404" s="63">
        <v>3</v>
      </c>
      <c r="T404" s="3">
        <v>0</v>
      </c>
      <c r="U404" s="3">
        <v>0</v>
      </c>
      <c r="V404" s="3">
        <v>0</v>
      </c>
      <c r="W404" s="3">
        <f t="shared" si="65"/>
        <v>0</v>
      </c>
      <c r="X404" s="3">
        <f t="shared" si="66"/>
        <v>0</v>
      </c>
      <c r="Y404" s="62">
        <v>0</v>
      </c>
      <c r="Z404" s="138">
        <f t="shared" si="63"/>
        <v>0</v>
      </c>
      <c r="AA404" s="84"/>
      <c r="AB404" s="73"/>
    </row>
    <row r="405" spans="1:29" ht="49.75" x14ac:dyDescent="0.4">
      <c r="A405" s="28"/>
      <c r="B405" s="260">
        <v>393</v>
      </c>
      <c r="C405" s="66" t="s">
        <v>402</v>
      </c>
      <c r="D405" s="66" t="s">
        <v>2251</v>
      </c>
      <c r="E405" s="66" t="s">
        <v>406</v>
      </c>
      <c r="F405" s="71" t="s">
        <v>406</v>
      </c>
      <c r="G405" s="3">
        <v>5142</v>
      </c>
      <c r="H405" s="47" t="s">
        <v>1430</v>
      </c>
      <c r="I405" s="47" t="s">
        <v>1430</v>
      </c>
      <c r="J405" s="47" t="s">
        <v>4905</v>
      </c>
      <c r="K405" s="47" t="s">
        <v>4905</v>
      </c>
      <c r="L405" s="51">
        <v>0.98</v>
      </c>
      <c r="M405" s="51">
        <v>0.98</v>
      </c>
      <c r="N405" s="72">
        <v>0</v>
      </c>
      <c r="O405" s="65"/>
      <c r="P405" s="63" t="s">
        <v>3285</v>
      </c>
      <c r="Q405" s="63" t="s">
        <v>3774</v>
      </c>
      <c r="R405" s="63" t="s">
        <v>4979</v>
      </c>
      <c r="S405" s="63">
        <v>2</v>
      </c>
      <c r="T405" s="3">
        <f>IF(G405*(1-L405)-AA405&gt;0,G405*(1-L405)-AA405,0)</f>
        <v>102.84000000000009</v>
      </c>
      <c r="U405" s="3">
        <f>IF(G405*(1-M405)-AA405&gt;0,G405*(1-M405)-AA405,0)</f>
        <v>102.84000000000009</v>
      </c>
      <c r="V405" s="3">
        <v>160000</v>
      </c>
      <c r="W405" s="3">
        <f t="shared" si="65"/>
        <v>102.84000000000009</v>
      </c>
      <c r="X405" s="3">
        <f t="shared" si="66"/>
        <v>102.84000000000009</v>
      </c>
      <c r="Y405" s="62">
        <v>2000000</v>
      </c>
      <c r="Z405" s="138">
        <f t="shared" si="63"/>
        <v>2160000</v>
      </c>
      <c r="AA405" s="84"/>
      <c r="AB405" s="73"/>
    </row>
    <row r="406" spans="1:29" ht="50.15" thickBot="1" x14ac:dyDescent="0.45">
      <c r="A406" s="28"/>
      <c r="B406" s="260">
        <v>394</v>
      </c>
      <c r="C406" s="94" t="s">
        <v>261</v>
      </c>
      <c r="D406" s="214" t="s">
        <v>2162</v>
      </c>
      <c r="E406" s="94" t="s">
        <v>264</v>
      </c>
      <c r="F406" s="95" t="s">
        <v>264</v>
      </c>
      <c r="G406" s="10">
        <v>5067</v>
      </c>
      <c r="H406" s="50" t="s">
        <v>1430</v>
      </c>
      <c r="I406" s="50" t="s">
        <v>1430</v>
      </c>
      <c r="J406" s="50" t="s">
        <v>4905</v>
      </c>
      <c r="K406" s="50" t="s">
        <v>4905</v>
      </c>
      <c r="L406" s="59">
        <v>1</v>
      </c>
      <c r="M406" s="59">
        <v>1</v>
      </c>
      <c r="N406" s="215">
        <v>0</v>
      </c>
      <c r="O406" s="96"/>
      <c r="P406" s="91" t="s">
        <v>3250</v>
      </c>
      <c r="Q406" s="91" t="s">
        <v>3740</v>
      </c>
      <c r="R406" s="91" t="s">
        <v>4979</v>
      </c>
      <c r="S406" s="91">
        <v>2</v>
      </c>
      <c r="T406" s="10">
        <f>IF(G406*(1-L406)-AA406&gt;0,G406*(1-L406)-AA406,0)</f>
        <v>0</v>
      </c>
      <c r="U406" s="10">
        <f>IF(G406*(1-M406)-AA406&gt;0,G406*(1-M406)-AA406,0)</f>
        <v>0</v>
      </c>
      <c r="V406" s="10">
        <v>506075.37931034481</v>
      </c>
      <c r="W406" s="10">
        <f t="shared" si="65"/>
        <v>0</v>
      </c>
      <c r="X406" s="10">
        <f t="shared" si="66"/>
        <v>0</v>
      </c>
      <c r="Y406" s="92">
        <v>0</v>
      </c>
      <c r="Z406" s="139">
        <f t="shared" si="63"/>
        <v>506075.37931034481</v>
      </c>
      <c r="AA406" s="84"/>
      <c r="AB406" s="73"/>
    </row>
    <row r="407" spans="1:29" ht="15.75" customHeight="1" thickBot="1" x14ac:dyDescent="0.45">
      <c r="A407" s="28"/>
      <c r="B407" s="264"/>
      <c r="C407" s="223" t="s">
        <v>5341</v>
      </c>
      <c r="D407" s="220"/>
      <c r="E407" s="178"/>
      <c r="F407" s="179"/>
      <c r="G407" s="180"/>
      <c r="H407" s="182"/>
      <c r="I407" s="182"/>
      <c r="J407" s="182"/>
      <c r="K407" s="182"/>
      <c r="L407" s="183"/>
      <c r="M407" s="183"/>
      <c r="N407" s="216"/>
      <c r="O407" s="185"/>
      <c r="P407" s="186"/>
      <c r="Q407" s="186"/>
      <c r="R407" s="186"/>
      <c r="S407" s="186"/>
      <c r="T407" s="180"/>
      <c r="U407" s="180"/>
      <c r="V407" s="180"/>
      <c r="W407" s="180"/>
      <c r="X407" s="180"/>
      <c r="Y407" s="187"/>
      <c r="Z407" s="187"/>
      <c r="AA407" s="84"/>
      <c r="AB407" s="73"/>
    </row>
    <row r="408" spans="1:29" ht="37.299999999999997" x14ac:dyDescent="0.4">
      <c r="A408" s="27"/>
      <c r="B408" s="263">
        <v>395</v>
      </c>
      <c r="C408" s="201" t="s">
        <v>890</v>
      </c>
      <c r="D408" s="202" t="s">
        <v>2615</v>
      </c>
      <c r="E408" s="201" t="s">
        <v>914</v>
      </c>
      <c r="F408" s="203" t="s">
        <v>945</v>
      </c>
      <c r="G408" s="204">
        <v>4350</v>
      </c>
      <c r="H408" s="205" t="s">
        <v>4907</v>
      </c>
      <c r="I408" s="205" t="s">
        <v>4907</v>
      </c>
      <c r="J408" s="205" t="s">
        <v>4907</v>
      </c>
      <c r="K408" s="205" t="s">
        <v>4905</v>
      </c>
      <c r="L408" s="206">
        <v>0.97399999999999998</v>
      </c>
      <c r="M408" s="206">
        <v>0.97399999999999998</v>
      </c>
      <c r="N408" s="207">
        <v>0</v>
      </c>
      <c r="O408" s="208"/>
      <c r="P408" s="209" t="s">
        <v>3432</v>
      </c>
      <c r="Q408" s="209" t="s">
        <v>3920</v>
      </c>
      <c r="R408" s="209" t="s">
        <v>4979</v>
      </c>
      <c r="S408" s="209">
        <v>2</v>
      </c>
      <c r="T408" s="210">
        <f t="shared" ref="T408:T439" si="68">IF(G408*(1-L408)-AA408&gt;0,G408*(1-L408)-AA408,0)</f>
        <v>113.10000000000009</v>
      </c>
      <c r="U408" s="210">
        <f t="shared" ref="U408:U439" si="69">IF(G408*(1-M408)-AA408&gt;0,G408*(1-M408)-AA408,0)</f>
        <v>113.10000000000009</v>
      </c>
      <c r="V408" s="217">
        <v>1729459.6521739131</v>
      </c>
      <c r="W408" s="204">
        <f t="shared" ref="W408:W439" si="70">T408</f>
        <v>113.10000000000009</v>
      </c>
      <c r="X408" s="204">
        <f t="shared" ref="X408:X439" si="71">U408</f>
        <v>113.10000000000009</v>
      </c>
      <c r="Y408" s="210">
        <v>1694267.2342045188</v>
      </c>
      <c r="Z408" s="211">
        <f t="shared" ref="Z408:Z439" si="72">V408+Y408</f>
        <v>3423726.8863784317</v>
      </c>
      <c r="AA408" s="84"/>
      <c r="AB408" s="73"/>
      <c r="AC408" s="13"/>
    </row>
    <row r="409" spans="1:29" ht="37.299999999999997" x14ac:dyDescent="0.4">
      <c r="A409" s="28"/>
      <c r="B409" s="260">
        <v>396</v>
      </c>
      <c r="C409" s="66" t="s">
        <v>652</v>
      </c>
      <c r="D409" s="80" t="s">
        <v>2429</v>
      </c>
      <c r="E409" s="66" t="s">
        <v>659</v>
      </c>
      <c r="F409" s="71" t="s">
        <v>659</v>
      </c>
      <c r="G409" s="3">
        <v>2564</v>
      </c>
      <c r="H409" s="47" t="s">
        <v>4907</v>
      </c>
      <c r="I409" s="47" t="s">
        <v>4907</v>
      </c>
      <c r="J409" s="47" t="s">
        <v>4907</v>
      </c>
      <c r="K409" s="47" t="s">
        <v>4905</v>
      </c>
      <c r="L409" s="51">
        <v>0.97199999999999998</v>
      </c>
      <c r="M409" s="51">
        <v>0.97199999999999998</v>
      </c>
      <c r="N409" s="72">
        <v>0</v>
      </c>
      <c r="O409" s="65"/>
      <c r="P409" s="63" t="s">
        <v>3359</v>
      </c>
      <c r="Q409" s="63" t="s">
        <v>3848</v>
      </c>
      <c r="R409" s="63" t="s">
        <v>4979</v>
      </c>
      <c r="S409" s="63">
        <v>2</v>
      </c>
      <c r="T409" s="3">
        <f t="shared" si="68"/>
        <v>71.792000000000058</v>
      </c>
      <c r="U409" s="3">
        <f t="shared" si="69"/>
        <v>71.792000000000058</v>
      </c>
      <c r="V409" s="3">
        <v>511189</v>
      </c>
      <c r="W409" s="3">
        <f t="shared" si="70"/>
        <v>71.792000000000058</v>
      </c>
      <c r="X409" s="3">
        <f t="shared" si="71"/>
        <v>71.792000000000058</v>
      </c>
      <c r="Y409" s="62">
        <v>1844315</v>
      </c>
      <c r="Z409" s="138">
        <f t="shared" si="72"/>
        <v>2355504</v>
      </c>
      <c r="AA409" s="84"/>
      <c r="AB409" s="73"/>
    </row>
    <row r="410" spans="1:29" ht="16.75" customHeight="1" x14ac:dyDescent="0.4">
      <c r="A410" s="28"/>
      <c r="B410" s="260">
        <v>397</v>
      </c>
      <c r="C410" s="66" t="s">
        <v>319</v>
      </c>
      <c r="D410" s="70" t="s">
        <v>2439</v>
      </c>
      <c r="E410" s="66" t="s">
        <v>678</v>
      </c>
      <c r="F410" s="71" t="s">
        <v>1745</v>
      </c>
      <c r="G410" s="3">
        <f>2818+442</f>
        <v>3260</v>
      </c>
      <c r="H410" s="47" t="s">
        <v>4907</v>
      </c>
      <c r="I410" s="47" t="s">
        <v>4907</v>
      </c>
      <c r="J410" s="47" t="s">
        <v>4907</v>
      </c>
      <c r="K410" s="47" t="s">
        <v>4905</v>
      </c>
      <c r="L410" s="51">
        <v>0.97</v>
      </c>
      <c r="M410" s="51">
        <v>0.97</v>
      </c>
      <c r="N410" s="72">
        <v>0</v>
      </c>
      <c r="O410" s="65"/>
      <c r="P410" s="63" t="s">
        <v>5015</v>
      </c>
      <c r="Q410" s="63" t="s">
        <v>5254</v>
      </c>
      <c r="R410" s="63" t="s">
        <v>4985</v>
      </c>
      <c r="S410" s="63">
        <v>2</v>
      </c>
      <c r="T410" s="62">
        <f t="shared" si="68"/>
        <v>97.800000000000082</v>
      </c>
      <c r="U410" s="62">
        <f t="shared" si="69"/>
        <v>97.800000000000082</v>
      </c>
      <c r="V410" s="3">
        <v>5625129.3399999999</v>
      </c>
      <c r="W410" s="3">
        <f t="shared" si="70"/>
        <v>97.800000000000082</v>
      </c>
      <c r="X410" s="3">
        <f t="shared" si="71"/>
        <v>97.800000000000082</v>
      </c>
      <c r="Y410" s="62">
        <v>5625129.3399999999</v>
      </c>
      <c r="Z410" s="138">
        <f t="shared" si="72"/>
        <v>11250258.68</v>
      </c>
      <c r="AA410" s="84"/>
      <c r="AB410" s="73"/>
    </row>
    <row r="411" spans="1:29" ht="37.299999999999997" x14ac:dyDescent="0.4">
      <c r="A411" s="28"/>
      <c r="B411" s="260">
        <v>398</v>
      </c>
      <c r="C411" s="66" t="s">
        <v>595</v>
      </c>
      <c r="D411" s="70" t="s">
        <v>2394</v>
      </c>
      <c r="E411" s="66" t="s">
        <v>604</v>
      </c>
      <c r="F411" s="71" t="s">
        <v>604</v>
      </c>
      <c r="G411" s="3">
        <v>4167</v>
      </c>
      <c r="H411" s="47" t="s">
        <v>4907</v>
      </c>
      <c r="I411" s="47" t="s">
        <v>4907</v>
      </c>
      <c r="J411" s="47" t="s">
        <v>4907</v>
      </c>
      <c r="K411" s="47" t="s">
        <v>4905</v>
      </c>
      <c r="L411" s="51">
        <v>0.96736261099112075</v>
      </c>
      <c r="M411" s="51">
        <v>0.96736261099112075</v>
      </c>
      <c r="N411" s="72">
        <v>0</v>
      </c>
      <c r="O411" s="65"/>
      <c r="P411" s="63" t="s">
        <v>3339</v>
      </c>
      <c r="Q411" s="63" t="s">
        <v>3828</v>
      </c>
      <c r="R411" s="63" t="s">
        <v>4979</v>
      </c>
      <c r="S411" s="63">
        <v>2</v>
      </c>
      <c r="T411" s="62">
        <f t="shared" si="68"/>
        <v>135.99999999999983</v>
      </c>
      <c r="U411" s="62">
        <f t="shared" si="69"/>
        <v>135.99999999999983</v>
      </c>
      <c r="V411" s="3">
        <v>0</v>
      </c>
      <c r="W411" s="3">
        <f t="shared" si="70"/>
        <v>135.99999999999983</v>
      </c>
      <c r="X411" s="3">
        <f t="shared" si="71"/>
        <v>135.99999999999983</v>
      </c>
      <c r="Y411" s="62">
        <v>0</v>
      </c>
      <c r="Z411" s="138">
        <f t="shared" si="72"/>
        <v>0</v>
      </c>
      <c r="AA411" s="84"/>
      <c r="AB411" s="73"/>
    </row>
    <row r="412" spans="1:29" ht="62.15" x14ac:dyDescent="0.4">
      <c r="A412" s="28"/>
      <c r="B412" s="260">
        <v>399</v>
      </c>
      <c r="C412" s="66" t="s">
        <v>849</v>
      </c>
      <c r="D412" s="66" t="s">
        <v>3009</v>
      </c>
      <c r="E412" s="66" t="s">
        <v>857</v>
      </c>
      <c r="F412" s="71" t="s">
        <v>1404</v>
      </c>
      <c r="G412" s="3">
        <v>2237</v>
      </c>
      <c r="H412" s="47" t="s">
        <v>4907</v>
      </c>
      <c r="I412" s="47" t="s">
        <v>4907</v>
      </c>
      <c r="J412" s="47" t="s">
        <v>4907</v>
      </c>
      <c r="K412" s="47" t="s">
        <v>4905</v>
      </c>
      <c r="L412" s="51">
        <v>0.95</v>
      </c>
      <c r="M412" s="51">
        <v>0.95</v>
      </c>
      <c r="N412" s="72">
        <v>0</v>
      </c>
      <c r="O412" s="65"/>
      <c r="P412" s="63" t="s">
        <v>3419</v>
      </c>
      <c r="Q412" s="63" t="s">
        <v>3907</v>
      </c>
      <c r="R412" s="63" t="s">
        <v>4979</v>
      </c>
      <c r="S412" s="63">
        <v>2</v>
      </c>
      <c r="T412" s="3">
        <f t="shared" si="68"/>
        <v>111.85000000000009</v>
      </c>
      <c r="U412" s="3">
        <f t="shared" si="69"/>
        <v>111.85000000000009</v>
      </c>
      <c r="V412" s="3">
        <v>3477532.4482758623</v>
      </c>
      <c r="W412" s="3">
        <f t="shared" si="70"/>
        <v>111.85000000000009</v>
      </c>
      <c r="X412" s="3">
        <f t="shared" si="71"/>
        <v>111.85000000000009</v>
      </c>
      <c r="Y412" s="62">
        <v>0</v>
      </c>
      <c r="Z412" s="138">
        <f t="shared" si="72"/>
        <v>3477532.4482758623</v>
      </c>
      <c r="AA412" s="84"/>
      <c r="AB412" s="73"/>
    </row>
    <row r="413" spans="1:29" ht="24.9" x14ac:dyDescent="0.4">
      <c r="A413" s="28"/>
      <c r="B413" s="260">
        <v>400</v>
      </c>
      <c r="C413" s="66" t="s">
        <v>122</v>
      </c>
      <c r="D413" s="70" t="s">
        <v>2912</v>
      </c>
      <c r="E413" s="66" t="s">
        <v>33</v>
      </c>
      <c r="F413" s="71" t="s">
        <v>33</v>
      </c>
      <c r="G413" s="3">
        <v>2637</v>
      </c>
      <c r="H413" s="47" t="s">
        <v>4907</v>
      </c>
      <c r="I413" s="47" t="s">
        <v>4907</v>
      </c>
      <c r="J413" s="47" t="s">
        <v>4907</v>
      </c>
      <c r="K413" s="47" t="s">
        <v>4905</v>
      </c>
      <c r="L413" s="51">
        <v>0.94</v>
      </c>
      <c r="M413" s="51">
        <v>0.94</v>
      </c>
      <c r="N413" s="72">
        <v>0</v>
      </c>
      <c r="O413" s="65"/>
      <c r="P413" s="63" t="s">
        <v>3221</v>
      </c>
      <c r="Q413" s="63" t="s">
        <v>3711</v>
      </c>
      <c r="R413" s="63" t="s">
        <v>4979</v>
      </c>
      <c r="S413" s="63">
        <v>2</v>
      </c>
      <c r="T413" s="3">
        <f t="shared" si="68"/>
        <v>158.22000000000014</v>
      </c>
      <c r="U413" s="3">
        <f t="shared" si="69"/>
        <v>158.22000000000014</v>
      </c>
      <c r="V413" s="3">
        <v>0</v>
      </c>
      <c r="W413" s="3">
        <f t="shared" si="70"/>
        <v>158.22000000000014</v>
      </c>
      <c r="X413" s="3">
        <f t="shared" si="71"/>
        <v>158.22000000000014</v>
      </c>
      <c r="Y413" s="62">
        <v>0</v>
      </c>
      <c r="Z413" s="138">
        <f t="shared" si="72"/>
        <v>0</v>
      </c>
      <c r="AA413" s="84"/>
      <c r="AB413" s="73"/>
    </row>
    <row r="414" spans="1:29" x14ac:dyDescent="0.4">
      <c r="A414" s="28"/>
      <c r="B414" s="260">
        <v>401</v>
      </c>
      <c r="C414" s="66" t="s">
        <v>963</v>
      </c>
      <c r="D414" s="70" t="s">
        <v>2668</v>
      </c>
      <c r="E414" s="66" t="s">
        <v>984</v>
      </c>
      <c r="F414" s="71" t="s">
        <v>984</v>
      </c>
      <c r="G414" s="3">
        <v>2435</v>
      </c>
      <c r="H414" s="47" t="s">
        <v>4907</v>
      </c>
      <c r="I414" s="47" t="s">
        <v>4907</v>
      </c>
      <c r="J414" s="47" t="s">
        <v>4907</v>
      </c>
      <c r="K414" s="47" t="s">
        <v>4905</v>
      </c>
      <c r="L414" s="51">
        <v>0.91</v>
      </c>
      <c r="M414" s="51">
        <v>0.91</v>
      </c>
      <c r="N414" s="72">
        <v>0</v>
      </c>
      <c r="O414" s="65"/>
      <c r="P414" s="63" t="s">
        <v>3148</v>
      </c>
      <c r="Q414" s="63" t="s">
        <v>3638</v>
      </c>
      <c r="R414" s="63" t="s">
        <v>4979</v>
      </c>
      <c r="S414" s="63">
        <v>3</v>
      </c>
      <c r="T414" s="3">
        <f t="shared" si="68"/>
        <v>219.14999999999992</v>
      </c>
      <c r="U414" s="3">
        <f t="shared" si="69"/>
        <v>219.14999999999992</v>
      </c>
      <c r="V414" s="3">
        <v>3711371.87</v>
      </c>
      <c r="W414" s="3">
        <f t="shared" si="70"/>
        <v>219.14999999999992</v>
      </c>
      <c r="X414" s="3">
        <f t="shared" si="71"/>
        <v>219.14999999999992</v>
      </c>
      <c r="Y414" s="62">
        <v>3711371.87</v>
      </c>
      <c r="Z414" s="138">
        <f t="shared" si="72"/>
        <v>7422743.7400000002</v>
      </c>
      <c r="AA414" s="84"/>
      <c r="AB414" s="73"/>
    </row>
    <row r="415" spans="1:29" x14ac:dyDescent="0.4">
      <c r="A415" s="28"/>
      <c r="B415" s="260">
        <v>402</v>
      </c>
      <c r="C415" s="66" t="s">
        <v>327</v>
      </c>
      <c r="D415" s="70" t="s">
        <v>2217</v>
      </c>
      <c r="E415" s="66" t="s">
        <v>339</v>
      </c>
      <c r="F415" s="71" t="s">
        <v>339</v>
      </c>
      <c r="G415" s="3">
        <v>2130</v>
      </c>
      <c r="H415" s="47" t="s">
        <v>4907</v>
      </c>
      <c r="I415" s="47" t="s">
        <v>4907</v>
      </c>
      <c r="J415" s="47" t="s">
        <v>4907</v>
      </c>
      <c r="K415" s="47" t="s">
        <v>4905</v>
      </c>
      <c r="L415" s="51">
        <v>0.91</v>
      </c>
      <c r="M415" s="51">
        <v>0.91</v>
      </c>
      <c r="N415" s="72">
        <v>0</v>
      </c>
      <c r="O415" s="65"/>
      <c r="P415" s="63" t="s">
        <v>3266</v>
      </c>
      <c r="Q415" s="63" t="s">
        <v>3756</v>
      </c>
      <c r="R415" s="63" t="s">
        <v>4979</v>
      </c>
      <c r="S415" s="63">
        <v>2</v>
      </c>
      <c r="T415" s="3">
        <f t="shared" si="68"/>
        <v>191.69999999999993</v>
      </c>
      <c r="U415" s="3">
        <f t="shared" si="69"/>
        <v>191.69999999999993</v>
      </c>
      <c r="V415" s="3">
        <v>562037.05128205125</v>
      </c>
      <c r="W415" s="3">
        <f t="shared" si="70"/>
        <v>191.69999999999993</v>
      </c>
      <c r="X415" s="3">
        <f t="shared" si="71"/>
        <v>191.69999999999993</v>
      </c>
      <c r="Y415" s="62">
        <v>1362694.389014286</v>
      </c>
      <c r="Z415" s="138">
        <f t="shared" si="72"/>
        <v>1924731.4402963372</v>
      </c>
      <c r="AA415" s="84"/>
      <c r="AB415" s="73"/>
    </row>
    <row r="416" spans="1:29" ht="24.9" x14ac:dyDescent="0.4">
      <c r="A416" s="27"/>
      <c r="B416" s="260">
        <v>403</v>
      </c>
      <c r="C416" s="66" t="s">
        <v>0</v>
      </c>
      <c r="D416" s="80" t="s">
        <v>2007</v>
      </c>
      <c r="E416" s="66" t="s">
        <v>10</v>
      </c>
      <c r="F416" s="71" t="s">
        <v>24</v>
      </c>
      <c r="G416" s="3">
        <v>3847</v>
      </c>
      <c r="H416" s="47" t="s">
        <v>4907</v>
      </c>
      <c r="I416" s="47" t="s">
        <v>4907</v>
      </c>
      <c r="J416" s="47" t="s">
        <v>4907</v>
      </c>
      <c r="K416" s="47" t="s">
        <v>4905</v>
      </c>
      <c r="L416" s="51">
        <v>0.90070184559396937</v>
      </c>
      <c r="M416" s="51">
        <v>0.90070184559396937</v>
      </c>
      <c r="N416" s="72">
        <v>0</v>
      </c>
      <c r="O416" s="65"/>
      <c r="P416" s="63" t="s">
        <v>3073</v>
      </c>
      <c r="Q416" s="63" t="s">
        <v>3544</v>
      </c>
      <c r="R416" s="63" t="s">
        <v>4979</v>
      </c>
      <c r="S416" s="63">
        <v>3</v>
      </c>
      <c r="T416" s="3">
        <f t="shared" si="68"/>
        <v>381.99999999999983</v>
      </c>
      <c r="U416" s="3">
        <f t="shared" si="69"/>
        <v>381.99999999999983</v>
      </c>
      <c r="V416" s="3">
        <v>269569.17647058715</v>
      </c>
      <c r="W416" s="3">
        <f t="shared" si="70"/>
        <v>381.99999999999983</v>
      </c>
      <c r="X416" s="3">
        <f t="shared" si="71"/>
        <v>381.99999999999983</v>
      </c>
      <c r="Y416" s="62">
        <v>0</v>
      </c>
      <c r="Z416" s="138">
        <f t="shared" si="72"/>
        <v>269569.17647058715</v>
      </c>
      <c r="AA416" s="84"/>
      <c r="AB416" s="73"/>
      <c r="AC416" s="14"/>
    </row>
    <row r="417" spans="1:28" x14ac:dyDescent="0.4">
      <c r="A417" s="28"/>
      <c r="B417" s="260">
        <v>404</v>
      </c>
      <c r="C417" s="66" t="s">
        <v>1097</v>
      </c>
      <c r="D417" s="70" t="s">
        <v>2753</v>
      </c>
      <c r="E417" s="66" t="s">
        <v>1106</v>
      </c>
      <c r="F417" s="71" t="s">
        <v>1106</v>
      </c>
      <c r="G417" s="3">
        <v>4850</v>
      </c>
      <c r="H417" s="47" t="s">
        <v>4907</v>
      </c>
      <c r="I417" s="47" t="s">
        <v>4907</v>
      </c>
      <c r="J417" s="47" t="s">
        <v>4907</v>
      </c>
      <c r="K417" s="47" t="s">
        <v>4905</v>
      </c>
      <c r="L417" s="51">
        <v>0.9</v>
      </c>
      <c r="M417" s="51">
        <v>0.9</v>
      </c>
      <c r="N417" s="72">
        <v>0</v>
      </c>
      <c r="O417" s="65"/>
      <c r="P417" s="63" t="s">
        <v>3484</v>
      </c>
      <c r="Q417" s="63" t="s">
        <v>3972</v>
      </c>
      <c r="R417" s="63" t="s">
        <v>4979</v>
      </c>
      <c r="S417" s="63">
        <v>2</v>
      </c>
      <c r="T417" s="62">
        <f t="shared" si="68"/>
        <v>484.99999999999989</v>
      </c>
      <c r="U417" s="62">
        <f t="shared" si="69"/>
        <v>484.99999999999989</v>
      </c>
      <c r="V417" s="3">
        <v>3325091</v>
      </c>
      <c r="W417" s="3">
        <f t="shared" si="70"/>
        <v>484.99999999999989</v>
      </c>
      <c r="X417" s="3">
        <f t="shared" si="71"/>
        <v>484.99999999999989</v>
      </c>
      <c r="Y417" s="62">
        <v>0</v>
      </c>
      <c r="Z417" s="138">
        <f t="shared" si="72"/>
        <v>3325091</v>
      </c>
      <c r="AA417" s="84"/>
      <c r="AB417" s="73"/>
    </row>
    <row r="418" spans="1:28" ht="24.9" x14ac:dyDescent="0.4">
      <c r="A418" s="28"/>
      <c r="B418" s="260">
        <v>405</v>
      </c>
      <c r="C418" s="66" t="s">
        <v>993</v>
      </c>
      <c r="D418" s="80" t="s">
        <v>2690</v>
      </c>
      <c r="E418" s="66" t="s">
        <v>1014</v>
      </c>
      <c r="F418" s="71" t="s">
        <v>1014</v>
      </c>
      <c r="G418" s="3">
        <v>3317</v>
      </c>
      <c r="H418" s="47" t="s">
        <v>4907</v>
      </c>
      <c r="I418" s="47" t="s">
        <v>4907</v>
      </c>
      <c r="J418" s="47" t="s">
        <v>4907</v>
      </c>
      <c r="K418" s="47" t="s">
        <v>4905</v>
      </c>
      <c r="L418" s="51">
        <v>0.9</v>
      </c>
      <c r="M418" s="51">
        <v>0.9</v>
      </c>
      <c r="N418" s="72">
        <v>0</v>
      </c>
      <c r="O418" s="65"/>
      <c r="P418" s="63" t="s">
        <v>3458</v>
      </c>
      <c r="Q418" s="63" t="s">
        <v>3946</v>
      </c>
      <c r="R418" s="63" t="s">
        <v>4979</v>
      </c>
      <c r="S418" s="63">
        <v>2</v>
      </c>
      <c r="T418" s="3">
        <f t="shared" si="68"/>
        <v>331.69999999999993</v>
      </c>
      <c r="U418" s="3">
        <f t="shared" si="69"/>
        <v>331.69999999999993</v>
      </c>
      <c r="V418" s="3">
        <v>0</v>
      </c>
      <c r="W418" s="3">
        <f t="shared" si="70"/>
        <v>331.69999999999993</v>
      </c>
      <c r="X418" s="3">
        <f t="shared" si="71"/>
        <v>331.69999999999993</v>
      </c>
      <c r="Y418" s="62">
        <v>145977.29999999999</v>
      </c>
      <c r="Z418" s="138">
        <f t="shared" si="72"/>
        <v>145977.29999999999</v>
      </c>
      <c r="AA418" s="84"/>
      <c r="AB418" s="73"/>
    </row>
    <row r="419" spans="1:28" ht="37.299999999999997" x14ac:dyDescent="0.4">
      <c r="A419" s="28"/>
      <c r="B419" s="260">
        <v>406</v>
      </c>
      <c r="C419" s="66" t="s">
        <v>471</v>
      </c>
      <c r="D419" s="70" t="s">
        <v>2333</v>
      </c>
      <c r="E419" s="66" t="s">
        <v>503</v>
      </c>
      <c r="F419" s="71" t="s">
        <v>503</v>
      </c>
      <c r="G419" s="3">
        <v>2904</v>
      </c>
      <c r="H419" s="47" t="s">
        <v>4907</v>
      </c>
      <c r="I419" s="47" t="s">
        <v>4907</v>
      </c>
      <c r="J419" s="47" t="s">
        <v>4907</v>
      </c>
      <c r="K419" s="47" t="s">
        <v>4905</v>
      </c>
      <c r="L419" s="51">
        <v>0.9</v>
      </c>
      <c r="M419" s="51">
        <v>0.9</v>
      </c>
      <c r="N419" s="72">
        <v>0</v>
      </c>
      <c r="O419" s="65"/>
      <c r="P419" s="63" t="s">
        <v>3311</v>
      </c>
      <c r="Q419" s="63" t="s">
        <v>3800</v>
      </c>
      <c r="R419" s="63" t="s">
        <v>4979</v>
      </c>
      <c r="S419" s="63">
        <v>2</v>
      </c>
      <c r="T419" s="3">
        <f t="shared" si="68"/>
        <v>290.39999999999992</v>
      </c>
      <c r="U419" s="3">
        <f t="shared" si="69"/>
        <v>290.39999999999992</v>
      </c>
      <c r="V419" s="3">
        <v>317364.83333333331</v>
      </c>
      <c r="W419" s="3">
        <f t="shared" si="70"/>
        <v>290.39999999999992</v>
      </c>
      <c r="X419" s="3">
        <f t="shared" si="71"/>
        <v>290.39999999999992</v>
      </c>
      <c r="Y419" s="62">
        <v>0</v>
      </c>
      <c r="Z419" s="138">
        <f t="shared" si="72"/>
        <v>317364.83333333331</v>
      </c>
      <c r="AA419" s="84"/>
      <c r="AB419" s="73"/>
    </row>
    <row r="420" spans="1:28" x14ac:dyDescent="0.4">
      <c r="A420" s="28"/>
      <c r="B420" s="260">
        <v>407</v>
      </c>
      <c r="C420" s="66" t="s">
        <v>402</v>
      </c>
      <c r="D420" s="66" t="s">
        <v>2260</v>
      </c>
      <c r="E420" s="66" t="s">
        <v>415</v>
      </c>
      <c r="F420" s="71" t="s">
        <v>415</v>
      </c>
      <c r="G420" s="3">
        <v>2523</v>
      </c>
      <c r="H420" s="47" t="s">
        <v>4907</v>
      </c>
      <c r="I420" s="47" t="s">
        <v>4907</v>
      </c>
      <c r="J420" s="47" t="s">
        <v>4907</v>
      </c>
      <c r="K420" s="47" t="s">
        <v>4905</v>
      </c>
      <c r="L420" s="51">
        <v>0.87</v>
      </c>
      <c r="M420" s="51">
        <v>0.9</v>
      </c>
      <c r="N420" s="72">
        <v>0</v>
      </c>
      <c r="O420" s="65"/>
      <c r="P420" s="63" t="s">
        <v>3290</v>
      </c>
      <c r="Q420" s="63" t="s">
        <v>3779</v>
      </c>
      <c r="R420" s="63" t="s">
        <v>4979</v>
      </c>
      <c r="S420" s="63">
        <v>2</v>
      </c>
      <c r="T420" s="3">
        <f t="shared" si="68"/>
        <v>327.99</v>
      </c>
      <c r="U420" s="3">
        <f t="shared" si="69"/>
        <v>252.29999999999995</v>
      </c>
      <c r="V420" s="3">
        <v>852612.70370370406</v>
      </c>
      <c r="W420" s="3">
        <f t="shared" si="70"/>
        <v>327.99</v>
      </c>
      <c r="X420" s="3">
        <f t="shared" si="71"/>
        <v>252.29999999999995</v>
      </c>
      <c r="Y420" s="62">
        <v>0</v>
      </c>
      <c r="Z420" s="138">
        <f t="shared" si="72"/>
        <v>852612.70370370406</v>
      </c>
      <c r="AA420" s="84"/>
      <c r="AB420" s="116"/>
    </row>
    <row r="421" spans="1:28" x14ac:dyDescent="0.4">
      <c r="A421" s="28"/>
      <c r="B421" s="260">
        <v>408</v>
      </c>
      <c r="C421" s="66" t="s">
        <v>319</v>
      </c>
      <c r="D421" s="70" t="s">
        <v>2980</v>
      </c>
      <c r="E421" s="66" t="s">
        <v>1621</v>
      </c>
      <c r="F421" s="71" t="s">
        <v>1621</v>
      </c>
      <c r="G421" s="3">
        <v>2717</v>
      </c>
      <c r="H421" s="47" t="s">
        <v>4907</v>
      </c>
      <c r="I421" s="47" t="s">
        <v>4907</v>
      </c>
      <c r="J421" s="47" t="s">
        <v>4907</v>
      </c>
      <c r="K421" s="47" t="s">
        <v>4905</v>
      </c>
      <c r="L421" s="51">
        <v>0.69</v>
      </c>
      <c r="M421" s="51">
        <v>0.9</v>
      </c>
      <c r="N421" s="72">
        <v>0</v>
      </c>
      <c r="O421" s="65"/>
      <c r="P421" s="63" t="s">
        <v>4386</v>
      </c>
      <c r="Q421" s="63" t="s">
        <v>4387</v>
      </c>
      <c r="R421" s="63" t="s">
        <v>4985</v>
      </c>
      <c r="S421" s="63">
        <v>2</v>
      </c>
      <c r="T421" s="62">
        <f t="shared" si="68"/>
        <v>842.2700000000001</v>
      </c>
      <c r="U421" s="62">
        <f t="shared" si="69"/>
        <v>271.69999999999993</v>
      </c>
      <c r="V421" s="3">
        <v>7931919.1100000003</v>
      </c>
      <c r="W421" s="3">
        <f t="shared" si="70"/>
        <v>842.2700000000001</v>
      </c>
      <c r="X421" s="3">
        <f t="shared" si="71"/>
        <v>271.69999999999993</v>
      </c>
      <c r="Y421" s="62">
        <v>2035154.18</v>
      </c>
      <c r="Z421" s="138">
        <f t="shared" si="72"/>
        <v>9967073.290000001</v>
      </c>
      <c r="AA421" s="84"/>
      <c r="AB421" s="116"/>
    </row>
    <row r="422" spans="1:28" ht="37.299999999999997" x14ac:dyDescent="0.4">
      <c r="A422" s="28"/>
      <c r="B422" s="260">
        <v>409</v>
      </c>
      <c r="C422" s="66" t="s">
        <v>292</v>
      </c>
      <c r="D422" s="70" t="s">
        <v>2933</v>
      </c>
      <c r="E422" s="66" t="s">
        <v>307</v>
      </c>
      <c r="F422" s="71" t="s">
        <v>307</v>
      </c>
      <c r="G422" s="3">
        <v>3541</v>
      </c>
      <c r="H422" s="47" t="s">
        <v>4907</v>
      </c>
      <c r="I422" s="47" t="s">
        <v>4907</v>
      </c>
      <c r="J422" s="47" t="s">
        <v>4907</v>
      </c>
      <c r="K422" s="47" t="s">
        <v>4905</v>
      </c>
      <c r="L422" s="51">
        <v>0.89800000000000002</v>
      </c>
      <c r="M422" s="51">
        <v>0.89800000000000002</v>
      </c>
      <c r="N422" s="72">
        <v>0</v>
      </c>
      <c r="O422" s="65"/>
      <c r="P422" s="63" t="s">
        <v>3263</v>
      </c>
      <c r="Q422" s="63" t="s">
        <v>3753</v>
      </c>
      <c r="R422" s="63" t="s">
        <v>4979</v>
      </c>
      <c r="S422" s="63">
        <v>2</v>
      </c>
      <c r="T422" s="3">
        <f t="shared" si="68"/>
        <v>361.1819999999999</v>
      </c>
      <c r="U422" s="3">
        <f t="shared" si="69"/>
        <v>361.1819999999999</v>
      </c>
      <c r="V422" s="3">
        <v>1285831.2727272727</v>
      </c>
      <c r="W422" s="3">
        <f t="shared" si="70"/>
        <v>361.1819999999999</v>
      </c>
      <c r="X422" s="3">
        <f t="shared" si="71"/>
        <v>361.1819999999999</v>
      </c>
      <c r="Y422" s="62">
        <v>0</v>
      </c>
      <c r="Z422" s="138">
        <f t="shared" si="72"/>
        <v>1285831.2727272727</v>
      </c>
      <c r="AA422" s="84"/>
      <c r="AB422" s="116"/>
    </row>
    <row r="423" spans="1:28" ht="24.9" x14ac:dyDescent="0.4">
      <c r="A423" s="28"/>
      <c r="B423" s="260">
        <v>410</v>
      </c>
      <c r="C423" s="66" t="s">
        <v>292</v>
      </c>
      <c r="D423" s="70" t="s">
        <v>2210</v>
      </c>
      <c r="E423" s="66" t="s">
        <v>317</v>
      </c>
      <c r="F423" s="71" t="s">
        <v>317</v>
      </c>
      <c r="G423" s="3">
        <v>2252</v>
      </c>
      <c r="H423" s="47" t="s">
        <v>4907</v>
      </c>
      <c r="I423" s="47" t="s">
        <v>4907</v>
      </c>
      <c r="J423" s="47" t="s">
        <v>4907</v>
      </c>
      <c r="K423" s="47" t="s">
        <v>4905</v>
      </c>
      <c r="L423" s="51">
        <v>0.89800000000000002</v>
      </c>
      <c r="M423" s="51">
        <v>0.89800000000000002</v>
      </c>
      <c r="N423" s="72">
        <v>0</v>
      </c>
      <c r="O423" s="65"/>
      <c r="P423" s="63" t="s">
        <v>5059</v>
      </c>
      <c r="Q423" s="63" t="s">
        <v>5200</v>
      </c>
      <c r="R423" s="63" t="s">
        <v>4985</v>
      </c>
      <c r="S423" s="63">
        <v>2</v>
      </c>
      <c r="T423" s="62">
        <f t="shared" si="68"/>
        <v>229.70399999999995</v>
      </c>
      <c r="U423" s="62">
        <f t="shared" si="69"/>
        <v>229.70399999999995</v>
      </c>
      <c r="V423" s="3">
        <v>1866588.1818181816</v>
      </c>
      <c r="W423" s="3">
        <f t="shared" si="70"/>
        <v>229.70399999999995</v>
      </c>
      <c r="X423" s="3">
        <f t="shared" si="71"/>
        <v>229.70399999999995</v>
      </c>
      <c r="Y423" s="62">
        <v>0</v>
      </c>
      <c r="Z423" s="138">
        <f t="shared" si="72"/>
        <v>1866588.1818181816</v>
      </c>
      <c r="AA423" s="84"/>
      <c r="AB423" s="116"/>
    </row>
    <row r="424" spans="1:28" ht="24.9" x14ac:dyDescent="0.4">
      <c r="A424" s="28"/>
      <c r="B424" s="260">
        <v>411</v>
      </c>
      <c r="C424" s="68" t="s">
        <v>1019</v>
      </c>
      <c r="D424" s="74" t="s">
        <v>3035</v>
      </c>
      <c r="E424" s="68" t="s">
        <v>1590</v>
      </c>
      <c r="F424" s="76" t="s">
        <v>1591</v>
      </c>
      <c r="G424" s="9">
        <v>2547</v>
      </c>
      <c r="H424" s="47" t="s">
        <v>4907</v>
      </c>
      <c r="I424" s="47" t="s">
        <v>4907</v>
      </c>
      <c r="J424" s="47" t="s">
        <v>4907</v>
      </c>
      <c r="K424" s="47" t="s">
        <v>4905</v>
      </c>
      <c r="L424" s="55">
        <v>0.89700000000000002</v>
      </c>
      <c r="M424" s="55">
        <v>0.89700000000000002</v>
      </c>
      <c r="N424" s="72">
        <v>0</v>
      </c>
      <c r="O424" s="65"/>
      <c r="P424" s="63" t="s">
        <v>3479</v>
      </c>
      <c r="Q424" s="63" t="s">
        <v>3967</v>
      </c>
      <c r="R424" s="63" t="s">
        <v>4979</v>
      </c>
      <c r="S424" s="63">
        <v>2</v>
      </c>
      <c r="T424" s="9">
        <f t="shared" si="68"/>
        <v>262.34099999999995</v>
      </c>
      <c r="U424" s="9">
        <f t="shared" si="69"/>
        <v>262.34099999999995</v>
      </c>
      <c r="V424" s="9">
        <v>707000</v>
      </c>
      <c r="W424" s="9">
        <f t="shared" si="70"/>
        <v>262.34099999999995</v>
      </c>
      <c r="X424" s="9">
        <f t="shared" si="71"/>
        <v>262.34099999999995</v>
      </c>
      <c r="Y424" s="64">
        <v>707000</v>
      </c>
      <c r="Z424" s="138">
        <f t="shared" si="72"/>
        <v>1414000</v>
      </c>
      <c r="AA424" s="84"/>
      <c r="AB424" s="116"/>
    </row>
    <row r="425" spans="1:28" ht="37.299999999999997" x14ac:dyDescent="0.4">
      <c r="A425" s="28"/>
      <c r="B425" s="260">
        <v>412</v>
      </c>
      <c r="C425" s="66" t="s">
        <v>993</v>
      </c>
      <c r="D425" s="66" t="s">
        <v>2684</v>
      </c>
      <c r="E425" s="66" t="s">
        <v>1010</v>
      </c>
      <c r="F425" s="71" t="s">
        <v>1010</v>
      </c>
      <c r="G425" s="3">
        <v>2168</v>
      </c>
      <c r="H425" s="47" t="s">
        <v>4907</v>
      </c>
      <c r="I425" s="47" t="s">
        <v>4907</v>
      </c>
      <c r="J425" s="47" t="s">
        <v>4907</v>
      </c>
      <c r="K425" s="47" t="s">
        <v>4905</v>
      </c>
      <c r="L425" s="51">
        <v>0.89575645756457556</v>
      </c>
      <c r="M425" s="51">
        <v>0.89575645756457556</v>
      </c>
      <c r="N425" s="72">
        <v>0</v>
      </c>
      <c r="O425" s="65"/>
      <c r="P425" s="63" t="s">
        <v>3456</v>
      </c>
      <c r="Q425" s="63" t="s">
        <v>3944</v>
      </c>
      <c r="R425" s="63" t="s">
        <v>4979</v>
      </c>
      <c r="S425" s="63">
        <v>2</v>
      </c>
      <c r="T425" s="3">
        <f t="shared" si="68"/>
        <v>226.0000000000002</v>
      </c>
      <c r="U425" s="3">
        <f t="shared" si="69"/>
        <v>226.0000000000002</v>
      </c>
      <c r="V425" s="3">
        <v>182875</v>
      </c>
      <c r="W425" s="3">
        <f t="shared" si="70"/>
        <v>226.0000000000002</v>
      </c>
      <c r="X425" s="3">
        <f t="shared" si="71"/>
        <v>226.0000000000002</v>
      </c>
      <c r="Y425" s="62">
        <v>0</v>
      </c>
      <c r="Z425" s="138">
        <f t="shared" si="72"/>
        <v>182875</v>
      </c>
      <c r="AA425" s="84"/>
      <c r="AB425" s="73"/>
    </row>
    <row r="426" spans="1:28" ht="37.299999999999997" x14ac:dyDescent="0.4">
      <c r="A426" s="28"/>
      <c r="B426" s="260">
        <v>413</v>
      </c>
      <c r="C426" s="66" t="s">
        <v>0</v>
      </c>
      <c r="D426" s="80" t="s">
        <v>2010</v>
      </c>
      <c r="E426" s="66" t="s">
        <v>9</v>
      </c>
      <c r="F426" s="71" t="s">
        <v>1378</v>
      </c>
      <c r="G426" s="3">
        <v>4749</v>
      </c>
      <c r="H426" s="47" t="s">
        <v>4907</v>
      </c>
      <c r="I426" s="47" t="s">
        <v>4907</v>
      </c>
      <c r="J426" s="47" t="s">
        <v>4907</v>
      </c>
      <c r="K426" s="47" t="s">
        <v>4905</v>
      </c>
      <c r="L426" s="51">
        <v>0.88195038494439704</v>
      </c>
      <c r="M426" s="51">
        <v>0.88195038494439704</v>
      </c>
      <c r="N426" s="72">
        <v>0</v>
      </c>
      <c r="O426" s="65"/>
      <c r="P426" s="63" t="s">
        <v>3186</v>
      </c>
      <c r="Q426" s="63" t="s">
        <v>3676</v>
      </c>
      <c r="R426" s="63" t="s">
        <v>4979</v>
      </c>
      <c r="S426" s="63">
        <v>2</v>
      </c>
      <c r="T426" s="3">
        <f t="shared" si="68"/>
        <v>560.61762189905846</v>
      </c>
      <c r="U426" s="3">
        <f t="shared" si="69"/>
        <v>560.61762189905846</v>
      </c>
      <c r="V426" s="3">
        <v>173177.4333333337</v>
      </c>
      <c r="W426" s="3">
        <f t="shared" si="70"/>
        <v>560.61762189905846</v>
      </c>
      <c r="X426" s="3">
        <f t="shared" si="71"/>
        <v>560.61762189905846</v>
      </c>
      <c r="Y426" s="62">
        <v>0</v>
      </c>
      <c r="Z426" s="138">
        <f t="shared" si="72"/>
        <v>173177.4333333337</v>
      </c>
      <c r="AA426" s="84"/>
      <c r="AB426" s="116"/>
    </row>
    <row r="427" spans="1:28" ht="24.9" x14ac:dyDescent="0.4">
      <c r="A427" s="28"/>
      <c r="B427" s="260">
        <v>414</v>
      </c>
      <c r="C427" s="66" t="s">
        <v>781</v>
      </c>
      <c r="D427" s="70" t="s">
        <v>2533</v>
      </c>
      <c r="E427" s="66" t="s">
        <v>788</v>
      </c>
      <c r="F427" s="71" t="s">
        <v>788</v>
      </c>
      <c r="G427" s="3">
        <v>2585</v>
      </c>
      <c r="H427" s="47" t="s">
        <v>4907</v>
      </c>
      <c r="I427" s="47" t="s">
        <v>4907</v>
      </c>
      <c r="J427" s="47" t="s">
        <v>4907</v>
      </c>
      <c r="K427" s="47" t="s">
        <v>4905</v>
      </c>
      <c r="L427" s="51">
        <v>0.93</v>
      </c>
      <c r="M427" s="51">
        <v>0.88</v>
      </c>
      <c r="N427" s="72">
        <v>0</v>
      </c>
      <c r="O427" s="65"/>
      <c r="P427" s="63" t="s">
        <v>3400</v>
      </c>
      <c r="Q427" s="63" t="s">
        <v>3888</v>
      </c>
      <c r="R427" s="63" t="s">
        <v>4979</v>
      </c>
      <c r="S427" s="63">
        <v>2</v>
      </c>
      <c r="T427" s="62">
        <f t="shared" si="68"/>
        <v>180.94999999999987</v>
      </c>
      <c r="U427" s="62">
        <f t="shared" si="69"/>
        <v>310.2</v>
      </c>
      <c r="V427" s="3">
        <v>932312</v>
      </c>
      <c r="W427" s="3">
        <f t="shared" si="70"/>
        <v>180.94999999999987</v>
      </c>
      <c r="X427" s="3">
        <f t="shared" si="71"/>
        <v>310.2</v>
      </c>
      <c r="Y427" s="62">
        <v>0</v>
      </c>
      <c r="Z427" s="138">
        <f t="shared" si="72"/>
        <v>932312</v>
      </c>
      <c r="AA427" s="84"/>
      <c r="AB427" s="73"/>
    </row>
    <row r="428" spans="1:28" ht="24.9" x14ac:dyDescent="0.4">
      <c r="A428" s="28"/>
      <c r="B428" s="260">
        <v>415</v>
      </c>
      <c r="C428" s="66" t="s">
        <v>360</v>
      </c>
      <c r="D428" s="70" t="s">
        <v>2223</v>
      </c>
      <c r="E428" s="66" t="s">
        <v>351</v>
      </c>
      <c r="F428" s="71" t="s">
        <v>1719</v>
      </c>
      <c r="G428" s="3">
        <v>3511</v>
      </c>
      <c r="H428" s="47" t="s">
        <v>4907</v>
      </c>
      <c r="I428" s="47" t="s">
        <v>4907</v>
      </c>
      <c r="J428" s="47" t="s">
        <v>4907</v>
      </c>
      <c r="K428" s="47" t="s">
        <v>4905</v>
      </c>
      <c r="L428" s="51">
        <v>0.87097692964967233</v>
      </c>
      <c r="M428" s="51">
        <v>0.87097692964967233</v>
      </c>
      <c r="N428" s="72">
        <v>0</v>
      </c>
      <c r="O428" s="65"/>
      <c r="P428" s="63" t="s">
        <v>3269</v>
      </c>
      <c r="Q428" s="63" t="s">
        <v>3759</v>
      </c>
      <c r="R428" s="63" t="s">
        <v>4979</v>
      </c>
      <c r="S428" s="63">
        <v>2</v>
      </c>
      <c r="T428" s="3">
        <f t="shared" si="68"/>
        <v>453.00000000000045</v>
      </c>
      <c r="U428" s="3">
        <f t="shared" si="69"/>
        <v>453.00000000000045</v>
      </c>
      <c r="V428" s="3">
        <v>203622.22222222222</v>
      </c>
      <c r="W428" s="3">
        <f t="shared" si="70"/>
        <v>453.00000000000045</v>
      </c>
      <c r="X428" s="3">
        <f t="shared" si="71"/>
        <v>453.00000000000045</v>
      </c>
      <c r="Y428" s="62">
        <v>0</v>
      </c>
      <c r="Z428" s="138">
        <f t="shared" si="72"/>
        <v>203622.22222222222</v>
      </c>
      <c r="AA428" s="84"/>
      <c r="AB428" s="73"/>
    </row>
    <row r="429" spans="1:28" ht="18.45" customHeight="1" x14ac:dyDescent="0.4">
      <c r="A429" s="28"/>
      <c r="B429" s="260">
        <v>416</v>
      </c>
      <c r="C429" s="66" t="s">
        <v>963</v>
      </c>
      <c r="D429" s="70" t="s">
        <v>2654</v>
      </c>
      <c r="E429" s="66" t="s">
        <v>970</v>
      </c>
      <c r="F429" s="71" t="s">
        <v>970</v>
      </c>
      <c r="G429" s="3">
        <v>4355</v>
      </c>
      <c r="H429" s="47" t="s">
        <v>4907</v>
      </c>
      <c r="I429" s="47" t="s">
        <v>4907</v>
      </c>
      <c r="J429" s="47" t="s">
        <v>4907</v>
      </c>
      <c r="K429" s="47" t="s">
        <v>4905</v>
      </c>
      <c r="L429" s="51">
        <v>0.86567164179104461</v>
      </c>
      <c r="M429" s="51">
        <v>0.86567164179104461</v>
      </c>
      <c r="N429" s="72">
        <v>0</v>
      </c>
      <c r="O429" s="65"/>
      <c r="P429" s="63" t="s">
        <v>3148</v>
      </c>
      <c r="Q429" s="63" t="s">
        <v>3638</v>
      </c>
      <c r="R429" s="63" t="s">
        <v>4979</v>
      </c>
      <c r="S429" s="63">
        <v>3</v>
      </c>
      <c r="T429" s="3">
        <f t="shared" si="68"/>
        <v>585.00000000000068</v>
      </c>
      <c r="U429" s="3">
        <f t="shared" si="69"/>
        <v>585.00000000000068</v>
      </c>
      <c r="V429" s="3">
        <v>851062.5</v>
      </c>
      <c r="W429" s="3">
        <f t="shared" si="70"/>
        <v>585.00000000000068</v>
      </c>
      <c r="X429" s="3">
        <f t="shared" si="71"/>
        <v>585.00000000000068</v>
      </c>
      <c r="Y429" s="62">
        <v>0</v>
      </c>
      <c r="Z429" s="138">
        <f t="shared" si="72"/>
        <v>851062.5</v>
      </c>
      <c r="AA429" s="84"/>
      <c r="AB429" s="73"/>
    </row>
    <row r="430" spans="1:28" ht="37.299999999999997" x14ac:dyDescent="0.4">
      <c r="A430" s="28"/>
      <c r="B430" s="260">
        <v>417</v>
      </c>
      <c r="C430" s="125" t="s">
        <v>619</v>
      </c>
      <c r="D430" s="66" t="s">
        <v>2409</v>
      </c>
      <c r="E430" s="125" t="s">
        <v>1834</v>
      </c>
      <c r="F430" s="163" t="s">
        <v>1834</v>
      </c>
      <c r="G430" s="164">
        <v>2652</v>
      </c>
      <c r="H430" s="47" t="s">
        <v>4907</v>
      </c>
      <c r="I430" s="47" t="s">
        <v>4907</v>
      </c>
      <c r="J430" s="47" t="s">
        <v>4907</v>
      </c>
      <c r="K430" s="47" t="s">
        <v>4905</v>
      </c>
      <c r="L430" s="165">
        <v>0.86</v>
      </c>
      <c r="M430" s="165">
        <v>0.86</v>
      </c>
      <c r="N430" s="72">
        <v>0</v>
      </c>
      <c r="O430" s="65"/>
      <c r="P430" s="63" t="s">
        <v>3350</v>
      </c>
      <c r="Q430" s="63" t="s">
        <v>3839</v>
      </c>
      <c r="R430" s="63" t="s">
        <v>4979</v>
      </c>
      <c r="S430" s="63">
        <v>2</v>
      </c>
      <c r="T430" s="124">
        <f t="shared" si="68"/>
        <v>371.28000000000003</v>
      </c>
      <c r="U430" s="124">
        <f t="shared" si="69"/>
        <v>371.28000000000003</v>
      </c>
      <c r="V430" s="125">
        <v>0</v>
      </c>
      <c r="W430" s="124">
        <f t="shared" si="70"/>
        <v>371.28000000000003</v>
      </c>
      <c r="X430" s="124">
        <f t="shared" si="71"/>
        <v>371.28000000000003</v>
      </c>
      <c r="Y430" s="62">
        <v>0</v>
      </c>
      <c r="Z430" s="138">
        <f t="shared" si="72"/>
        <v>0</v>
      </c>
      <c r="AA430" s="84"/>
      <c r="AB430" s="73"/>
    </row>
    <row r="431" spans="1:28" ht="37.299999999999997" x14ac:dyDescent="0.4">
      <c r="A431" s="28"/>
      <c r="B431" s="260">
        <v>418</v>
      </c>
      <c r="C431" s="66" t="s">
        <v>30</v>
      </c>
      <c r="D431" s="80" t="s">
        <v>2045</v>
      </c>
      <c r="E431" s="66" t="s">
        <v>44</v>
      </c>
      <c r="F431" s="71" t="s">
        <v>44</v>
      </c>
      <c r="G431" s="3">
        <v>2202</v>
      </c>
      <c r="H431" s="47" t="s">
        <v>4907</v>
      </c>
      <c r="I431" s="47" t="s">
        <v>4907</v>
      </c>
      <c r="J431" s="47" t="s">
        <v>4907</v>
      </c>
      <c r="K431" s="47" t="s">
        <v>4905</v>
      </c>
      <c r="L431" s="51">
        <v>0.86</v>
      </c>
      <c r="M431" s="51">
        <v>0.86</v>
      </c>
      <c r="N431" s="72">
        <v>0</v>
      </c>
      <c r="O431" s="65"/>
      <c r="P431" s="63" t="s">
        <v>3074</v>
      </c>
      <c r="Q431" s="63" t="s">
        <v>3545</v>
      </c>
      <c r="R431" s="63" t="s">
        <v>4979</v>
      </c>
      <c r="S431" s="63">
        <v>3</v>
      </c>
      <c r="T431" s="3">
        <f t="shared" si="68"/>
        <v>308.28000000000003</v>
      </c>
      <c r="U431" s="3">
        <f t="shared" si="69"/>
        <v>308.28000000000003</v>
      </c>
      <c r="V431" s="3">
        <v>562332.16666666663</v>
      </c>
      <c r="W431" s="3">
        <f t="shared" si="70"/>
        <v>308.28000000000003</v>
      </c>
      <c r="X431" s="3">
        <f t="shared" si="71"/>
        <v>308.28000000000003</v>
      </c>
      <c r="Y431" s="62">
        <v>0</v>
      </c>
      <c r="Z431" s="138">
        <f t="shared" si="72"/>
        <v>562332.16666666663</v>
      </c>
      <c r="AA431" s="84"/>
      <c r="AB431" s="73"/>
    </row>
    <row r="432" spans="1:28" ht="19.75" customHeight="1" x14ac:dyDescent="0.4">
      <c r="A432" s="28"/>
      <c r="B432" s="260">
        <v>419</v>
      </c>
      <c r="C432" s="66" t="s">
        <v>1097</v>
      </c>
      <c r="D432" s="70" t="s">
        <v>2772</v>
      </c>
      <c r="E432" s="66" t="s">
        <v>1126</v>
      </c>
      <c r="F432" s="71" t="s">
        <v>1126</v>
      </c>
      <c r="G432" s="3">
        <v>2762</v>
      </c>
      <c r="H432" s="47" t="s">
        <v>4907</v>
      </c>
      <c r="I432" s="47" t="s">
        <v>4907</v>
      </c>
      <c r="J432" s="47" t="s">
        <v>4907</v>
      </c>
      <c r="K432" s="47" t="s">
        <v>4905</v>
      </c>
      <c r="L432" s="51">
        <v>0.85590152063721936</v>
      </c>
      <c r="M432" s="51">
        <v>0.85590152063721936</v>
      </c>
      <c r="N432" s="72">
        <v>0</v>
      </c>
      <c r="O432" s="65"/>
      <c r="P432" s="63" t="s">
        <v>3496</v>
      </c>
      <c r="Q432" s="63" t="s">
        <v>3984</v>
      </c>
      <c r="R432" s="63" t="s">
        <v>4979</v>
      </c>
      <c r="S432" s="63">
        <v>3</v>
      </c>
      <c r="T432" s="3">
        <f t="shared" si="68"/>
        <v>398.00000000000011</v>
      </c>
      <c r="U432" s="3">
        <f t="shared" si="69"/>
        <v>398.00000000000011</v>
      </c>
      <c r="V432" s="2">
        <v>315911.44827586203</v>
      </c>
      <c r="W432" s="2">
        <f t="shared" si="70"/>
        <v>398.00000000000011</v>
      </c>
      <c r="X432" s="2">
        <f t="shared" si="71"/>
        <v>398.00000000000011</v>
      </c>
      <c r="Y432" s="62">
        <v>0</v>
      </c>
      <c r="Z432" s="138">
        <f t="shared" si="72"/>
        <v>315911.44827586203</v>
      </c>
      <c r="AA432" s="84"/>
      <c r="AB432" s="73"/>
    </row>
    <row r="433" spans="1:29" ht="21.9" customHeight="1" x14ac:dyDescent="0.4">
      <c r="A433" s="28"/>
      <c r="B433" s="260">
        <v>420</v>
      </c>
      <c r="C433" s="66" t="s">
        <v>0</v>
      </c>
      <c r="D433" s="80" t="s">
        <v>2011</v>
      </c>
      <c r="E433" s="66" t="s">
        <v>17</v>
      </c>
      <c r="F433" s="71" t="s">
        <v>26</v>
      </c>
      <c r="G433" s="3">
        <v>4353</v>
      </c>
      <c r="H433" s="47" t="s">
        <v>4907</v>
      </c>
      <c r="I433" s="47" t="s">
        <v>4907</v>
      </c>
      <c r="J433" s="47" t="s">
        <v>4907</v>
      </c>
      <c r="K433" s="47" t="s">
        <v>4905</v>
      </c>
      <c r="L433" s="51">
        <v>0.85</v>
      </c>
      <c r="M433" s="51">
        <v>0.85</v>
      </c>
      <c r="N433" s="72">
        <v>0</v>
      </c>
      <c r="O433" s="65"/>
      <c r="P433" s="63" t="s">
        <v>4029</v>
      </c>
      <c r="Q433" s="63" t="s">
        <v>4030</v>
      </c>
      <c r="R433" s="63" t="s">
        <v>4985</v>
      </c>
      <c r="S433" s="63">
        <v>2</v>
      </c>
      <c r="T433" s="3">
        <f t="shared" si="68"/>
        <v>652.95000000000005</v>
      </c>
      <c r="U433" s="3">
        <f t="shared" si="69"/>
        <v>652.95000000000005</v>
      </c>
      <c r="V433" s="3">
        <v>3274671.1014492754</v>
      </c>
      <c r="W433" s="3">
        <f t="shared" si="70"/>
        <v>652.95000000000005</v>
      </c>
      <c r="X433" s="3">
        <f t="shared" si="71"/>
        <v>652.95000000000005</v>
      </c>
      <c r="Y433" s="62">
        <v>1694623.5291786522</v>
      </c>
      <c r="Z433" s="138">
        <f t="shared" si="72"/>
        <v>4969294.6306279274</v>
      </c>
      <c r="AA433" s="84"/>
      <c r="AB433" s="73"/>
    </row>
    <row r="434" spans="1:29" ht="24.9" x14ac:dyDescent="0.4">
      <c r="A434" s="28"/>
      <c r="B434" s="260">
        <v>421</v>
      </c>
      <c r="C434" s="66" t="s">
        <v>1097</v>
      </c>
      <c r="D434" s="70" t="s">
        <v>2771</v>
      </c>
      <c r="E434" s="66" t="s">
        <v>1125</v>
      </c>
      <c r="F434" s="71" t="s">
        <v>1125</v>
      </c>
      <c r="G434" s="3">
        <v>2771</v>
      </c>
      <c r="H434" s="47" t="s">
        <v>4907</v>
      </c>
      <c r="I434" s="47" t="s">
        <v>4907</v>
      </c>
      <c r="J434" s="47" t="s">
        <v>4907</v>
      </c>
      <c r="K434" s="47" t="s">
        <v>4905</v>
      </c>
      <c r="L434" s="51">
        <v>0.84590400577408875</v>
      </c>
      <c r="M434" s="51">
        <v>0.84590400577408875</v>
      </c>
      <c r="N434" s="72">
        <v>0</v>
      </c>
      <c r="O434" s="65"/>
      <c r="P434" s="63" t="s">
        <v>3495</v>
      </c>
      <c r="Q434" s="63" t="s">
        <v>3983</v>
      </c>
      <c r="R434" s="63" t="s">
        <v>4979</v>
      </c>
      <c r="S434" s="63">
        <v>1</v>
      </c>
      <c r="T434" s="3">
        <f t="shared" si="68"/>
        <v>427.00000000000006</v>
      </c>
      <c r="U434" s="3">
        <f t="shared" si="69"/>
        <v>427.00000000000006</v>
      </c>
      <c r="V434" s="3">
        <v>391648.83333333337</v>
      </c>
      <c r="W434" s="3">
        <f t="shared" si="70"/>
        <v>427.00000000000006</v>
      </c>
      <c r="X434" s="3">
        <f t="shared" si="71"/>
        <v>427.00000000000006</v>
      </c>
      <c r="Y434" s="62">
        <v>0</v>
      </c>
      <c r="Z434" s="138">
        <f t="shared" si="72"/>
        <v>391648.83333333337</v>
      </c>
      <c r="AA434" s="84"/>
      <c r="AB434" s="73"/>
    </row>
    <row r="435" spans="1:29" ht="37.299999999999997" x14ac:dyDescent="0.4">
      <c r="A435" s="34"/>
      <c r="B435" s="260">
        <v>422</v>
      </c>
      <c r="C435" s="66" t="s">
        <v>993</v>
      </c>
      <c r="D435" s="66" t="s">
        <v>2683</v>
      </c>
      <c r="E435" s="66" t="s">
        <v>1005</v>
      </c>
      <c r="F435" s="71" t="s">
        <v>1005</v>
      </c>
      <c r="G435" s="3">
        <v>2565</v>
      </c>
      <c r="H435" s="47" t="s">
        <v>4907</v>
      </c>
      <c r="I435" s="47" t="s">
        <v>4907</v>
      </c>
      <c r="J435" s="47" t="s">
        <v>4907</v>
      </c>
      <c r="K435" s="47" t="s">
        <v>4905</v>
      </c>
      <c r="L435" s="51">
        <v>0.83</v>
      </c>
      <c r="M435" s="51">
        <v>0.83</v>
      </c>
      <c r="N435" s="72">
        <v>0</v>
      </c>
      <c r="O435" s="65"/>
      <c r="P435" s="63" t="s">
        <v>3455</v>
      </c>
      <c r="Q435" s="63" t="s">
        <v>3943</v>
      </c>
      <c r="R435" s="63" t="s">
        <v>4979</v>
      </c>
      <c r="S435" s="63">
        <v>2</v>
      </c>
      <c r="T435" s="3">
        <f t="shared" si="68"/>
        <v>436.05000000000013</v>
      </c>
      <c r="U435" s="3">
        <f t="shared" si="69"/>
        <v>436.05000000000013</v>
      </c>
      <c r="V435" s="3">
        <v>0</v>
      </c>
      <c r="W435" s="3">
        <f t="shared" si="70"/>
        <v>436.05000000000013</v>
      </c>
      <c r="X435" s="3">
        <f t="shared" si="71"/>
        <v>436.05000000000013</v>
      </c>
      <c r="Y435" s="62">
        <v>0</v>
      </c>
      <c r="Z435" s="138">
        <f t="shared" si="72"/>
        <v>0</v>
      </c>
      <c r="AA435" s="98"/>
      <c r="AB435" s="97"/>
      <c r="AC435" s="1"/>
    </row>
    <row r="436" spans="1:29" ht="24.9" x14ac:dyDescent="0.4">
      <c r="A436" s="28"/>
      <c r="B436" s="260">
        <v>423</v>
      </c>
      <c r="C436" s="66" t="s">
        <v>364</v>
      </c>
      <c r="D436" s="80" t="s">
        <v>2236</v>
      </c>
      <c r="E436" s="66" t="s">
        <v>383</v>
      </c>
      <c r="F436" s="71" t="s">
        <v>383</v>
      </c>
      <c r="G436" s="3">
        <v>4738</v>
      </c>
      <c r="H436" s="47" t="s">
        <v>4907</v>
      </c>
      <c r="I436" s="47" t="s">
        <v>4907</v>
      </c>
      <c r="J436" s="47" t="s">
        <v>4907</v>
      </c>
      <c r="K436" s="47" t="s">
        <v>4905</v>
      </c>
      <c r="L436" s="51">
        <v>0.82599999999999996</v>
      </c>
      <c r="M436" s="51">
        <v>0.82599999999999996</v>
      </c>
      <c r="N436" s="72">
        <v>0</v>
      </c>
      <c r="O436" s="65"/>
      <c r="P436" s="63" t="s">
        <v>3108</v>
      </c>
      <c r="Q436" s="63" t="s">
        <v>3580</v>
      </c>
      <c r="R436" s="63" t="s">
        <v>4979</v>
      </c>
      <c r="S436" s="63">
        <v>3</v>
      </c>
      <c r="T436" s="62">
        <f t="shared" si="68"/>
        <v>824.41200000000026</v>
      </c>
      <c r="U436" s="62">
        <f t="shared" si="69"/>
        <v>824.41200000000026</v>
      </c>
      <c r="V436" s="3">
        <v>999533.62</v>
      </c>
      <c r="W436" s="3">
        <f t="shared" si="70"/>
        <v>824.41200000000026</v>
      </c>
      <c r="X436" s="3">
        <f t="shared" si="71"/>
        <v>824.41200000000026</v>
      </c>
      <c r="Y436" s="62">
        <v>999533.62</v>
      </c>
      <c r="Z436" s="138">
        <f t="shared" si="72"/>
        <v>1999067.24</v>
      </c>
      <c r="AA436" s="84"/>
      <c r="AB436" s="73"/>
    </row>
    <row r="437" spans="1:29" ht="24.9" x14ac:dyDescent="0.4">
      <c r="A437" s="28"/>
      <c r="B437" s="260">
        <v>424</v>
      </c>
      <c r="C437" s="66" t="s">
        <v>1138</v>
      </c>
      <c r="D437" s="80" t="s">
        <v>3049</v>
      </c>
      <c r="E437" s="66" t="s">
        <v>1031</v>
      </c>
      <c r="F437" s="71" t="s">
        <v>1031</v>
      </c>
      <c r="G437" s="3">
        <v>2702</v>
      </c>
      <c r="H437" s="47" t="s">
        <v>4907</v>
      </c>
      <c r="I437" s="47" t="s">
        <v>4907</v>
      </c>
      <c r="J437" s="47" t="s">
        <v>4907</v>
      </c>
      <c r="K437" s="47" t="s">
        <v>4905</v>
      </c>
      <c r="L437" s="51">
        <v>0.81791265729089568</v>
      </c>
      <c r="M437" s="51">
        <v>0.81791265729089568</v>
      </c>
      <c r="N437" s="72">
        <v>0</v>
      </c>
      <c r="O437" s="65"/>
      <c r="P437" s="63" t="s">
        <v>3509</v>
      </c>
      <c r="Q437" s="63" t="s">
        <v>3997</v>
      </c>
      <c r="R437" s="63" t="s">
        <v>4979</v>
      </c>
      <c r="S437" s="63">
        <v>2</v>
      </c>
      <c r="T437" s="62">
        <f t="shared" si="68"/>
        <v>491.99999999999989</v>
      </c>
      <c r="U437" s="62">
        <f t="shared" si="69"/>
        <v>491.99999999999989</v>
      </c>
      <c r="V437" s="3">
        <v>917885.81818181812</v>
      </c>
      <c r="W437" s="3">
        <f t="shared" si="70"/>
        <v>491.99999999999989</v>
      </c>
      <c r="X437" s="3">
        <f t="shared" si="71"/>
        <v>491.99999999999989</v>
      </c>
      <c r="Y437" s="62">
        <v>0</v>
      </c>
      <c r="Z437" s="138">
        <f t="shared" si="72"/>
        <v>917885.81818181812</v>
      </c>
      <c r="AA437" s="84"/>
      <c r="AB437" s="73"/>
    </row>
    <row r="438" spans="1:29" ht="37.299999999999997" x14ac:dyDescent="0.4">
      <c r="A438" s="28"/>
      <c r="B438" s="260">
        <v>425</v>
      </c>
      <c r="C438" s="66" t="s">
        <v>619</v>
      </c>
      <c r="D438" s="70" t="s">
        <v>2404</v>
      </c>
      <c r="E438" s="66" t="s">
        <v>640</v>
      </c>
      <c r="F438" s="71" t="s">
        <v>640</v>
      </c>
      <c r="G438" s="3">
        <v>2772</v>
      </c>
      <c r="H438" s="47" t="s">
        <v>4907</v>
      </c>
      <c r="I438" s="47" t="s">
        <v>4907</v>
      </c>
      <c r="J438" s="47" t="s">
        <v>4907</v>
      </c>
      <c r="K438" s="47" t="s">
        <v>4905</v>
      </c>
      <c r="L438" s="51">
        <v>0.8170995670995671</v>
      </c>
      <c r="M438" s="51">
        <v>0.8170995670995671</v>
      </c>
      <c r="N438" s="72">
        <v>0.27</v>
      </c>
      <c r="O438" s="65" t="s">
        <v>4978</v>
      </c>
      <c r="P438" s="63" t="s">
        <v>3346</v>
      </c>
      <c r="Q438" s="63" t="s">
        <v>3835</v>
      </c>
      <c r="R438" s="63" t="s">
        <v>4979</v>
      </c>
      <c r="S438" s="63">
        <v>3</v>
      </c>
      <c r="T438" s="3">
        <f t="shared" si="68"/>
        <v>507</v>
      </c>
      <c r="U438" s="3">
        <f t="shared" si="69"/>
        <v>507</v>
      </c>
      <c r="V438" s="3">
        <v>600952.33333333337</v>
      </c>
      <c r="W438" s="3">
        <f t="shared" si="70"/>
        <v>507</v>
      </c>
      <c r="X438" s="3">
        <f t="shared" si="71"/>
        <v>507</v>
      </c>
      <c r="Y438" s="62">
        <v>0</v>
      </c>
      <c r="Z438" s="138">
        <f t="shared" si="72"/>
        <v>600952.33333333337</v>
      </c>
      <c r="AA438" s="84"/>
      <c r="AB438" s="73"/>
    </row>
    <row r="439" spans="1:29" ht="24.9" x14ac:dyDescent="0.4">
      <c r="A439" s="28"/>
      <c r="B439" s="260">
        <v>426</v>
      </c>
      <c r="C439" s="66" t="s">
        <v>890</v>
      </c>
      <c r="D439" s="70" t="s">
        <v>2617</v>
      </c>
      <c r="E439" s="66" t="s">
        <v>915</v>
      </c>
      <c r="F439" s="71" t="s">
        <v>915</v>
      </c>
      <c r="G439" s="3">
        <v>4123</v>
      </c>
      <c r="H439" s="47" t="s">
        <v>4907</v>
      </c>
      <c r="I439" s="47" t="s">
        <v>4907</v>
      </c>
      <c r="J439" s="47" t="s">
        <v>4907</v>
      </c>
      <c r="K439" s="47" t="s">
        <v>4905</v>
      </c>
      <c r="L439" s="51">
        <v>0.42275042444821731</v>
      </c>
      <c r="M439" s="51">
        <v>0.81136046525261762</v>
      </c>
      <c r="N439" s="72">
        <v>0.11210000000000001</v>
      </c>
      <c r="O439" s="65" t="s">
        <v>5165</v>
      </c>
      <c r="P439" s="63" t="s">
        <v>3431</v>
      </c>
      <c r="Q439" s="63" t="s">
        <v>3919</v>
      </c>
      <c r="R439" s="63" t="s">
        <v>4979</v>
      </c>
      <c r="S439" s="63">
        <v>2</v>
      </c>
      <c r="T439" s="62">
        <f t="shared" si="68"/>
        <v>2380</v>
      </c>
      <c r="U439" s="62">
        <f t="shared" si="69"/>
        <v>777.76080176345749</v>
      </c>
      <c r="V439" s="3">
        <v>2487286</v>
      </c>
      <c r="W439" s="3">
        <f t="shared" si="70"/>
        <v>2380</v>
      </c>
      <c r="X439" s="3">
        <f t="shared" si="71"/>
        <v>777.76080176345749</v>
      </c>
      <c r="Y439" s="62">
        <v>1666797.1751427611</v>
      </c>
      <c r="Z439" s="138">
        <f t="shared" si="72"/>
        <v>4154083.1751427613</v>
      </c>
      <c r="AA439" s="84"/>
      <c r="AB439" s="73"/>
    </row>
    <row r="440" spans="1:29" s="1" customFormat="1" ht="24.9" x14ac:dyDescent="0.4">
      <c r="A440" s="28"/>
      <c r="B440" s="260">
        <v>427</v>
      </c>
      <c r="C440" s="66" t="s">
        <v>232</v>
      </c>
      <c r="D440" s="66" t="s">
        <v>2924</v>
      </c>
      <c r="E440" s="66" t="s">
        <v>1680</v>
      </c>
      <c r="F440" s="71" t="s">
        <v>1685</v>
      </c>
      <c r="G440" s="3">
        <v>2195</v>
      </c>
      <c r="H440" s="47" t="s">
        <v>4907</v>
      </c>
      <c r="I440" s="47" t="s">
        <v>4907</v>
      </c>
      <c r="J440" s="47" t="s">
        <v>4907</v>
      </c>
      <c r="K440" s="47" t="s">
        <v>4905</v>
      </c>
      <c r="L440" s="51">
        <v>0.80500000000000005</v>
      </c>
      <c r="M440" s="51">
        <v>0.80500000000000005</v>
      </c>
      <c r="N440" s="72">
        <v>0</v>
      </c>
      <c r="O440" s="65"/>
      <c r="P440" s="63" t="s">
        <v>4135</v>
      </c>
      <c r="Q440" s="63" t="s">
        <v>4136</v>
      </c>
      <c r="R440" s="63" t="s">
        <v>4985</v>
      </c>
      <c r="S440" s="63">
        <v>2</v>
      </c>
      <c r="T440" s="3">
        <f t="shared" ref="T440:T470" si="73">IF(G440*(1-L440)-AA440&gt;0,G440*(1-L440)-AA440,0)</f>
        <v>428.02499999999992</v>
      </c>
      <c r="U440" s="3">
        <f t="shared" ref="U440:U467" si="74">IF(G440*(1-M440)-AA440&gt;0,G440*(1-M440)-AA440,0)</f>
        <v>428.02499999999992</v>
      </c>
      <c r="V440" s="2">
        <v>1343902</v>
      </c>
      <c r="W440" s="2">
        <f t="shared" ref="W440:W471" si="75">T440</f>
        <v>428.02499999999992</v>
      </c>
      <c r="X440" s="2">
        <f t="shared" ref="X440:X471" si="76">U440</f>
        <v>428.02499999999992</v>
      </c>
      <c r="Y440" s="62">
        <v>0</v>
      </c>
      <c r="Z440" s="138">
        <f t="shared" ref="Z440:Z471" si="77">V440+Y440</f>
        <v>1343902</v>
      </c>
      <c r="AA440" s="84"/>
      <c r="AB440" s="73"/>
      <c r="AC440" s="11"/>
    </row>
    <row r="441" spans="1:29" ht="24.9" x14ac:dyDescent="0.4">
      <c r="A441" s="28"/>
      <c r="B441" s="260">
        <v>428</v>
      </c>
      <c r="C441" s="66" t="s">
        <v>993</v>
      </c>
      <c r="D441" s="80" t="s">
        <v>2691</v>
      </c>
      <c r="E441" s="66" t="s">
        <v>1000</v>
      </c>
      <c r="F441" s="71" t="s">
        <v>1000</v>
      </c>
      <c r="G441" s="3">
        <v>4129</v>
      </c>
      <c r="H441" s="47" t="s">
        <v>4907</v>
      </c>
      <c r="I441" s="47" t="s">
        <v>4907</v>
      </c>
      <c r="J441" s="47" t="s">
        <v>4907</v>
      </c>
      <c r="K441" s="47" t="s">
        <v>4905</v>
      </c>
      <c r="L441" s="51">
        <v>0.8</v>
      </c>
      <c r="M441" s="51">
        <v>0.8</v>
      </c>
      <c r="N441" s="72">
        <v>0</v>
      </c>
      <c r="O441" s="65"/>
      <c r="P441" s="63" t="s">
        <v>3459</v>
      </c>
      <c r="Q441" s="63" t="s">
        <v>3947</v>
      </c>
      <c r="R441" s="63" t="s">
        <v>4979</v>
      </c>
      <c r="S441" s="63">
        <v>2</v>
      </c>
      <c r="T441" s="3">
        <f t="shared" si="73"/>
        <v>825.79999999999984</v>
      </c>
      <c r="U441" s="3">
        <f t="shared" si="74"/>
        <v>825.79999999999984</v>
      </c>
      <c r="V441" s="3">
        <v>1673747.4444444445</v>
      </c>
      <c r="W441" s="3">
        <f t="shared" si="75"/>
        <v>825.79999999999984</v>
      </c>
      <c r="X441" s="3">
        <f t="shared" si="76"/>
        <v>825.79999999999984</v>
      </c>
      <c r="Y441" s="62">
        <v>0</v>
      </c>
      <c r="Z441" s="138">
        <f t="shared" si="77"/>
        <v>1673747.4444444445</v>
      </c>
      <c r="AA441" s="84"/>
      <c r="AB441" s="73"/>
    </row>
    <row r="442" spans="1:29" ht="17.600000000000001" customHeight="1" x14ac:dyDescent="0.4">
      <c r="A442" s="28"/>
      <c r="B442" s="260">
        <v>429</v>
      </c>
      <c r="C442" s="66" t="s">
        <v>96</v>
      </c>
      <c r="D442" s="74" t="s">
        <v>2069</v>
      </c>
      <c r="E442" s="66" t="s">
        <v>112</v>
      </c>
      <c r="F442" s="71" t="s">
        <v>1384</v>
      </c>
      <c r="G442" s="3">
        <v>3589</v>
      </c>
      <c r="H442" s="47" t="s">
        <v>4907</v>
      </c>
      <c r="I442" s="47" t="s">
        <v>4907</v>
      </c>
      <c r="J442" s="47" t="s">
        <v>4907</v>
      </c>
      <c r="K442" s="47" t="s">
        <v>4905</v>
      </c>
      <c r="L442" s="51">
        <v>0.8</v>
      </c>
      <c r="M442" s="51">
        <v>0.8</v>
      </c>
      <c r="N442" s="72">
        <v>0</v>
      </c>
      <c r="O442" s="65"/>
      <c r="P442" s="63" t="s">
        <v>3211</v>
      </c>
      <c r="Q442" s="63" t="s">
        <v>3701</v>
      </c>
      <c r="R442" s="63" t="s">
        <v>4979</v>
      </c>
      <c r="S442" s="63">
        <v>1</v>
      </c>
      <c r="T442" s="3">
        <f t="shared" si="73"/>
        <v>717.79999999999984</v>
      </c>
      <c r="U442" s="3">
        <f t="shared" si="74"/>
        <v>717.79999999999984</v>
      </c>
      <c r="V442" s="3">
        <v>784806.64705882291</v>
      </c>
      <c r="W442" s="3">
        <f t="shared" si="75"/>
        <v>717.79999999999984</v>
      </c>
      <c r="X442" s="3">
        <f t="shared" si="76"/>
        <v>717.79999999999984</v>
      </c>
      <c r="Y442" s="62">
        <v>2639639.3529411769</v>
      </c>
      <c r="Z442" s="138">
        <f t="shared" si="77"/>
        <v>3424446</v>
      </c>
      <c r="AA442" s="84"/>
      <c r="AB442" s="73"/>
    </row>
    <row r="443" spans="1:29" ht="37.299999999999997" x14ac:dyDescent="0.4">
      <c r="A443" s="28"/>
      <c r="B443" s="260">
        <v>430</v>
      </c>
      <c r="C443" s="66" t="s">
        <v>1138</v>
      </c>
      <c r="D443" s="80" t="s">
        <v>2794</v>
      </c>
      <c r="E443" s="66" t="s">
        <v>1145</v>
      </c>
      <c r="F443" s="71" t="s">
        <v>1350</v>
      </c>
      <c r="G443" s="3">
        <v>3356</v>
      </c>
      <c r="H443" s="47" t="s">
        <v>4907</v>
      </c>
      <c r="I443" s="47" t="s">
        <v>4907</v>
      </c>
      <c r="J443" s="47" t="s">
        <v>4907</v>
      </c>
      <c r="K443" s="47" t="s">
        <v>4905</v>
      </c>
      <c r="L443" s="51">
        <v>0.79649999999999999</v>
      </c>
      <c r="M443" s="51">
        <v>0.79649999999999999</v>
      </c>
      <c r="N443" s="72">
        <v>0</v>
      </c>
      <c r="O443" s="65"/>
      <c r="P443" s="63" t="s">
        <v>3506</v>
      </c>
      <c r="Q443" s="63" t="s">
        <v>3994</v>
      </c>
      <c r="R443" s="63" t="s">
        <v>4979</v>
      </c>
      <c r="S443" s="63">
        <v>2</v>
      </c>
      <c r="T443" s="62">
        <f t="shared" si="73"/>
        <v>682.94600000000003</v>
      </c>
      <c r="U443" s="62">
        <f t="shared" si="74"/>
        <v>682.94600000000003</v>
      </c>
      <c r="V443" s="3">
        <v>4567548</v>
      </c>
      <c r="W443" s="3">
        <f t="shared" si="75"/>
        <v>682.94600000000003</v>
      </c>
      <c r="X443" s="3">
        <f t="shared" si="76"/>
        <v>682.94600000000003</v>
      </c>
      <c r="Y443" s="62">
        <v>0</v>
      </c>
      <c r="Z443" s="138">
        <f t="shared" si="77"/>
        <v>4567548</v>
      </c>
      <c r="AA443" s="84"/>
      <c r="AB443" s="73"/>
    </row>
    <row r="444" spans="1:29" ht="37.299999999999997" x14ac:dyDescent="0.4">
      <c r="A444" s="28"/>
      <c r="B444" s="260">
        <v>431</v>
      </c>
      <c r="C444" s="66" t="s">
        <v>595</v>
      </c>
      <c r="D444" s="70" t="s">
        <v>2968</v>
      </c>
      <c r="E444" s="66" t="s">
        <v>603</v>
      </c>
      <c r="F444" s="71" t="s">
        <v>603</v>
      </c>
      <c r="G444" s="3">
        <v>4247</v>
      </c>
      <c r="H444" s="47" t="s">
        <v>4907</v>
      </c>
      <c r="I444" s="47" t="s">
        <v>4907</v>
      </c>
      <c r="J444" s="47" t="s">
        <v>4907</v>
      </c>
      <c r="K444" s="47" t="s">
        <v>4905</v>
      </c>
      <c r="L444" s="51">
        <v>0.93</v>
      </c>
      <c r="M444" s="51">
        <v>0.79609135860607483</v>
      </c>
      <c r="N444" s="72">
        <v>0</v>
      </c>
      <c r="O444" s="65"/>
      <c r="P444" s="63" t="s">
        <v>3338</v>
      </c>
      <c r="Q444" s="63" t="s">
        <v>3827</v>
      </c>
      <c r="R444" s="63" t="s">
        <v>4979</v>
      </c>
      <c r="S444" s="63">
        <v>2</v>
      </c>
      <c r="T444" s="62">
        <f t="shared" si="73"/>
        <v>297.28999999999979</v>
      </c>
      <c r="U444" s="62">
        <f t="shared" si="74"/>
        <v>866.00000000000023</v>
      </c>
      <c r="V444" s="3">
        <v>221333</v>
      </c>
      <c r="W444" s="3">
        <f t="shared" si="75"/>
        <v>297.28999999999979</v>
      </c>
      <c r="X444" s="3">
        <f t="shared" si="76"/>
        <v>866.00000000000023</v>
      </c>
      <c r="Y444" s="62">
        <v>0</v>
      </c>
      <c r="Z444" s="138">
        <f t="shared" si="77"/>
        <v>221333</v>
      </c>
      <c r="AA444" s="84"/>
      <c r="AB444" s="73"/>
    </row>
    <row r="445" spans="1:29" ht="24.9" x14ac:dyDescent="0.4">
      <c r="A445" s="28"/>
      <c r="B445" s="260">
        <v>432</v>
      </c>
      <c r="C445" s="66" t="s">
        <v>793</v>
      </c>
      <c r="D445" s="80" t="s">
        <v>2544</v>
      </c>
      <c r="E445" s="66" t="s">
        <v>811</v>
      </c>
      <c r="F445" s="71" t="s">
        <v>811</v>
      </c>
      <c r="G445" s="3">
        <v>2200</v>
      </c>
      <c r="H445" s="47" t="s">
        <v>4907</v>
      </c>
      <c r="I445" s="47" t="s">
        <v>4907</v>
      </c>
      <c r="J445" s="47" t="s">
        <v>4907</v>
      </c>
      <c r="K445" s="47" t="s">
        <v>4905</v>
      </c>
      <c r="L445" s="51">
        <v>0.79500000000000004</v>
      </c>
      <c r="M445" s="51">
        <v>0.79500000000000004</v>
      </c>
      <c r="N445" s="72">
        <v>0</v>
      </c>
      <c r="O445" s="65"/>
      <c r="P445" s="63" t="s">
        <v>3409</v>
      </c>
      <c r="Q445" s="63" t="s">
        <v>3897</v>
      </c>
      <c r="R445" s="63" t="s">
        <v>4979</v>
      </c>
      <c r="S445" s="63">
        <v>2</v>
      </c>
      <c r="T445" s="3">
        <f t="shared" si="73"/>
        <v>450.99999999999989</v>
      </c>
      <c r="U445" s="3">
        <f t="shared" si="74"/>
        <v>450.99999999999989</v>
      </c>
      <c r="V445" s="3">
        <v>373791.96296296298</v>
      </c>
      <c r="W445" s="3">
        <f t="shared" si="75"/>
        <v>450.99999999999989</v>
      </c>
      <c r="X445" s="3">
        <f t="shared" si="76"/>
        <v>450.99999999999989</v>
      </c>
      <c r="Y445" s="62">
        <v>0</v>
      </c>
      <c r="Z445" s="138">
        <f t="shared" si="77"/>
        <v>373791.96296296298</v>
      </c>
      <c r="AA445" s="84"/>
      <c r="AB445" s="73"/>
    </row>
    <row r="446" spans="1:29" ht="37.299999999999997" x14ac:dyDescent="0.4">
      <c r="A446" s="28"/>
      <c r="B446" s="260">
        <v>433</v>
      </c>
      <c r="C446" s="66" t="s">
        <v>232</v>
      </c>
      <c r="D446" s="66" t="s">
        <v>2146</v>
      </c>
      <c r="E446" s="66" t="s">
        <v>244</v>
      </c>
      <c r="F446" s="71" t="s">
        <v>244</v>
      </c>
      <c r="G446" s="3">
        <v>4269</v>
      </c>
      <c r="H446" s="47" t="s">
        <v>4907</v>
      </c>
      <c r="I446" s="47" t="s">
        <v>4907</v>
      </c>
      <c r="J446" s="47" t="s">
        <v>4907</v>
      </c>
      <c r="K446" s="47" t="s">
        <v>4905</v>
      </c>
      <c r="L446" s="51">
        <v>0.79</v>
      </c>
      <c r="M446" s="51">
        <v>0.79</v>
      </c>
      <c r="N446" s="72">
        <v>0</v>
      </c>
      <c r="O446" s="65"/>
      <c r="P446" s="63" t="s">
        <v>3092</v>
      </c>
      <c r="Q446" s="63" t="s">
        <v>3563</v>
      </c>
      <c r="R446" s="63" t="s">
        <v>4979</v>
      </c>
      <c r="S446" s="63">
        <v>3</v>
      </c>
      <c r="T446" s="3">
        <f t="shared" si="73"/>
        <v>896.4899999999999</v>
      </c>
      <c r="U446" s="3">
        <f t="shared" si="74"/>
        <v>896.4899999999999</v>
      </c>
      <c r="V446" s="3">
        <v>567028</v>
      </c>
      <c r="W446" s="3">
        <f t="shared" si="75"/>
        <v>896.4899999999999</v>
      </c>
      <c r="X446" s="3">
        <f t="shared" si="76"/>
        <v>896.4899999999999</v>
      </c>
      <c r="Y446" s="62">
        <v>0</v>
      </c>
      <c r="Z446" s="138">
        <f t="shared" si="77"/>
        <v>567028</v>
      </c>
      <c r="AA446" s="84"/>
      <c r="AB446" s="73"/>
    </row>
    <row r="447" spans="1:29" x14ac:dyDescent="0.4">
      <c r="A447" s="28"/>
      <c r="B447" s="260">
        <v>434</v>
      </c>
      <c r="C447" s="66" t="s">
        <v>1189</v>
      </c>
      <c r="D447" s="74" t="s">
        <v>2858</v>
      </c>
      <c r="E447" s="66" t="s">
        <v>1487</v>
      </c>
      <c r="F447" s="71" t="s">
        <v>1488</v>
      </c>
      <c r="G447" s="3">
        <v>2724</v>
      </c>
      <c r="H447" s="47" t="s">
        <v>4907</v>
      </c>
      <c r="I447" s="47" t="s">
        <v>4907</v>
      </c>
      <c r="J447" s="47" t="s">
        <v>4907</v>
      </c>
      <c r="K447" s="47" t="s">
        <v>4905</v>
      </c>
      <c r="L447" s="51">
        <v>0.78707782672540394</v>
      </c>
      <c r="M447" s="51">
        <v>0.78707782672540394</v>
      </c>
      <c r="N447" s="72">
        <v>2.7000000000000001E-3</v>
      </c>
      <c r="O447" s="65" t="s">
        <v>4978</v>
      </c>
      <c r="P447" s="63" t="s">
        <v>3539</v>
      </c>
      <c r="Q447" s="63" t="s">
        <v>4027</v>
      </c>
      <c r="R447" s="63" t="s">
        <v>4979</v>
      </c>
      <c r="S447" s="63">
        <v>2</v>
      </c>
      <c r="T447" s="3">
        <f t="shared" si="73"/>
        <v>579.99999999999966</v>
      </c>
      <c r="U447" s="3">
        <f t="shared" si="74"/>
        <v>579.99999999999966</v>
      </c>
      <c r="V447" s="3">
        <v>929614.5</v>
      </c>
      <c r="W447" s="3">
        <f t="shared" si="75"/>
        <v>579.99999999999966</v>
      </c>
      <c r="X447" s="3">
        <f t="shared" si="76"/>
        <v>579.99999999999966</v>
      </c>
      <c r="Y447" s="62">
        <v>0</v>
      </c>
      <c r="Z447" s="138">
        <f t="shared" si="77"/>
        <v>929614.5</v>
      </c>
      <c r="AA447" s="84"/>
      <c r="AB447" s="73"/>
    </row>
    <row r="448" spans="1:29" x14ac:dyDescent="0.4">
      <c r="A448" s="28"/>
      <c r="B448" s="260">
        <v>435</v>
      </c>
      <c r="C448" s="66" t="s">
        <v>30</v>
      </c>
      <c r="D448" s="70" t="s">
        <v>2033</v>
      </c>
      <c r="E448" s="66" t="s">
        <v>42</v>
      </c>
      <c r="F448" s="71" t="s">
        <v>42</v>
      </c>
      <c r="G448" s="3">
        <v>3701</v>
      </c>
      <c r="H448" s="47" t="s">
        <v>4907</v>
      </c>
      <c r="I448" s="47" t="s">
        <v>4907</v>
      </c>
      <c r="J448" s="47" t="s">
        <v>4907</v>
      </c>
      <c r="K448" s="47" t="s">
        <v>4905</v>
      </c>
      <c r="L448" s="51">
        <v>0.78654417724939207</v>
      </c>
      <c r="M448" s="51">
        <v>0.78654417724939207</v>
      </c>
      <c r="N448" s="72">
        <v>0</v>
      </c>
      <c r="O448" s="65"/>
      <c r="P448" s="63" t="s">
        <v>3199</v>
      </c>
      <c r="Q448" s="63" t="s">
        <v>3689</v>
      </c>
      <c r="R448" s="63" t="s">
        <v>4979</v>
      </c>
      <c r="S448" s="63">
        <v>2</v>
      </c>
      <c r="T448" s="3">
        <f t="shared" si="73"/>
        <v>789.99999999999989</v>
      </c>
      <c r="U448" s="3">
        <f t="shared" si="74"/>
        <v>789.99999999999989</v>
      </c>
      <c r="V448" s="3">
        <v>744277.33333333326</v>
      </c>
      <c r="W448" s="3">
        <f t="shared" si="75"/>
        <v>789.99999999999989</v>
      </c>
      <c r="X448" s="3">
        <f t="shared" si="76"/>
        <v>789.99999999999989</v>
      </c>
      <c r="Y448" s="62">
        <v>0</v>
      </c>
      <c r="Z448" s="138">
        <f t="shared" si="77"/>
        <v>744277.33333333326</v>
      </c>
      <c r="AA448" s="84"/>
      <c r="AB448" s="73"/>
    </row>
    <row r="449" spans="1:29" x14ac:dyDescent="0.4">
      <c r="A449" s="31"/>
      <c r="B449" s="260">
        <v>436</v>
      </c>
      <c r="C449" s="66" t="s">
        <v>993</v>
      </c>
      <c r="D449" s="80" t="s">
        <v>2697</v>
      </c>
      <c r="E449" s="66" t="s">
        <v>1015</v>
      </c>
      <c r="F449" s="71" t="s">
        <v>1015</v>
      </c>
      <c r="G449" s="3">
        <v>2194</v>
      </c>
      <c r="H449" s="47" t="s">
        <v>4907</v>
      </c>
      <c r="I449" s="47" t="s">
        <v>4907</v>
      </c>
      <c r="J449" s="47" t="s">
        <v>4907</v>
      </c>
      <c r="K449" s="47" t="s">
        <v>4905</v>
      </c>
      <c r="L449" s="51">
        <v>0.78</v>
      </c>
      <c r="M449" s="51">
        <v>0.78</v>
      </c>
      <c r="N449" s="72">
        <v>0</v>
      </c>
      <c r="O449" s="65"/>
      <c r="P449" s="63" t="s">
        <v>3462</v>
      </c>
      <c r="Q449" s="63" t="s">
        <v>3950</v>
      </c>
      <c r="R449" s="63" t="s">
        <v>4979</v>
      </c>
      <c r="S449" s="63">
        <v>2</v>
      </c>
      <c r="T449" s="3">
        <f t="shared" si="73"/>
        <v>482.67999999999995</v>
      </c>
      <c r="U449" s="3">
        <f t="shared" si="74"/>
        <v>482.67999999999995</v>
      </c>
      <c r="V449" s="3">
        <v>0</v>
      </c>
      <c r="W449" s="3">
        <f t="shared" si="75"/>
        <v>482.67999999999995</v>
      </c>
      <c r="X449" s="3">
        <f t="shared" si="76"/>
        <v>482.67999999999995</v>
      </c>
      <c r="Y449" s="62">
        <v>0</v>
      </c>
      <c r="Z449" s="138">
        <f t="shared" si="77"/>
        <v>0</v>
      </c>
      <c r="AA449" s="84"/>
      <c r="AB449" s="73"/>
    </row>
    <row r="450" spans="1:29" ht="37.299999999999997" x14ac:dyDescent="0.4">
      <c r="A450" s="27"/>
      <c r="B450" s="260">
        <v>437</v>
      </c>
      <c r="C450" s="66" t="s">
        <v>0</v>
      </c>
      <c r="D450" s="80" t="s">
        <v>2020</v>
      </c>
      <c r="E450" s="66" t="s">
        <v>1437</v>
      </c>
      <c r="F450" s="71" t="s">
        <v>1438</v>
      </c>
      <c r="G450" s="3">
        <v>2815</v>
      </c>
      <c r="H450" s="47" t="s">
        <v>4907</v>
      </c>
      <c r="I450" s="47" t="s">
        <v>4907</v>
      </c>
      <c r="J450" s="47" t="s">
        <v>4907</v>
      </c>
      <c r="K450" s="47" t="s">
        <v>4905</v>
      </c>
      <c r="L450" s="51">
        <v>0.77690941385435164</v>
      </c>
      <c r="M450" s="51">
        <v>0.77690941385435164</v>
      </c>
      <c r="N450" s="72">
        <v>0</v>
      </c>
      <c r="O450" s="65"/>
      <c r="P450" s="63" t="s">
        <v>3184</v>
      </c>
      <c r="Q450" s="63" t="s">
        <v>3674</v>
      </c>
      <c r="R450" s="63" t="s">
        <v>4979</v>
      </c>
      <c r="S450" s="63">
        <v>3</v>
      </c>
      <c r="T450" s="3">
        <f t="shared" si="73"/>
        <v>628.00000000000011</v>
      </c>
      <c r="U450" s="3">
        <f t="shared" si="74"/>
        <v>628.00000000000011</v>
      </c>
      <c r="V450" s="3">
        <v>423942.5555555551</v>
      </c>
      <c r="W450" s="3">
        <f t="shared" si="75"/>
        <v>628.00000000000011</v>
      </c>
      <c r="X450" s="3">
        <f t="shared" si="76"/>
        <v>628.00000000000011</v>
      </c>
      <c r="Y450" s="62">
        <v>0</v>
      </c>
      <c r="Z450" s="138">
        <f t="shared" si="77"/>
        <v>423942.5555555551</v>
      </c>
      <c r="AA450" s="84"/>
      <c r="AB450" s="73"/>
    </row>
    <row r="451" spans="1:29" ht="24.9" x14ac:dyDescent="0.4">
      <c r="A451" s="27"/>
      <c r="B451" s="260">
        <v>438</v>
      </c>
      <c r="C451" s="66" t="s">
        <v>360</v>
      </c>
      <c r="D451" s="70" t="s">
        <v>2224</v>
      </c>
      <c r="E451" s="66" t="s">
        <v>352</v>
      </c>
      <c r="F451" s="71" t="s">
        <v>352</v>
      </c>
      <c r="G451" s="3">
        <v>3271</v>
      </c>
      <c r="H451" s="47" t="s">
        <v>4907</v>
      </c>
      <c r="I451" s="47" t="s">
        <v>4907</v>
      </c>
      <c r="J451" s="47" t="s">
        <v>4907</v>
      </c>
      <c r="K451" s="47" t="s">
        <v>4905</v>
      </c>
      <c r="L451" s="51">
        <v>0.76</v>
      </c>
      <c r="M451" s="51">
        <v>0.76</v>
      </c>
      <c r="N451" s="72">
        <v>0</v>
      </c>
      <c r="O451" s="65"/>
      <c r="P451" s="63" t="s">
        <v>4795</v>
      </c>
      <c r="Q451" s="63" t="s">
        <v>4796</v>
      </c>
      <c r="R451" s="63" t="s">
        <v>4981</v>
      </c>
      <c r="S451" s="63" t="s">
        <v>4761</v>
      </c>
      <c r="T451" s="3">
        <f t="shared" si="73"/>
        <v>785.04</v>
      </c>
      <c r="U451" s="3">
        <f t="shared" si="74"/>
        <v>785.04</v>
      </c>
      <c r="V451" s="3">
        <v>0</v>
      </c>
      <c r="W451" s="3">
        <f t="shared" si="75"/>
        <v>785.04</v>
      </c>
      <c r="X451" s="3">
        <f t="shared" si="76"/>
        <v>785.04</v>
      </c>
      <c r="Y451" s="62">
        <v>0</v>
      </c>
      <c r="Z451" s="138">
        <f t="shared" si="77"/>
        <v>0</v>
      </c>
      <c r="AA451" s="84"/>
      <c r="AB451" s="73"/>
    </row>
    <row r="452" spans="1:29" ht="54.45" customHeight="1" x14ac:dyDescent="0.4">
      <c r="A452" s="27"/>
      <c r="B452" s="260">
        <v>439</v>
      </c>
      <c r="C452" s="66" t="s">
        <v>793</v>
      </c>
      <c r="D452" s="80" t="s">
        <v>2546</v>
      </c>
      <c r="E452" s="66" t="s">
        <v>812</v>
      </c>
      <c r="F452" s="71" t="s">
        <v>812</v>
      </c>
      <c r="G452" s="3">
        <v>2142</v>
      </c>
      <c r="H452" s="47" t="s">
        <v>4907</v>
      </c>
      <c r="I452" s="47" t="s">
        <v>4907</v>
      </c>
      <c r="J452" s="47" t="s">
        <v>4907</v>
      </c>
      <c r="K452" s="47" t="s">
        <v>4905</v>
      </c>
      <c r="L452" s="51">
        <v>0.75770308123249297</v>
      </c>
      <c r="M452" s="51">
        <v>0.75770308123249297</v>
      </c>
      <c r="N452" s="72">
        <v>0.1</v>
      </c>
      <c r="O452" s="65" t="s">
        <v>5165</v>
      </c>
      <c r="P452" s="63" t="s">
        <v>4871</v>
      </c>
      <c r="Q452" s="63" t="s">
        <v>4872</v>
      </c>
      <c r="R452" s="63" t="s">
        <v>4989</v>
      </c>
      <c r="S452" s="63" t="s">
        <v>4761</v>
      </c>
      <c r="T452" s="3">
        <f t="shared" si="73"/>
        <v>519.00000000000011</v>
      </c>
      <c r="U452" s="3">
        <f t="shared" si="74"/>
        <v>519.00000000000011</v>
      </c>
      <c r="V452" s="3">
        <v>405263.79310344829</v>
      </c>
      <c r="W452" s="3">
        <f t="shared" si="75"/>
        <v>519.00000000000011</v>
      </c>
      <c r="X452" s="3">
        <f t="shared" si="76"/>
        <v>519.00000000000011</v>
      </c>
      <c r="Y452" s="62">
        <v>0</v>
      </c>
      <c r="Z452" s="138">
        <f t="shared" si="77"/>
        <v>405263.79310344829</v>
      </c>
      <c r="AA452" s="84"/>
      <c r="AB452" s="73"/>
    </row>
    <row r="453" spans="1:29" ht="49.75" x14ac:dyDescent="0.4">
      <c r="A453" s="27"/>
      <c r="B453" s="260">
        <v>440</v>
      </c>
      <c r="C453" s="66" t="s">
        <v>890</v>
      </c>
      <c r="D453" s="70" t="s">
        <v>3017</v>
      </c>
      <c r="E453" s="66" t="s">
        <v>569</v>
      </c>
      <c r="F453" s="71" t="s">
        <v>569</v>
      </c>
      <c r="G453" s="3">
        <v>4290</v>
      </c>
      <c r="H453" s="47" t="s">
        <v>4907</v>
      </c>
      <c r="I453" s="47" t="s">
        <v>4907</v>
      </c>
      <c r="J453" s="47" t="s">
        <v>4907</v>
      </c>
      <c r="K453" s="47" t="s">
        <v>4905</v>
      </c>
      <c r="L453" s="51">
        <v>0.751</v>
      </c>
      <c r="M453" s="51">
        <v>0.751</v>
      </c>
      <c r="N453" s="72">
        <v>0</v>
      </c>
      <c r="O453" s="65"/>
      <c r="P453" s="63" t="s">
        <v>4880</v>
      </c>
      <c r="Q453" s="63" t="s">
        <v>4881</v>
      </c>
      <c r="R453" s="63" t="s">
        <v>4988</v>
      </c>
      <c r="S453" s="63" t="s">
        <v>4761</v>
      </c>
      <c r="T453" s="62">
        <f t="shared" si="73"/>
        <v>1068.21</v>
      </c>
      <c r="U453" s="62">
        <f t="shared" si="74"/>
        <v>1068.21</v>
      </c>
      <c r="V453" s="3">
        <v>1254643.8148148148</v>
      </c>
      <c r="W453" s="3">
        <f t="shared" si="75"/>
        <v>1068.21</v>
      </c>
      <c r="X453" s="3">
        <f t="shared" si="76"/>
        <v>1068.21</v>
      </c>
      <c r="Y453" s="62">
        <v>1687105.1951233679</v>
      </c>
      <c r="Z453" s="138">
        <f t="shared" si="77"/>
        <v>2941749.0099381828</v>
      </c>
      <c r="AA453" s="84"/>
      <c r="AB453" s="73"/>
    </row>
    <row r="454" spans="1:29" ht="24.9" x14ac:dyDescent="0.4">
      <c r="A454" s="27"/>
      <c r="B454" s="260">
        <v>441</v>
      </c>
      <c r="C454" s="66" t="s">
        <v>849</v>
      </c>
      <c r="D454" s="66" t="s">
        <v>2583</v>
      </c>
      <c r="E454" s="66" t="s">
        <v>861</v>
      </c>
      <c r="F454" s="71" t="s">
        <v>884</v>
      </c>
      <c r="G454" s="3">
        <v>3260</v>
      </c>
      <c r="H454" s="47" t="s">
        <v>4907</v>
      </c>
      <c r="I454" s="47" t="s">
        <v>4907</v>
      </c>
      <c r="J454" s="47" t="s">
        <v>4907</v>
      </c>
      <c r="K454" s="47" t="s">
        <v>4905</v>
      </c>
      <c r="L454" s="51">
        <v>0.75</v>
      </c>
      <c r="M454" s="51">
        <v>0.75</v>
      </c>
      <c r="N454" s="72">
        <v>0</v>
      </c>
      <c r="O454" s="65"/>
      <c r="P454" s="63" t="s">
        <v>3420</v>
      </c>
      <c r="Q454" s="63" t="s">
        <v>3908</v>
      </c>
      <c r="R454" s="63" t="s">
        <v>4979</v>
      </c>
      <c r="S454" s="63">
        <v>2</v>
      </c>
      <c r="T454" s="3">
        <f t="shared" si="73"/>
        <v>815</v>
      </c>
      <c r="U454" s="3">
        <f t="shared" si="74"/>
        <v>815</v>
      </c>
      <c r="V454" s="3">
        <v>1759418.5</v>
      </c>
      <c r="W454" s="3">
        <f t="shared" si="75"/>
        <v>815</v>
      </c>
      <c r="X454" s="3">
        <f t="shared" si="76"/>
        <v>815</v>
      </c>
      <c r="Y454" s="62">
        <v>0</v>
      </c>
      <c r="Z454" s="138">
        <f t="shared" si="77"/>
        <v>1759418.5</v>
      </c>
      <c r="AA454" s="84"/>
      <c r="AB454" s="73"/>
    </row>
    <row r="455" spans="1:29" ht="24.9" x14ac:dyDescent="0.4">
      <c r="A455" s="27"/>
      <c r="B455" s="260">
        <v>442</v>
      </c>
      <c r="C455" s="68" t="s">
        <v>993</v>
      </c>
      <c r="D455" s="80" t="s">
        <v>2695</v>
      </c>
      <c r="E455" s="68" t="s">
        <v>1006</v>
      </c>
      <c r="F455" s="76" t="s">
        <v>1764</v>
      </c>
      <c r="G455" s="9">
        <v>2440</v>
      </c>
      <c r="H455" s="47" t="s">
        <v>4907</v>
      </c>
      <c r="I455" s="47" t="s">
        <v>4907</v>
      </c>
      <c r="J455" s="47" t="s">
        <v>4907</v>
      </c>
      <c r="K455" s="47" t="s">
        <v>4905</v>
      </c>
      <c r="L455" s="55">
        <v>0.73</v>
      </c>
      <c r="M455" s="55">
        <v>0.73</v>
      </c>
      <c r="N455" s="72">
        <v>0.1</v>
      </c>
      <c r="O455" s="65" t="s">
        <v>5165</v>
      </c>
      <c r="P455" s="63" t="s">
        <v>3461</v>
      </c>
      <c r="Q455" s="63" t="s">
        <v>3949</v>
      </c>
      <c r="R455" s="63" t="s">
        <v>4979</v>
      </c>
      <c r="S455" s="63">
        <v>2</v>
      </c>
      <c r="T455" s="3">
        <f t="shared" si="73"/>
        <v>658.80000000000007</v>
      </c>
      <c r="U455" s="3">
        <f t="shared" si="74"/>
        <v>658.80000000000007</v>
      </c>
      <c r="V455" s="9">
        <v>803761.91304347827</v>
      </c>
      <c r="W455" s="9">
        <f t="shared" si="75"/>
        <v>658.80000000000007</v>
      </c>
      <c r="X455" s="9">
        <f t="shared" si="76"/>
        <v>658.80000000000007</v>
      </c>
      <c r="Y455" s="64">
        <v>0</v>
      </c>
      <c r="Z455" s="138">
        <f t="shared" si="77"/>
        <v>803761.91304347827</v>
      </c>
      <c r="AA455" s="84"/>
      <c r="AB455" s="73"/>
    </row>
    <row r="456" spans="1:29" ht="37.299999999999997" x14ac:dyDescent="0.4">
      <c r="A456" s="27"/>
      <c r="B456" s="260">
        <v>443</v>
      </c>
      <c r="C456" s="66" t="s">
        <v>793</v>
      </c>
      <c r="D456" s="80" t="s">
        <v>2548</v>
      </c>
      <c r="E456" s="66" t="s">
        <v>808</v>
      </c>
      <c r="F456" s="71" t="s">
        <v>1759</v>
      </c>
      <c r="G456" s="3">
        <v>3754</v>
      </c>
      <c r="H456" s="47" t="s">
        <v>4907</v>
      </c>
      <c r="I456" s="47" t="s">
        <v>4907</v>
      </c>
      <c r="J456" s="47" t="s">
        <v>4907</v>
      </c>
      <c r="K456" s="47" t="s">
        <v>4905</v>
      </c>
      <c r="L456" s="51">
        <v>0.72834912043301758</v>
      </c>
      <c r="M456" s="51">
        <v>0.72834912043301758</v>
      </c>
      <c r="N456" s="72">
        <v>0</v>
      </c>
      <c r="O456" s="65"/>
      <c r="P456" s="258" t="s">
        <v>3130</v>
      </c>
      <c r="Q456" s="63" t="s">
        <v>3620</v>
      </c>
      <c r="R456" s="63" t="s">
        <v>4979</v>
      </c>
      <c r="S456" s="63">
        <v>3</v>
      </c>
      <c r="T456" s="3">
        <f t="shared" si="73"/>
        <v>1019.7774018944519</v>
      </c>
      <c r="U456" s="3">
        <f t="shared" si="74"/>
        <v>1019.7774018944519</v>
      </c>
      <c r="V456" s="3">
        <v>4503799.3793103453</v>
      </c>
      <c r="W456" s="3">
        <f t="shared" si="75"/>
        <v>1019.7774018944519</v>
      </c>
      <c r="X456" s="3">
        <f t="shared" si="76"/>
        <v>1019.7774018944519</v>
      </c>
      <c r="Y456" s="62">
        <v>910863</v>
      </c>
      <c r="Z456" s="138">
        <f t="shared" si="77"/>
        <v>5414662.3793103453</v>
      </c>
      <c r="AA456" s="84"/>
      <c r="AB456" s="73"/>
    </row>
    <row r="457" spans="1:29" ht="74.599999999999994" x14ac:dyDescent="0.4">
      <c r="A457" s="27"/>
      <c r="B457" s="260">
        <v>444</v>
      </c>
      <c r="C457" s="66" t="s">
        <v>232</v>
      </c>
      <c r="D457" s="66" t="s">
        <v>2152</v>
      </c>
      <c r="E457" s="66" t="s">
        <v>250</v>
      </c>
      <c r="F457" s="71" t="s">
        <v>250</v>
      </c>
      <c r="G457" s="3">
        <v>3451</v>
      </c>
      <c r="H457" s="47" t="s">
        <v>4907</v>
      </c>
      <c r="I457" s="47" t="s">
        <v>4907</v>
      </c>
      <c r="J457" s="47" t="s">
        <v>4907</v>
      </c>
      <c r="K457" s="47" t="s">
        <v>4905</v>
      </c>
      <c r="L457" s="51">
        <f>2334/G457</f>
        <v>0.67632570269487102</v>
      </c>
      <c r="M457" s="51">
        <v>0.72378908645003071</v>
      </c>
      <c r="N457" s="72">
        <v>0</v>
      </c>
      <c r="O457" s="65"/>
      <c r="P457" s="63" t="s">
        <v>4858</v>
      </c>
      <c r="Q457" s="63" t="s">
        <v>4859</v>
      </c>
      <c r="R457" s="63" t="s">
        <v>4986</v>
      </c>
      <c r="S457" s="63" t="s">
        <v>4860</v>
      </c>
      <c r="T457" s="3">
        <f t="shared" si="73"/>
        <v>1117</v>
      </c>
      <c r="U457" s="3">
        <f t="shared" si="74"/>
        <v>953.20386266094408</v>
      </c>
      <c r="V457" s="3">
        <v>2692914</v>
      </c>
      <c r="W457" s="3">
        <f t="shared" si="75"/>
        <v>1117</v>
      </c>
      <c r="X457" s="3">
        <f t="shared" si="76"/>
        <v>953.20386266094408</v>
      </c>
      <c r="Y457" s="62">
        <v>0</v>
      </c>
      <c r="Z457" s="138">
        <f t="shared" si="77"/>
        <v>2692914</v>
      </c>
      <c r="AA457" s="84"/>
      <c r="AB457" s="73"/>
    </row>
    <row r="458" spans="1:29" customFormat="1" ht="24.9" x14ac:dyDescent="0.4">
      <c r="A458" s="27"/>
      <c r="B458" s="260">
        <v>445</v>
      </c>
      <c r="C458" s="66" t="s">
        <v>96</v>
      </c>
      <c r="D458" s="74" t="s">
        <v>2067</v>
      </c>
      <c r="E458" s="66" t="s">
        <v>109</v>
      </c>
      <c r="F458" s="71" t="s">
        <v>1382</v>
      </c>
      <c r="G458" s="3">
        <v>3709</v>
      </c>
      <c r="H458" s="47" t="s">
        <v>4907</v>
      </c>
      <c r="I458" s="47" t="s">
        <v>4907</v>
      </c>
      <c r="J458" s="47" t="s">
        <v>4907</v>
      </c>
      <c r="K458" s="47" t="s">
        <v>4905</v>
      </c>
      <c r="L458" s="51">
        <v>0.72</v>
      </c>
      <c r="M458" s="51">
        <v>0.72</v>
      </c>
      <c r="N458" s="72">
        <v>0</v>
      </c>
      <c r="O458" s="65"/>
      <c r="P458" s="63" t="s">
        <v>3209</v>
      </c>
      <c r="Q458" s="63" t="s">
        <v>3699</v>
      </c>
      <c r="R458" s="63" t="s">
        <v>4979</v>
      </c>
      <c r="S458" s="63">
        <v>2</v>
      </c>
      <c r="T458" s="3">
        <f t="shared" si="73"/>
        <v>1038.5200000000002</v>
      </c>
      <c r="U458" s="3">
        <f t="shared" si="74"/>
        <v>1038.5200000000002</v>
      </c>
      <c r="V458" s="3">
        <v>1547572.0272727271</v>
      </c>
      <c r="W458" s="3">
        <f t="shared" si="75"/>
        <v>1038.5200000000002</v>
      </c>
      <c r="X458" s="3">
        <f t="shared" si="76"/>
        <v>1038.5200000000002</v>
      </c>
      <c r="Y458" s="62">
        <v>0</v>
      </c>
      <c r="Z458" s="138">
        <f t="shared" si="77"/>
        <v>1547572.0272727271</v>
      </c>
      <c r="AA458" s="84"/>
      <c r="AB458" s="73"/>
      <c r="AC458" s="11"/>
    </row>
    <row r="459" spans="1:29" customFormat="1" ht="16.75" customHeight="1" x14ac:dyDescent="0.4">
      <c r="A459" s="31"/>
      <c r="B459" s="260">
        <v>446</v>
      </c>
      <c r="C459" s="66" t="s">
        <v>963</v>
      </c>
      <c r="D459" s="70" t="s">
        <v>2658</v>
      </c>
      <c r="E459" s="66" t="s">
        <v>975</v>
      </c>
      <c r="F459" s="71" t="s">
        <v>975</v>
      </c>
      <c r="G459" s="3">
        <v>3319</v>
      </c>
      <c r="H459" s="47" t="s">
        <v>4907</v>
      </c>
      <c r="I459" s="47" t="s">
        <v>4907</v>
      </c>
      <c r="J459" s="47" t="s">
        <v>4907</v>
      </c>
      <c r="K459" s="47" t="s">
        <v>4905</v>
      </c>
      <c r="L459" s="51">
        <v>0.72</v>
      </c>
      <c r="M459" s="51">
        <v>0.72</v>
      </c>
      <c r="N459" s="72">
        <v>0</v>
      </c>
      <c r="O459" s="65"/>
      <c r="P459" s="63" t="s">
        <v>3148</v>
      </c>
      <c r="Q459" s="63" t="s">
        <v>3638</v>
      </c>
      <c r="R459" s="63" t="s">
        <v>4979</v>
      </c>
      <c r="S459" s="63">
        <v>3</v>
      </c>
      <c r="T459" s="3">
        <f t="shared" si="73"/>
        <v>929.32</v>
      </c>
      <c r="U459" s="3">
        <f t="shared" si="74"/>
        <v>929.32</v>
      </c>
      <c r="V459" s="3">
        <v>796525.41379310342</v>
      </c>
      <c r="W459" s="3">
        <f t="shared" si="75"/>
        <v>929.32</v>
      </c>
      <c r="X459" s="3">
        <f t="shared" si="76"/>
        <v>929.32</v>
      </c>
      <c r="Y459" s="62">
        <v>0</v>
      </c>
      <c r="Z459" s="138">
        <f t="shared" si="77"/>
        <v>796525.41379310342</v>
      </c>
      <c r="AA459" s="84"/>
      <c r="AB459" s="73"/>
      <c r="AC459" s="11"/>
    </row>
    <row r="460" spans="1:29" customFormat="1" ht="62.15" x14ac:dyDescent="0.4">
      <c r="A460" s="35"/>
      <c r="B460" s="260">
        <v>447</v>
      </c>
      <c r="C460" s="66" t="s">
        <v>122</v>
      </c>
      <c r="D460" s="70" t="s">
        <v>2907</v>
      </c>
      <c r="E460" s="66" t="s">
        <v>137</v>
      </c>
      <c r="F460" s="71" t="s">
        <v>151</v>
      </c>
      <c r="G460" s="3">
        <v>3133</v>
      </c>
      <c r="H460" s="47" t="s">
        <v>4907</v>
      </c>
      <c r="I460" s="47" t="s">
        <v>4907</v>
      </c>
      <c r="J460" s="47" t="s">
        <v>4907</v>
      </c>
      <c r="K460" s="47" t="s">
        <v>4905</v>
      </c>
      <c r="L460" s="51">
        <v>0.72</v>
      </c>
      <c r="M460" s="51">
        <v>0.72</v>
      </c>
      <c r="N460" s="72">
        <v>0</v>
      </c>
      <c r="O460" s="65"/>
      <c r="P460" s="63" t="s">
        <v>4854</v>
      </c>
      <c r="Q460" s="63" t="s">
        <v>4855</v>
      </c>
      <c r="R460" s="63" t="s">
        <v>4988</v>
      </c>
      <c r="S460" s="63" t="s">
        <v>4761</v>
      </c>
      <c r="T460" s="3">
        <f t="shared" si="73"/>
        <v>877.24000000000012</v>
      </c>
      <c r="U460" s="3">
        <f t="shared" si="74"/>
        <v>877.24000000000012</v>
      </c>
      <c r="V460" s="3">
        <v>1016958.1699346405</v>
      </c>
      <c r="W460" s="3">
        <f t="shared" si="75"/>
        <v>877.24000000000012</v>
      </c>
      <c r="X460" s="3">
        <f t="shared" si="76"/>
        <v>877.24000000000012</v>
      </c>
      <c r="Y460" s="62">
        <v>0</v>
      </c>
      <c r="Z460" s="212">
        <f t="shared" si="77"/>
        <v>1016958.1699346405</v>
      </c>
      <c r="AA460" s="114"/>
      <c r="AB460" s="115"/>
      <c r="AC460" s="12"/>
    </row>
    <row r="461" spans="1:29" customFormat="1" ht="49.75" x14ac:dyDescent="0.4">
      <c r="A461" s="32"/>
      <c r="B461" s="260">
        <v>448</v>
      </c>
      <c r="C461" s="66" t="s">
        <v>96</v>
      </c>
      <c r="D461" s="74" t="s">
        <v>2078</v>
      </c>
      <c r="E461" s="66" t="s">
        <v>118</v>
      </c>
      <c r="F461" s="71" t="s">
        <v>118</v>
      </c>
      <c r="G461" s="3">
        <v>2137</v>
      </c>
      <c r="H461" s="47" t="s">
        <v>4907</v>
      </c>
      <c r="I461" s="47" t="s">
        <v>4907</v>
      </c>
      <c r="J461" s="47" t="s">
        <v>4907</v>
      </c>
      <c r="K461" s="47" t="s">
        <v>4905</v>
      </c>
      <c r="L461" s="51">
        <v>0.72</v>
      </c>
      <c r="M461" s="51">
        <v>0.72</v>
      </c>
      <c r="N461" s="72">
        <v>0</v>
      </c>
      <c r="O461" s="65"/>
      <c r="P461" s="63" t="s">
        <v>3214</v>
      </c>
      <c r="Q461" s="63" t="s">
        <v>3704</v>
      </c>
      <c r="R461" s="63" t="s">
        <v>4979</v>
      </c>
      <c r="S461" s="63">
        <v>2</v>
      </c>
      <c r="T461" s="3">
        <f t="shared" si="73"/>
        <v>598.36</v>
      </c>
      <c r="U461" s="3">
        <f t="shared" si="74"/>
        <v>598.36</v>
      </c>
      <c r="V461" s="3">
        <v>1285853.5454545454</v>
      </c>
      <c r="W461" s="3">
        <f t="shared" si="75"/>
        <v>598.36</v>
      </c>
      <c r="X461" s="3">
        <f t="shared" si="76"/>
        <v>598.36</v>
      </c>
      <c r="Y461" s="62">
        <v>0</v>
      </c>
      <c r="Z461" s="138">
        <f t="shared" si="77"/>
        <v>1285853.5454545454</v>
      </c>
      <c r="AA461" s="84"/>
      <c r="AB461" s="73"/>
      <c r="AC461" s="11"/>
    </row>
    <row r="462" spans="1:29" customFormat="1" ht="49.75" x14ac:dyDescent="0.4">
      <c r="A462" s="32"/>
      <c r="B462" s="260">
        <v>449</v>
      </c>
      <c r="C462" s="66" t="s">
        <v>793</v>
      </c>
      <c r="D462" s="80" t="s">
        <v>2547</v>
      </c>
      <c r="E462" s="66" t="s">
        <v>815</v>
      </c>
      <c r="F462" s="71" t="s">
        <v>815</v>
      </c>
      <c r="G462" s="3">
        <v>2036</v>
      </c>
      <c r="H462" s="47" t="s">
        <v>4907</v>
      </c>
      <c r="I462" s="47" t="s">
        <v>4907</v>
      </c>
      <c r="J462" s="47" t="s">
        <v>4907</v>
      </c>
      <c r="K462" s="47" t="s">
        <v>4905</v>
      </c>
      <c r="L462" s="51">
        <v>0.72</v>
      </c>
      <c r="M462" s="51">
        <v>0.72</v>
      </c>
      <c r="N462" s="72">
        <v>0</v>
      </c>
      <c r="O462" s="65"/>
      <c r="P462" s="63" t="s">
        <v>3410</v>
      </c>
      <c r="Q462" s="63" t="s">
        <v>3898</v>
      </c>
      <c r="R462" s="63" t="s">
        <v>4979</v>
      </c>
      <c r="S462" s="63">
        <v>2</v>
      </c>
      <c r="T462" s="3">
        <f t="shared" si="73"/>
        <v>570.08000000000004</v>
      </c>
      <c r="U462" s="3">
        <f t="shared" si="74"/>
        <v>570.08000000000004</v>
      </c>
      <c r="V462" s="3">
        <v>9000000</v>
      </c>
      <c r="W462" s="3">
        <f t="shared" si="75"/>
        <v>570.08000000000004</v>
      </c>
      <c r="X462" s="3">
        <f t="shared" si="76"/>
        <v>570.08000000000004</v>
      </c>
      <c r="Y462" s="62">
        <v>9000000</v>
      </c>
      <c r="Z462" s="138">
        <f t="shared" si="77"/>
        <v>18000000</v>
      </c>
      <c r="AA462" s="84"/>
      <c r="AB462" s="73"/>
      <c r="AC462" s="11"/>
    </row>
    <row r="463" spans="1:29" customFormat="1" ht="24.9" x14ac:dyDescent="0.4">
      <c r="A463" s="32"/>
      <c r="B463" s="260">
        <v>450</v>
      </c>
      <c r="C463" s="66" t="s">
        <v>619</v>
      </c>
      <c r="D463" s="80" t="s">
        <v>2417</v>
      </c>
      <c r="E463" s="66" t="s">
        <v>630</v>
      </c>
      <c r="F463" s="71" t="s">
        <v>650</v>
      </c>
      <c r="G463" s="3">
        <v>4830</v>
      </c>
      <c r="H463" s="47" t="s">
        <v>4907</v>
      </c>
      <c r="I463" s="47" t="s">
        <v>4907</v>
      </c>
      <c r="J463" s="47" t="s">
        <v>4907</v>
      </c>
      <c r="K463" s="47" t="s">
        <v>4905</v>
      </c>
      <c r="L463" s="51">
        <v>0.71</v>
      </c>
      <c r="M463" s="51">
        <v>0.71</v>
      </c>
      <c r="N463" s="72">
        <v>0</v>
      </c>
      <c r="O463" s="65"/>
      <c r="P463" s="63" t="s">
        <v>3354</v>
      </c>
      <c r="Q463" s="63" t="s">
        <v>3843</v>
      </c>
      <c r="R463" s="63" t="s">
        <v>4979</v>
      </c>
      <c r="S463" s="63">
        <v>2</v>
      </c>
      <c r="T463" s="3">
        <f t="shared" si="73"/>
        <v>1400.7000000000003</v>
      </c>
      <c r="U463" s="3">
        <f t="shared" si="74"/>
        <v>1400.7000000000003</v>
      </c>
      <c r="V463" s="3">
        <v>0</v>
      </c>
      <c r="W463" s="3">
        <f t="shared" si="75"/>
        <v>1400.7000000000003</v>
      </c>
      <c r="X463" s="3">
        <f t="shared" si="76"/>
        <v>1400.7000000000003</v>
      </c>
      <c r="Y463" s="62">
        <v>0</v>
      </c>
      <c r="Z463" s="138">
        <f t="shared" si="77"/>
        <v>0</v>
      </c>
      <c r="AA463" s="84"/>
      <c r="AB463" s="73"/>
      <c r="AC463" s="11"/>
    </row>
    <row r="464" spans="1:29" customFormat="1" ht="18.899999999999999" customHeight="1" x14ac:dyDescent="0.4">
      <c r="A464" s="32"/>
      <c r="B464" s="260">
        <v>451</v>
      </c>
      <c r="C464" s="66" t="s">
        <v>963</v>
      </c>
      <c r="D464" s="70" t="s">
        <v>2663</v>
      </c>
      <c r="E464" s="66" t="s">
        <v>978</v>
      </c>
      <c r="F464" s="71" t="s">
        <v>978</v>
      </c>
      <c r="G464" s="3">
        <v>3153</v>
      </c>
      <c r="H464" s="47" t="s">
        <v>4907</v>
      </c>
      <c r="I464" s="47" t="s">
        <v>4907</v>
      </c>
      <c r="J464" s="47" t="s">
        <v>4907</v>
      </c>
      <c r="K464" s="47" t="s">
        <v>4905</v>
      </c>
      <c r="L464" s="51">
        <v>0.71</v>
      </c>
      <c r="M464" s="51">
        <v>0.71</v>
      </c>
      <c r="N464" s="72">
        <v>0</v>
      </c>
      <c r="O464" s="65"/>
      <c r="P464" s="63" t="s">
        <v>5142</v>
      </c>
      <c r="Q464" s="63" t="s">
        <v>5305</v>
      </c>
      <c r="R464" s="63" t="s">
        <v>4985</v>
      </c>
      <c r="S464" s="63">
        <v>2</v>
      </c>
      <c r="T464" s="3">
        <f t="shared" si="73"/>
        <v>914.37000000000012</v>
      </c>
      <c r="U464" s="3">
        <f t="shared" si="74"/>
        <v>914.37000000000012</v>
      </c>
      <c r="V464" s="3">
        <v>0</v>
      </c>
      <c r="W464" s="3">
        <f t="shared" si="75"/>
        <v>914.37000000000012</v>
      </c>
      <c r="X464" s="3">
        <f t="shared" si="76"/>
        <v>914.37000000000012</v>
      </c>
      <c r="Y464" s="62">
        <v>0</v>
      </c>
      <c r="Z464" s="138">
        <f t="shared" si="77"/>
        <v>0</v>
      </c>
      <c r="AA464" s="84"/>
      <c r="AB464" s="73"/>
      <c r="AC464" s="11"/>
    </row>
    <row r="465" spans="1:29" s="12" customFormat="1" ht="37.299999999999997" x14ac:dyDescent="0.4">
      <c r="A465" s="32"/>
      <c r="B465" s="260">
        <v>452</v>
      </c>
      <c r="C465" s="66" t="s">
        <v>993</v>
      </c>
      <c r="D465" s="66" t="s">
        <v>3026</v>
      </c>
      <c r="E465" s="66" t="s">
        <v>244</v>
      </c>
      <c r="F465" s="71" t="s">
        <v>244</v>
      </c>
      <c r="G465" s="3">
        <v>3656</v>
      </c>
      <c r="H465" s="47" t="s">
        <v>4907</v>
      </c>
      <c r="I465" s="47" t="s">
        <v>4907</v>
      </c>
      <c r="J465" s="47" t="s">
        <v>4907</v>
      </c>
      <c r="K465" s="47" t="s">
        <v>4905</v>
      </c>
      <c r="L465" s="51">
        <v>0.70869803063457326</v>
      </c>
      <c r="M465" s="51">
        <v>0.70869803063457326</v>
      </c>
      <c r="N465" s="72">
        <v>0</v>
      </c>
      <c r="O465" s="65"/>
      <c r="P465" s="63" t="s">
        <v>3453</v>
      </c>
      <c r="Q465" s="63" t="s">
        <v>3941</v>
      </c>
      <c r="R465" s="63" t="s">
        <v>4979</v>
      </c>
      <c r="S465" s="63">
        <v>2</v>
      </c>
      <c r="T465" s="3">
        <f t="shared" si="73"/>
        <v>1065.0000000000002</v>
      </c>
      <c r="U465" s="3">
        <f t="shared" si="74"/>
        <v>1065.0000000000002</v>
      </c>
      <c r="V465" s="3">
        <v>402087.185</v>
      </c>
      <c r="W465" s="3">
        <f t="shared" si="75"/>
        <v>1065.0000000000002</v>
      </c>
      <c r="X465" s="3">
        <f t="shared" si="76"/>
        <v>1065.0000000000002</v>
      </c>
      <c r="Y465" s="62">
        <v>0</v>
      </c>
      <c r="Z465" s="138">
        <f t="shared" si="77"/>
        <v>402087.185</v>
      </c>
      <c r="AA465" s="84"/>
      <c r="AB465" s="73"/>
      <c r="AC465" s="11"/>
    </row>
    <row r="466" spans="1:29" customFormat="1" ht="22" customHeight="1" x14ac:dyDescent="0.4">
      <c r="A466" s="27"/>
      <c r="B466" s="260">
        <v>453</v>
      </c>
      <c r="C466" s="66" t="s">
        <v>560</v>
      </c>
      <c r="D466" s="70" t="s">
        <v>2374</v>
      </c>
      <c r="E466" s="66" t="s">
        <v>572</v>
      </c>
      <c r="F466" s="71" t="s">
        <v>572</v>
      </c>
      <c r="G466" s="3">
        <v>3497</v>
      </c>
      <c r="H466" s="47" t="s">
        <v>4907</v>
      </c>
      <c r="I466" s="47" t="s">
        <v>4907</v>
      </c>
      <c r="J466" s="47" t="s">
        <v>4907</v>
      </c>
      <c r="K466" s="47" t="s">
        <v>4905</v>
      </c>
      <c r="L466" s="51">
        <v>0.69974263654561053</v>
      </c>
      <c r="M466" s="51">
        <v>0.69974263654561053</v>
      </c>
      <c r="N466" s="72">
        <v>0</v>
      </c>
      <c r="O466" s="65"/>
      <c r="P466" s="63" t="s">
        <v>3330</v>
      </c>
      <c r="Q466" s="63" t="s">
        <v>3819</v>
      </c>
      <c r="R466" s="63" t="s">
        <v>4979</v>
      </c>
      <c r="S466" s="63">
        <v>2</v>
      </c>
      <c r="T466" s="3">
        <f t="shared" si="73"/>
        <v>1050</v>
      </c>
      <c r="U466" s="3">
        <f t="shared" si="74"/>
        <v>1050</v>
      </c>
      <c r="V466" s="3">
        <v>914886.53846153826</v>
      </c>
      <c r="W466" s="3">
        <f t="shared" si="75"/>
        <v>1050</v>
      </c>
      <c r="X466" s="3">
        <f t="shared" si="76"/>
        <v>1050</v>
      </c>
      <c r="Y466" s="62">
        <v>0</v>
      </c>
      <c r="Z466" s="138">
        <f t="shared" si="77"/>
        <v>914886.53846153826</v>
      </c>
      <c r="AA466" s="84"/>
      <c r="AB466" s="73"/>
      <c r="AC466" s="11"/>
    </row>
    <row r="467" spans="1:29" customFormat="1" ht="24.9" x14ac:dyDescent="0.4">
      <c r="A467" s="27"/>
      <c r="B467" s="260">
        <v>454</v>
      </c>
      <c r="C467" s="66" t="s">
        <v>1019</v>
      </c>
      <c r="D467" s="74" t="s">
        <v>2716</v>
      </c>
      <c r="E467" s="66" t="s">
        <v>1044</v>
      </c>
      <c r="F467" s="71" t="s">
        <v>1044</v>
      </c>
      <c r="G467" s="3">
        <v>2924</v>
      </c>
      <c r="H467" s="47" t="s">
        <v>4907</v>
      </c>
      <c r="I467" s="47" t="s">
        <v>4907</v>
      </c>
      <c r="J467" s="47" t="s">
        <v>4907</v>
      </c>
      <c r="K467" s="47" t="s">
        <v>4905</v>
      </c>
      <c r="L467" s="51">
        <v>0.69228007181328555</v>
      </c>
      <c r="M467" s="51">
        <v>0.69228007181328555</v>
      </c>
      <c r="N467" s="72">
        <v>0</v>
      </c>
      <c r="O467" s="65"/>
      <c r="P467" s="63" t="s">
        <v>3473</v>
      </c>
      <c r="Q467" s="63" t="s">
        <v>3961</v>
      </c>
      <c r="R467" s="63" t="s">
        <v>4979</v>
      </c>
      <c r="S467" s="63">
        <v>1</v>
      </c>
      <c r="T467" s="3">
        <f t="shared" si="73"/>
        <v>899.77307001795305</v>
      </c>
      <c r="U467" s="3">
        <f t="shared" si="74"/>
        <v>899.77307001795305</v>
      </c>
      <c r="V467" s="3">
        <v>601001.33333333326</v>
      </c>
      <c r="W467" s="3">
        <f t="shared" si="75"/>
        <v>899.77307001795305</v>
      </c>
      <c r="X467" s="3">
        <f t="shared" si="76"/>
        <v>899.77307001795305</v>
      </c>
      <c r="Y467" s="62">
        <v>0</v>
      </c>
      <c r="Z467" s="138">
        <f t="shared" si="77"/>
        <v>601001.33333333326</v>
      </c>
      <c r="AA467" s="84"/>
      <c r="AB467" s="73"/>
      <c r="AC467" s="11"/>
    </row>
    <row r="468" spans="1:29" customFormat="1" ht="24.9" x14ac:dyDescent="0.4">
      <c r="A468" s="27"/>
      <c r="B468" s="260">
        <v>455</v>
      </c>
      <c r="C468" s="66" t="s">
        <v>1154</v>
      </c>
      <c r="D468" s="66" t="s">
        <v>2806</v>
      </c>
      <c r="E468" s="66" t="s">
        <v>1157</v>
      </c>
      <c r="F468" s="71" t="s">
        <v>1810</v>
      </c>
      <c r="G468" s="3">
        <v>4864</v>
      </c>
      <c r="H468" s="47" t="s">
        <v>4907</v>
      </c>
      <c r="I468" s="47" t="s">
        <v>4907</v>
      </c>
      <c r="J468" s="47" t="s">
        <v>4907</v>
      </c>
      <c r="K468" s="47" t="s">
        <v>4905</v>
      </c>
      <c r="L468" s="51">
        <v>0.69</v>
      </c>
      <c r="M468" s="51">
        <v>0.69</v>
      </c>
      <c r="N468" s="72">
        <v>0</v>
      </c>
      <c r="O468" s="65"/>
      <c r="P468" s="63" t="s">
        <v>3515</v>
      </c>
      <c r="Q468" s="63" t="s">
        <v>4003</v>
      </c>
      <c r="R468" s="63" t="s">
        <v>4979</v>
      </c>
      <c r="S468" s="63">
        <v>3</v>
      </c>
      <c r="T468" s="3">
        <f t="shared" si="73"/>
        <v>1507.8400000000001</v>
      </c>
      <c r="U468" s="3">
        <v>1828</v>
      </c>
      <c r="V468" s="3">
        <v>1723510</v>
      </c>
      <c r="W468" s="3">
        <f t="shared" si="75"/>
        <v>1507.8400000000001</v>
      </c>
      <c r="X468" s="3">
        <f t="shared" si="76"/>
        <v>1828</v>
      </c>
      <c r="Y468" s="62">
        <v>0</v>
      </c>
      <c r="Z468" s="138">
        <f t="shared" si="77"/>
        <v>1723510</v>
      </c>
      <c r="AA468" s="84"/>
      <c r="AB468" s="73"/>
      <c r="AC468" s="11"/>
    </row>
    <row r="469" spans="1:29" customFormat="1" ht="24.9" x14ac:dyDescent="0.4">
      <c r="A469" s="28"/>
      <c r="B469" s="260">
        <v>456</v>
      </c>
      <c r="C469" s="66" t="s">
        <v>781</v>
      </c>
      <c r="D469" s="70" t="s">
        <v>2095</v>
      </c>
      <c r="E469" s="66" t="s">
        <v>149</v>
      </c>
      <c r="F469" s="71" t="s">
        <v>792</v>
      </c>
      <c r="G469" s="3">
        <v>4026</v>
      </c>
      <c r="H469" s="47" t="s">
        <v>4907</v>
      </c>
      <c r="I469" s="47" t="s">
        <v>4907</v>
      </c>
      <c r="J469" s="47" t="s">
        <v>4907</v>
      </c>
      <c r="K469" s="47" t="s">
        <v>4905</v>
      </c>
      <c r="L469" s="51">
        <v>0.68653750620963738</v>
      </c>
      <c r="M469" s="51">
        <v>0.68653750620963738</v>
      </c>
      <c r="N469" s="72">
        <v>0</v>
      </c>
      <c r="O469" s="65"/>
      <c r="P469" s="63" t="s">
        <v>3126</v>
      </c>
      <c r="Q469" s="63" t="s">
        <v>3616</v>
      </c>
      <c r="R469" s="63" t="s">
        <v>4979</v>
      </c>
      <c r="S469" s="63">
        <v>1</v>
      </c>
      <c r="T469" s="62">
        <f t="shared" si="73"/>
        <v>1262</v>
      </c>
      <c r="U469" s="62">
        <f t="shared" ref="U469:U500" si="78">IF(G469*(1-M469)-AA469&gt;0,G469*(1-M469)-AA469,0)</f>
        <v>1262</v>
      </c>
      <c r="V469" s="3">
        <v>2050011</v>
      </c>
      <c r="W469" s="3">
        <f t="shared" si="75"/>
        <v>1262</v>
      </c>
      <c r="X469" s="3">
        <f t="shared" si="76"/>
        <v>1262</v>
      </c>
      <c r="Y469" s="62">
        <v>0</v>
      </c>
      <c r="Z469" s="138">
        <f t="shared" si="77"/>
        <v>2050011</v>
      </c>
      <c r="AA469" s="84"/>
      <c r="AB469" s="73"/>
      <c r="AC469" s="14"/>
    </row>
    <row r="470" spans="1:29" customFormat="1" ht="24.9" x14ac:dyDescent="0.4">
      <c r="A470" s="28"/>
      <c r="B470" s="260">
        <v>457</v>
      </c>
      <c r="C470" s="66" t="s">
        <v>1154</v>
      </c>
      <c r="D470" s="66" t="s">
        <v>2811</v>
      </c>
      <c r="E470" s="66" t="s">
        <v>1162</v>
      </c>
      <c r="F470" s="71" t="s">
        <v>1162</v>
      </c>
      <c r="G470" s="3">
        <v>3630</v>
      </c>
      <c r="H470" s="47" t="s">
        <v>4907</v>
      </c>
      <c r="I470" s="47" t="s">
        <v>4907</v>
      </c>
      <c r="J470" s="47" t="s">
        <v>4907</v>
      </c>
      <c r="K470" s="47" t="s">
        <v>4905</v>
      </c>
      <c r="L470" s="51">
        <v>0.68264462809917359</v>
      </c>
      <c r="M470" s="51">
        <v>0.68264462809917359</v>
      </c>
      <c r="N470" s="72">
        <v>0</v>
      </c>
      <c r="O470" s="65"/>
      <c r="P470" s="63" t="s">
        <v>3521</v>
      </c>
      <c r="Q470" s="63" t="s">
        <v>4009</v>
      </c>
      <c r="R470" s="63" t="s">
        <v>4979</v>
      </c>
      <c r="S470" s="63">
        <v>2</v>
      </c>
      <c r="T470" s="3">
        <f t="shared" si="73"/>
        <v>1151.9999999999998</v>
      </c>
      <c r="U470" s="3">
        <f t="shared" si="78"/>
        <v>1151.9999999999998</v>
      </c>
      <c r="V470" s="3">
        <v>290080</v>
      </c>
      <c r="W470" s="3">
        <f t="shared" si="75"/>
        <v>1151.9999999999998</v>
      </c>
      <c r="X470" s="3">
        <f t="shared" si="76"/>
        <v>1151.9999999999998</v>
      </c>
      <c r="Y470" s="62">
        <v>0</v>
      </c>
      <c r="Z470" s="138">
        <f t="shared" si="77"/>
        <v>290080</v>
      </c>
      <c r="AA470" s="84"/>
      <c r="AB470" s="73"/>
      <c r="AC470" s="11"/>
    </row>
    <row r="471" spans="1:29" customFormat="1" ht="24.9" x14ac:dyDescent="0.4">
      <c r="A471" s="28"/>
      <c r="B471" s="260">
        <v>458</v>
      </c>
      <c r="C471" s="66" t="s">
        <v>162</v>
      </c>
      <c r="D471" s="70" t="s">
        <v>2101</v>
      </c>
      <c r="E471" s="66" t="s">
        <v>169</v>
      </c>
      <c r="F471" s="71" t="s">
        <v>183</v>
      </c>
      <c r="G471" s="3">
        <v>4771</v>
      </c>
      <c r="H471" s="47" t="s">
        <v>4907</v>
      </c>
      <c r="I471" s="47" t="s">
        <v>4907</v>
      </c>
      <c r="J471" s="47" t="s">
        <v>4907</v>
      </c>
      <c r="K471" s="47" t="s">
        <v>4905</v>
      </c>
      <c r="L471" s="51">
        <v>0.68</v>
      </c>
      <c r="M471" s="51">
        <v>0.68</v>
      </c>
      <c r="N471" s="72">
        <v>0</v>
      </c>
      <c r="O471" s="65"/>
      <c r="P471" s="63" t="s">
        <v>3229</v>
      </c>
      <c r="Q471" s="63" t="s">
        <v>3719</v>
      </c>
      <c r="R471" s="63" t="s">
        <v>4979</v>
      </c>
      <c r="S471" s="63">
        <v>3</v>
      </c>
      <c r="T471" s="3">
        <v>1431.7199999999998</v>
      </c>
      <c r="U471" s="3">
        <f t="shared" si="78"/>
        <v>1526.7199999999998</v>
      </c>
      <c r="V471" s="3">
        <v>0</v>
      </c>
      <c r="W471" s="3">
        <f t="shared" si="75"/>
        <v>1431.7199999999998</v>
      </c>
      <c r="X471" s="3">
        <f t="shared" si="76"/>
        <v>1526.7199999999998</v>
      </c>
      <c r="Y471" s="62">
        <v>0</v>
      </c>
      <c r="Z471" s="138">
        <f t="shared" si="77"/>
        <v>0</v>
      </c>
      <c r="AA471" s="84"/>
      <c r="AB471" s="73"/>
      <c r="AC471" s="11"/>
    </row>
    <row r="472" spans="1:29" customFormat="1" ht="14.6" x14ac:dyDescent="0.4">
      <c r="A472" s="28"/>
      <c r="B472" s="260">
        <v>459</v>
      </c>
      <c r="C472" s="66" t="s">
        <v>162</v>
      </c>
      <c r="D472" s="70" t="s">
        <v>2112</v>
      </c>
      <c r="E472" s="66" t="s">
        <v>180</v>
      </c>
      <c r="F472" s="71" t="s">
        <v>192</v>
      </c>
      <c r="G472" s="3">
        <v>2004</v>
      </c>
      <c r="H472" s="47" t="s">
        <v>4907</v>
      </c>
      <c r="I472" s="47" t="s">
        <v>4907</v>
      </c>
      <c r="J472" s="47" t="s">
        <v>4907</v>
      </c>
      <c r="K472" s="47" t="s">
        <v>4905</v>
      </c>
      <c r="L472" s="51">
        <v>0.67</v>
      </c>
      <c r="M472" s="51">
        <v>0.67</v>
      </c>
      <c r="N472" s="72">
        <v>0</v>
      </c>
      <c r="O472" s="65"/>
      <c r="P472" s="63" t="s">
        <v>3233</v>
      </c>
      <c r="Q472" s="63" t="s">
        <v>3723</v>
      </c>
      <c r="R472" s="63" t="s">
        <v>4979</v>
      </c>
      <c r="S472" s="63">
        <v>2</v>
      </c>
      <c r="T472" s="3">
        <v>621.31999999999994</v>
      </c>
      <c r="U472" s="3">
        <f t="shared" si="78"/>
        <v>661.31999999999994</v>
      </c>
      <c r="V472" s="3">
        <v>546200.86956521741</v>
      </c>
      <c r="W472" s="3">
        <f t="shared" ref="W472:W503" si="79">T472</f>
        <v>621.31999999999994</v>
      </c>
      <c r="X472" s="3">
        <f t="shared" ref="X472:X503" si="80">U472</f>
        <v>661.31999999999994</v>
      </c>
      <c r="Y472" s="62">
        <v>0</v>
      </c>
      <c r="Z472" s="212">
        <f t="shared" ref="Z472:Z503" si="81">V472+Y472</f>
        <v>546200.86956521741</v>
      </c>
      <c r="AA472" s="84"/>
      <c r="AB472" s="116"/>
      <c r="AC472" s="11"/>
    </row>
    <row r="473" spans="1:29" customFormat="1" ht="49.75" x14ac:dyDescent="0.4">
      <c r="A473" s="28"/>
      <c r="B473" s="260">
        <v>460</v>
      </c>
      <c r="C473" s="66" t="s">
        <v>261</v>
      </c>
      <c r="D473" s="70" t="s">
        <v>2166</v>
      </c>
      <c r="E473" s="66" t="s">
        <v>285</v>
      </c>
      <c r="F473" s="71" t="s">
        <v>1390</v>
      </c>
      <c r="G473" s="3">
        <v>3820</v>
      </c>
      <c r="H473" s="47" t="s">
        <v>4907</v>
      </c>
      <c r="I473" s="47" t="s">
        <v>4907</v>
      </c>
      <c r="J473" s="47" t="s">
        <v>4907</v>
      </c>
      <c r="K473" s="47" t="s">
        <v>4905</v>
      </c>
      <c r="L473" s="51">
        <v>0.66900000000000004</v>
      </c>
      <c r="M473" s="51">
        <v>0.66900000000000004</v>
      </c>
      <c r="N473" s="72">
        <v>0</v>
      </c>
      <c r="O473" s="65"/>
      <c r="P473" s="63" t="s">
        <v>3254</v>
      </c>
      <c r="Q473" s="63" t="s">
        <v>3744</v>
      </c>
      <c r="R473" s="63" t="s">
        <v>4979</v>
      </c>
      <c r="S473" s="63">
        <v>3</v>
      </c>
      <c r="T473" s="3">
        <f t="shared" ref="T473:T501" si="82">IF(G473*(1-L473)-AA473&gt;0,G473*(1-L473)-AA473,0)</f>
        <v>1264.4199999999998</v>
      </c>
      <c r="U473" s="3">
        <f t="shared" si="78"/>
        <v>1264.4199999999998</v>
      </c>
      <c r="V473" s="3">
        <v>3388465.5034661097</v>
      </c>
      <c r="W473" s="3">
        <f t="shared" si="79"/>
        <v>1264.4199999999998</v>
      </c>
      <c r="X473" s="3">
        <f t="shared" si="80"/>
        <v>1264.4199999999998</v>
      </c>
      <c r="Y473" s="62">
        <v>0</v>
      </c>
      <c r="Z473" s="138">
        <f t="shared" si="81"/>
        <v>3388465.5034661097</v>
      </c>
      <c r="AA473" s="84"/>
      <c r="AB473" s="73"/>
      <c r="AC473" s="11"/>
    </row>
    <row r="474" spans="1:29" x14ac:dyDescent="0.4">
      <c r="A474" s="28"/>
      <c r="B474" s="260">
        <v>461</v>
      </c>
      <c r="C474" s="66" t="s">
        <v>720</v>
      </c>
      <c r="D474" s="70" t="s">
        <v>2494</v>
      </c>
      <c r="E474" s="66" t="s">
        <v>732</v>
      </c>
      <c r="F474" s="71" t="s">
        <v>1401</v>
      </c>
      <c r="G474" s="3">
        <v>4105</v>
      </c>
      <c r="H474" s="47" t="s">
        <v>4907</v>
      </c>
      <c r="I474" s="47" t="s">
        <v>4907</v>
      </c>
      <c r="J474" s="47" t="s">
        <v>4907</v>
      </c>
      <c r="K474" s="47" t="s">
        <v>4905</v>
      </c>
      <c r="L474" s="51">
        <v>0.66</v>
      </c>
      <c r="M474" s="51">
        <v>0.66</v>
      </c>
      <c r="N474" s="72">
        <v>0</v>
      </c>
      <c r="O474" s="65"/>
      <c r="P474" s="63" t="s">
        <v>3383</v>
      </c>
      <c r="Q474" s="63" t="s">
        <v>3871</v>
      </c>
      <c r="R474" s="63" t="s">
        <v>4979</v>
      </c>
      <c r="S474" s="63">
        <v>2</v>
      </c>
      <c r="T474" s="3">
        <f t="shared" si="82"/>
        <v>1395.6999999999998</v>
      </c>
      <c r="U474" s="3">
        <f t="shared" si="78"/>
        <v>1395.6999999999998</v>
      </c>
      <c r="V474" s="3">
        <v>2711810.1290322579</v>
      </c>
      <c r="W474" s="3">
        <f t="shared" si="79"/>
        <v>1395.6999999999998</v>
      </c>
      <c r="X474" s="3">
        <f t="shared" si="80"/>
        <v>1395.6999999999998</v>
      </c>
      <c r="Y474" s="62">
        <v>0</v>
      </c>
      <c r="Z474" s="138">
        <f t="shared" si="81"/>
        <v>2711810.1290322579</v>
      </c>
      <c r="AA474" s="84"/>
      <c r="AB474" s="73"/>
    </row>
    <row r="475" spans="1:29" ht="37.299999999999997" x14ac:dyDescent="0.4">
      <c r="A475" s="28"/>
      <c r="B475" s="260">
        <v>462</v>
      </c>
      <c r="C475" s="66" t="s">
        <v>402</v>
      </c>
      <c r="D475" s="66" t="s">
        <v>2254</v>
      </c>
      <c r="E475" s="66" t="s">
        <v>409</v>
      </c>
      <c r="F475" s="71" t="s">
        <v>409</v>
      </c>
      <c r="G475" s="3">
        <v>3250</v>
      </c>
      <c r="H475" s="47" t="s">
        <v>4907</v>
      </c>
      <c r="I475" s="47" t="s">
        <v>4907</v>
      </c>
      <c r="J475" s="47" t="s">
        <v>4907</v>
      </c>
      <c r="K475" s="47" t="s">
        <v>4905</v>
      </c>
      <c r="L475" s="51">
        <v>0.65</v>
      </c>
      <c r="M475" s="51">
        <v>0.65</v>
      </c>
      <c r="N475" s="72">
        <v>0</v>
      </c>
      <c r="O475" s="65"/>
      <c r="P475" s="63" t="s">
        <v>3287</v>
      </c>
      <c r="Q475" s="63" t="s">
        <v>3776</v>
      </c>
      <c r="R475" s="63" t="s">
        <v>4979</v>
      </c>
      <c r="S475" s="63">
        <v>2</v>
      </c>
      <c r="T475" s="3">
        <f t="shared" si="82"/>
        <v>1137.5</v>
      </c>
      <c r="U475" s="3">
        <f t="shared" si="78"/>
        <v>1137.5</v>
      </c>
      <c r="V475" s="3">
        <v>3249429.5555555602</v>
      </c>
      <c r="W475" s="3">
        <f t="shared" si="79"/>
        <v>1137.5</v>
      </c>
      <c r="X475" s="3">
        <f t="shared" si="80"/>
        <v>1137.5</v>
      </c>
      <c r="Y475" s="62">
        <v>0</v>
      </c>
      <c r="Z475" s="138">
        <f t="shared" si="81"/>
        <v>3249429.5555555602</v>
      </c>
      <c r="AA475" s="84"/>
      <c r="AB475" s="73"/>
    </row>
    <row r="476" spans="1:29" x14ac:dyDescent="0.4">
      <c r="A476" s="28"/>
      <c r="B476" s="260">
        <v>463</v>
      </c>
      <c r="C476" s="66" t="s">
        <v>963</v>
      </c>
      <c r="D476" s="70" t="s">
        <v>2659</v>
      </c>
      <c r="E476" s="66" t="s">
        <v>977</v>
      </c>
      <c r="F476" s="71" t="s">
        <v>1412</v>
      </c>
      <c r="G476" s="3">
        <v>3160</v>
      </c>
      <c r="H476" s="47" t="s">
        <v>4907</v>
      </c>
      <c r="I476" s="47" t="s">
        <v>4907</v>
      </c>
      <c r="J476" s="47" t="s">
        <v>4907</v>
      </c>
      <c r="K476" s="47" t="s">
        <v>4905</v>
      </c>
      <c r="L476" s="51">
        <v>0.64419999999999999</v>
      </c>
      <c r="M476" s="51">
        <v>0.64419999999999999</v>
      </c>
      <c r="N476" s="72">
        <v>0</v>
      </c>
      <c r="O476" s="65"/>
      <c r="P476" s="63" t="s">
        <v>3148</v>
      </c>
      <c r="Q476" s="63" t="s">
        <v>3638</v>
      </c>
      <c r="R476" s="63" t="s">
        <v>4979</v>
      </c>
      <c r="S476" s="63">
        <v>3</v>
      </c>
      <c r="T476" s="3">
        <f t="shared" si="82"/>
        <v>1124.328</v>
      </c>
      <c r="U476" s="3">
        <f t="shared" si="78"/>
        <v>1124.328</v>
      </c>
      <c r="V476" s="3">
        <v>2015093.2758620689</v>
      </c>
      <c r="W476" s="3">
        <f t="shared" si="79"/>
        <v>1124.328</v>
      </c>
      <c r="X476" s="3">
        <f t="shared" si="80"/>
        <v>1124.328</v>
      </c>
      <c r="Y476" s="62">
        <v>0</v>
      </c>
      <c r="Z476" s="138">
        <f t="shared" si="81"/>
        <v>2015093.2758620689</v>
      </c>
      <c r="AA476" s="84"/>
      <c r="AB476" s="73"/>
    </row>
    <row r="477" spans="1:29" x14ac:dyDescent="0.4">
      <c r="A477" s="28"/>
      <c r="B477" s="260">
        <v>464</v>
      </c>
      <c r="C477" s="66" t="s">
        <v>963</v>
      </c>
      <c r="D477" s="70" t="s">
        <v>2655</v>
      </c>
      <c r="E477" s="66" t="s">
        <v>972</v>
      </c>
      <c r="F477" s="71" t="s">
        <v>972</v>
      </c>
      <c r="G477" s="3">
        <v>3995</v>
      </c>
      <c r="H477" s="47" t="s">
        <v>4907</v>
      </c>
      <c r="I477" s="47" t="s">
        <v>4907</v>
      </c>
      <c r="J477" s="47" t="s">
        <v>4907</v>
      </c>
      <c r="K477" s="47" t="s">
        <v>4905</v>
      </c>
      <c r="L477" s="51">
        <v>0.64</v>
      </c>
      <c r="M477" s="51">
        <v>0.64</v>
      </c>
      <c r="N477" s="72">
        <v>1.2999999999999999E-3</v>
      </c>
      <c r="O477" s="65" t="s">
        <v>4978</v>
      </c>
      <c r="P477" s="63" t="s">
        <v>4572</v>
      </c>
      <c r="Q477" s="63" t="s">
        <v>4573</v>
      </c>
      <c r="R477" s="63" t="s">
        <v>4979</v>
      </c>
      <c r="S477" s="63">
        <v>2</v>
      </c>
      <c r="T477" s="3">
        <f t="shared" si="82"/>
        <v>1438.2</v>
      </c>
      <c r="U477" s="3">
        <f t="shared" si="78"/>
        <v>1438.2</v>
      </c>
      <c r="V477" s="3">
        <f>T477*1800</f>
        <v>2588760</v>
      </c>
      <c r="W477" s="3">
        <f t="shared" si="79"/>
        <v>1438.2</v>
      </c>
      <c r="X477" s="3">
        <f t="shared" si="80"/>
        <v>1438.2</v>
      </c>
      <c r="Y477" s="62">
        <v>0</v>
      </c>
      <c r="Z477" s="138">
        <f t="shared" si="81"/>
        <v>2588760</v>
      </c>
      <c r="AA477" s="84"/>
      <c r="AB477" s="73"/>
    </row>
    <row r="478" spans="1:29" ht="37.299999999999997" x14ac:dyDescent="0.4">
      <c r="A478" s="28"/>
      <c r="B478" s="260">
        <v>465</v>
      </c>
      <c r="C478" s="66" t="s">
        <v>619</v>
      </c>
      <c r="D478" s="66" t="s">
        <v>2974</v>
      </c>
      <c r="E478" s="66" t="s">
        <v>639</v>
      </c>
      <c r="F478" s="71" t="s">
        <v>1739</v>
      </c>
      <c r="G478" s="3">
        <v>3568</v>
      </c>
      <c r="H478" s="47" t="s">
        <v>4907</v>
      </c>
      <c r="I478" s="47" t="s">
        <v>4907</v>
      </c>
      <c r="J478" s="47" t="s">
        <v>4907</v>
      </c>
      <c r="K478" s="47" t="s">
        <v>4905</v>
      </c>
      <c r="L478" s="51">
        <v>0.64</v>
      </c>
      <c r="M478" s="51">
        <v>0.64</v>
      </c>
      <c r="N478" s="72">
        <v>0</v>
      </c>
      <c r="O478" s="65"/>
      <c r="P478" s="63" t="s">
        <v>3349</v>
      </c>
      <c r="Q478" s="63" t="s">
        <v>3838</v>
      </c>
      <c r="R478" s="63" t="s">
        <v>4979</v>
      </c>
      <c r="S478" s="63">
        <v>2</v>
      </c>
      <c r="T478" s="3">
        <f t="shared" si="82"/>
        <v>1284.48</v>
      </c>
      <c r="U478" s="3">
        <f t="shared" si="78"/>
        <v>1284.48</v>
      </c>
      <c r="V478" s="3">
        <v>0</v>
      </c>
      <c r="W478" s="3">
        <f t="shared" si="79"/>
        <v>1284.48</v>
      </c>
      <c r="X478" s="3">
        <f t="shared" si="80"/>
        <v>1284.48</v>
      </c>
      <c r="Y478" s="62">
        <v>0</v>
      </c>
      <c r="Z478" s="138">
        <f t="shared" si="81"/>
        <v>0</v>
      </c>
      <c r="AA478" s="84"/>
      <c r="AB478" s="73"/>
    </row>
    <row r="479" spans="1:29" x14ac:dyDescent="0.4">
      <c r="A479" s="28"/>
      <c r="B479" s="260">
        <v>466</v>
      </c>
      <c r="C479" s="66" t="s">
        <v>743</v>
      </c>
      <c r="D479" s="70" t="s">
        <v>2998</v>
      </c>
      <c r="E479" s="66" t="s">
        <v>760</v>
      </c>
      <c r="F479" s="71" t="s">
        <v>760</v>
      </c>
      <c r="G479" s="3">
        <v>3035</v>
      </c>
      <c r="H479" s="47" t="s">
        <v>4907</v>
      </c>
      <c r="I479" s="47" t="s">
        <v>4907</v>
      </c>
      <c r="J479" s="47" t="s">
        <v>4907</v>
      </c>
      <c r="K479" s="47" t="s">
        <v>4905</v>
      </c>
      <c r="L479" s="51">
        <v>0.64</v>
      </c>
      <c r="M479" s="51">
        <v>0.64</v>
      </c>
      <c r="N479" s="72">
        <v>0</v>
      </c>
      <c r="O479" s="65"/>
      <c r="P479" s="63" t="s">
        <v>3396</v>
      </c>
      <c r="Q479" s="63" t="s">
        <v>3884</v>
      </c>
      <c r="R479" s="63" t="s">
        <v>4979</v>
      </c>
      <c r="S479" s="63">
        <v>2</v>
      </c>
      <c r="T479" s="62">
        <f t="shared" si="82"/>
        <v>1092.5999999999999</v>
      </c>
      <c r="U479" s="62">
        <f t="shared" si="78"/>
        <v>1092.5999999999999</v>
      </c>
      <c r="V479" s="3">
        <v>2437411</v>
      </c>
      <c r="W479" s="3">
        <f t="shared" si="79"/>
        <v>1092.5999999999999</v>
      </c>
      <c r="X479" s="3">
        <f t="shared" si="80"/>
        <v>1092.5999999999999</v>
      </c>
      <c r="Y479" s="62">
        <v>1518102.4834912354</v>
      </c>
      <c r="Z479" s="138">
        <f t="shared" si="81"/>
        <v>3955513.4834912354</v>
      </c>
      <c r="AA479" s="84"/>
      <c r="AB479" s="73"/>
    </row>
    <row r="480" spans="1:29" ht="14.6" x14ac:dyDescent="0.4">
      <c r="A480" s="31"/>
      <c r="B480" s="260">
        <v>467</v>
      </c>
      <c r="C480" s="66" t="s">
        <v>30</v>
      </c>
      <c r="D480" s="70" t="s">
        <v>2031</v>
      </c>
      <c r="E480" s="66" t="s">
        <v>49</v>
      </c>
      <c r="F480" s="71" t="s">
        <v>49</v>
      </c>
      <c r="G480" s="3">
        <v>2099</v>
      </c>
      <c r="H480" s="47" t="s">
        <v>4907</v>
      </c>
      <c r="I480" s="47" t="s">
        <v>4907</v>
      </c>
      <c r="J480" s="47" t="s">
        <v>4907</v>
      </c>
      <c r="K480" s="47" t="s">
        <v>4905</v>
      </c>
      <c r="L480" s="51">
        <v>0.64</v>
      </c>
      <c r="M480" s="51">
        <v>0.64</v>
      </c>
      <c r="N480" s="72">
        <v>0</v>
      </c>
      <c r="O480" s="65"/>
      <c r="P480" s="63" t="s">
        <v>3198</v>
      </c>
      <c r="Q480" s="63" t="s">
        <v>3688</v>
      </c>
      <c r="R480" s="63" t="s">
        <v>4979</v>
      </c>
      <c r="S480" s="63">
        <v>2</v>
      </c>
      <c r="T480" s="3">
        <f t="shared" si="82"/>
        <v>755.64</v>
      </c>
      <c r="U480" s="3">
        <f t="shared" si="78"/>
        <v>755.64</v>
      </c>
      <c r="V480" s="3">
        <v>338687.99999999994</v>
      </c>
      <c r="W480" s="3">
        <f t="shared" si="79"/>
        <v>755.64</v>
      </c>
      <c r="X480" s="3">
        <f t="shared" si="80"/>
        <v>755.64</v>
      </c>
      <c r="Y480" s="62">
        <v>0</v>
      </c>
      <c r="Z480" s="138">
        <f t="shared" si="81"/>
        <v>338687.99999999994</v>
      </c>
      <c r="AA480" s="84"/>
      <c r="AB480" s="73"/>
      <c r="AC480" s="13"/>
    </row>
    <row r="481" spans="1:29" ht="24.9" x14ac:dyDescent="0.4">
      <c r="A481" s="28"/>
      <c r="B481" s="260">
        <v>468</v>
      </c>
      <c r="C481" s="66" t="s">
        <v>693</v>
      </c>
      <c r="D481" s="70" t="s">
        <v>2986</v>
      </c>
      <c r="E481" s="66" t="s">
        <v>1269</v>
      </c>
      <c r="F481" s="71" t="s">
        <v>1748</v>
      </c>
      <c r="G481" s="3">
        <f>2686+1527</f>
        <v>4213</v>
      </c>
      <c r="H481" s="47" t="s">
        <v>4907</v>
      </c>
      <c r="I481" s="47" t="s">
        <v>4907</v>
      </c>
      <c r="J481" s="47" t="s">
        <v>4907</v>
      </c>
      <c r="K481" s="47" t="s">
        <v>4905</v>
      </c>
      <c r="L481" s="51">
        <v>0.63070000000000004</v>
      </c>
      <c r="M481" s="51">
        <v>0.63070000000000004</v>
      </c>
      <c r="N481" s="72">
        <v>0</v>
      </c>
      <c r="O481" s="65"/>
      <c r="P481" s="63" t="s">
        <v>4407</v>
      </c>
      <c r="Q481" s="63" t="s">
        <v>4408</v>
      </c>
      <c r="R481" s="63" t="s">
        <v>4985</v>
      </c>
      <c r="S481" s="63">
        <v>2</v>
      </c>
      <c r="T481" s="3">
        <f t="shared" si="82"/>
        <v>1555.8608999999999</v>
      </c>
      <c r="U481" s="3">
        <f t="shared" si="78"/>
        <v>1555.8608999999999</v>
      </c>
      <c r="V481" s="3">
        <v>2262132.8794326242</v>
      </c>
      <c r="W481" s="3">
        <f t="shared" si="79"/>
        <v>1555.8608999999999</v>
      </c>
      <c r="X481" s="3">
        <f t="shared" si="80"/>
        <v>1555.8608999999999</v>
      </c>
      <c r="Y481" s="62">
        <v>2262132.8794326242</v>
      </c>
      <c r="Z481" s="138">
        <f t="shared" si="81"/>
        <v>4524265.7588652484</v>
      </c>
      <c r="AA481" s="84"/>
      <c r="AB481" s="73"/>
    </row>
    <row r="482" spans="1:29" x14ac:dyDescent="0.4">
      <c r="A482" s="28"/>
      <c r="B482" s="260">
        <v>469</v>
      </c>
      <c r="C482" s="66" t="s">
        <v>1154</v>
      </c>
      <c r="D482" s="66" t="s">
        <v>2816</v>
      </c>
      <c r="E482" s="66" t="s">
        <v>1167</v>
      </c>
      <c r="F482" s="71" t="s">
        <v>1173</v>
      </c>
      <c r="G482" s="3">
        <v>2112</v>
      </c>
      <c r="H482" s="47" t="s">
        <v>4907</v>
      </c>
      <c r="I482" s="47" t="s">
        <v>4907</v>
      </c>
      <c r="J482" s="47" t="s">
        <v>4907</v>
      </c>
      <c r="K482" s="47" t="s">
        <v>4905</v>
      </c>
      <c r="L482" s="51">
        <v>0.62510530749789384</v>
      </c>
      <c r="M482" s="51">
        <v>0.62510530749789384</v>
      </c>
      <c r="N482" s="72">
        <v>0</v>
      </c>
      <c r="O482" s="65"/>
      <c r="P482" s="63" t="s">
        <v>3526</v>
      </c>
      <c r="Q482" s="63" t="s">
        <v>4014</v>
      </c>
      <c r="R482" s="63" t="s">
        <v>4979</v>
      </c>
      <c r="S482" s="63">
        <v>2</v>
      </c>
      <c r="T482" s="3">
        <f t="shared" si="82"/>
        <v>791.77759056444825</v>
      </c>
      <c r="U482" s="3">
        <f t="shared" si="78"/>
        <v>791.77759056444825</v>
      </c>
      <c r="V482" s="3">
        <v>928988</v>
      </c>
      <c r="W482" s="3">
        <f t="shared" si="79"/>
        <v>791.77759056444825</v>
      </c>
      <c r="X482" s="3">
        <f t="shared" si="80"/>
        <v>791.77759056444825</v>
      </c>
      <c r="Y482" s="62">
        <v>0</v>
      </c>
      <c r="Z482" s="138">
        <f t="shared" si="81"/>
        <v>928988</v>
      </c>
      <c r="AA482" s="84"/>
      <c r="AB482" s="73"/>
    </row>
    <row r="483" spans="1:29" x14ac:dyDescent="0.4">
      <c r="A483" s="28"/>
      <c r="B483" s="260">
        <v>470</v>
      </c>
      <c r="C483" s="66" t="s">
        <v>890</v>
      </c>
      <c r="D483" s="70" t="s">
        <v>2633</v>
      </c>
      <c r="E483" s="66" t="s">
        <v>929</v>
      </c>
      <c r="F483" s="71" t="s">
        <v>929</v>
      </c>
      <c r="G483" s="3">
        <v>2276</v>
      </c>
      <c r="H483" s="47" t="s">
        <v>4907</v>
      </c>
      <c r="I483" s="47" t="s">
        <v>4907</v>
      </c>
      <c r="J483" s="47" t="s">
        <v>4907</v>
      </c>
      <c r="K483" s="47" t="s">
        <v>4905</v>
      </c>
      <c r="L483" s="51">
        <v>0.624</v>
      </c>
      <c r="M483" s="51">
        <v>0.624</v>
      </c>
      <c r="N483" s="72">
        <v>0</v>
      </c>
      <c r="O483" s="65"/>
      <c r="P483" s="63" t="s">
        <v>3437</v>
      </c>
      <c r="Q483" s="63" t="s">
        <v>3925</v>
      </c>
      <c r="R483" s="63" t="s">
        <v>4979</v>
      </c>
      <c r="S483" s="63">
        <v>2</v>
      </c>
      <c r="T483" s="62">
        <f t="shared" si="82"/>
        <v>855.77599999999995</v>
      </c>
      <c r="U483" s="62">
        <f t="shared" si="78"/>
        <v>855.77599999999995</v>
      </c>
      <c r="V483" s="3">
        <v>2209480.777777778</v>
      </c>
      <c r="W483" s="3">
        <f t="shared" si="79"/>
        <v>855.77599999999995</v>
      </c>
      <c r="X483" s="3">
        <f t="shared" si="80"/>
        <v>855.77599999999995</v>
      </c>
      <c r="Y483" s="62">
        <v>1390529.5653597147</v>
      </c>
      <c r="Z483" s="138">
        <f t="shared" si="81"/>
        <v>3600010.3431374924</v>
      </c>
      <c r="AA483" s="84"/>
      <c r="AB483" s="73"/>
    </row>
    <row r="484" spans="1:29" ht="24.9" x14ac:dyDescent="0.4">
      <c r="A484" s="28"/>
      <c r="B484" s="260">
        <v>471</v>
      </c>
      <c r="C484" s="66" t="s">
        <v>0</v>
      </c>
      <c r="D484" s="80" t="s">
        <v>2015</v>
      </c>
      <c r="E484" s="66" t="s">
        <v>11</v>
      </c>
      <c r="F484" s="71" t="s">
        <v>22</v>
      </c>
      <c r="G484" s="3">
        <v>2678</v>
      </c>
      <c r="H484" s="47" t="s">
        <v>4907</v>
      </c>
      <c r="I484" s="47" t="s">
        <v>4907</v>
      </c>
      <c r="J484" s="47" t="s">
        <v>4907</v>
      </c>
      <c r="K484" s="47" t="s">
        <v>4905</v>
      </c>
      <c r="L484" s="51">
        <v>0.62061239731142637</v>
      </c>
      <c r="M484" s="51">
        <v>0.62061239731142637</v>
      </c>
      <c r="N484" s="72">
        <v>0</v>
      </c>
      <c r="O484" s="65"/>
      <c r="P484" s="63" t="s">
        <v>3073</v>
      </c>
      <c r="Q484" s="63" t="s">
        <v>3544</v>
      </c>
      <c r="R484" s="63" t="s">
        <v>4979</v>
      </c>
      <c r="S484" s="63">
        <v>3</v>
      </c>
      <c r="T484" s="3">
        <f t="shared" si="82"/>
        <v>1016.0000000000002</v>
      </c>
      <c r="U484" s="3">
        <f t="shared" si="78"/>
        <v>1016.0000000000002</v>
      </c>
      <c r="V484" s="3">
        <v>776953.48387096869</v>
      </c>
      <c r="W484" s="3">
        <f t="shared" si="79"/>
        <v>1016.0000000000002</v>
      </c>
      <c r="X484" s="3">
        <f t="shared" si="80"/>
        <v>1016.0000000000002</v>
      </c>
      <c r="Y484" s="62">
        <v>0</v>
      </c>
      <c r="Z484" s="138">
        <f t="shared" si="81"/>
        <v>776953.48387096869</v>
      </c>
      <c r="AA484" s="84"/>
      <c r="AB484" s="73"/>
    </row>
    <row r="485" spans="1:29" ht="37.299999999999997" x14ac:dyDescent="0.4">
      <c r="A485" s="28"/>
      <c r="B485" s="260">
        <v>472</v>
      </c>
      <c r="C485" s="66" t="s">
        <v>96</v>
      </c>
      <c r="D485" s="70" t="s">
        <v>2081</v>
      </c>
      <c r="E485" s="66" t="s">
        <v>114</v>
      </c>
      <c r="F485" s="71" t="s">
        <v>114</v>
      </c>
      <c r="G485" s="3">
        <v>2453</v>
      </c>
      <c r="H485" s="47" t="s">
        <v>4907</v>
      </c>
      <c r="I485" s="47" t="s">
        <v>4907</v>
      </c>
      <c r="J485" s="47" t="s">
        <v>4907</v>
      </c>
      <c r="K485" s="47" t="s">
        <v>4905</v>
      </c>
      <c r="L485" s="51">
        <v>0.62</v>
      </c>
      <c r="M485" s="51">
        <v>0.62</v>
      </c>
      <c r="N485" s="72">
        <v>0</v>
      </c>
      <c r="O485" s="65"/>
      <c r="P485" s="63" t="s">
        <v>4852</v>
      </c>
      <c r="Q485" s="63" t="s">
        <v>4853</v>
      </c>
      <c r="R485" s="63" t="s">
        <v>4988</v>
      </c>
      <c r="S485" s="63" t="s">
        <v>4761</v>
      </c>
      <c r="T485" s="3">
        <f t="shared" si="82"/>
        <v>932.14</v>
      </c>
      <c r="U485" s="3">
        <f t="shared" si="78"/>
        <v>932.14</v>
      </c>
      <c r="V485" s="3">
        <v>1812754.9999999998</v>
      </c>
      <c r="W485" s="3">
        <f t="shared" si="79"/>
        <v>932.14</v>
      </c>
      <c r="X485" s="3">
        <f t="shared" si="80"/>
        <v>932.14</v>
      </c>
      <c r="Y485" s="62">
        <v>0</v>
      </c>
      <c r="Z485" s="138">
        <f t="shared" si="81"/>
        <v>1812754.9999999998</v>
      </c>
      <c r="AA485" s="84"/>
      <c r="AB485" s="73"/>
    </row>
    <row r="486" spans="1:29" x14ac:dyDescent="0.4">
      <c r="A486" s="29"/>
      <c r="B486" s="260">
        <v>473</v>
      </c>
      <c r="C486" s="66" t="s">
        <v>122</v>
      </c>
      <c r="D486" s="70" t="s">
        <v>2915</v>
      </c>
      <c r="E486" s="66" t="s">
        <v>148</v>
      </c>
      <c r="F486" s="71" t="s">
        <v>148</v>
      </c>
      <c r="G486" s="3">
        <v>2159</v>
      </c>
      <c r="H486" s="47" t="s">
        <v>4907</v>
      </c>
      <c r="I486" s="47" t="s">
        <v>4907</v>
      </c>
      <c r="J486" s="47" t="s">
        <v>4907</v>
      </c>
      <c r="K486" s="47" t="s">
        <v>4905</v>
      </c>
      <c r="L486" s="51">
        <v>0.62</v>
      </c>
      <c r="M486" s="51">
        <v>0.62</v>
      </c>
      <c r="N486" s="72">
        <v>0</v>
      </c>
      <c r="O486" s="65"/>
      <c r="P486" s="63" t="s">
        <v>3227</v>
      </c>
      <c r="Q486" s="63" t="s">
        <v>3717</v>
      </c>
      <c r="R486" s="63" t="s">
        <v>4979</v>
      </c>
      <c r="S486" s="63">
        <v>2</v>
      </c>
      <c r="T486" s="3">
        <f t="shared" si="82"/>
        <v>820.42</v>
      </c>
      <c r="U486" s="3">
        <f t="shared" si="78"/>
        <v>820.42</v>
      </c>
      <c r="V486" s="3">
        <v>2151777.0909090908</v>
      </c>
      <c r="W486" s="3">
        <f t="shared" si="79"/>
        <v>820.42</v>
      </c>
      <c r="X486" s="3">
        <f t="shared" si="80"/>
        <v>820.42</v>
      </c>
      <c r="Y486" s="62">
        <v>0</v>
      </c>
      <c r="Z486" s="212">
        <f t="shared" si="81"/>
        <v>2151777.0909090908</v>
      </c>
      <c r="AA486" s="114"/>
      <c r="AB486" s="115"/>
      <c r="AC486" s="12"/>
    </row>
    <row r="487" spans="1:29" ht="24.9" x14ac:dyDescent="0.4">
      <c r="A487" s="28"/>
      <c r="B487" s="260">
        <v>474</v>
      </c>
      <c r="C487" s="66" t="s">
        <v>364</v>
      </c>
      <c r="D487" s="80" t="s">
        <v>2238</v>
      </c>
      <c r="E487" s="66" t="s">
        <v>384</v>
      </c>
      <c r="F487" s="71" t="s">
        <v>384</v>
      </c>
      <c r="G487" s="3">
        <v>4031</v>
      </c>
      <c r="H487" s="47" t="s">
        <v>4907</v>
      </c>
      <c r="I487" s="47" t="s">
        <v>4907</v>
      </c>
      <c r="J487" s="47" t="s">
        <v>4907</v>
      </c>
      <c r="K487" s="47" t="s">
        <v>4905</v>
      </c>
      <c r="L487" s="51">
        <v>0.61799999999999999</v>
      </c>
      <c r="M487" s="51">
        <v>0.61799999999999999</v>
      </c>
      <c r="N487" s="72">
        <v>0</v>
      </c>
      <c r="O487" s="65"/>
      <c r="P487" s="63" t="s">
        <v>3279</v>
      </c>
      <c r="Q487" s="63" t="s">
        <v>3769</v>
      </c>
      <c r="R487" s="63" t="s">
        <v>4979</v>
      </c>
      <c r="S487" s="63">
        <v>2</v>
      </c>
      <c r="T487" s="62">
        <f t="shared" si="82"/>
        <v>1539.8420000000001</v>
      </c>
      <c r="U487" s="62">
        <f t="shared" si="78"/>
        <v>1539.8420000000001</v>
      </c>
      <c r="V487" s="2">
        <v>4705641.5</v>
      </c>
      <c r="W487" s="2">
        <f t="shared" si="79"/>
        <v>1539.8420000000001</v>
      </c>
      <c r="X487" s="2">
        <f t="shared" si="80"/>
        <v>1539.8420000000001</v>
      </c>
      <c r="Y487" s="62">
        <v>0</v>
      </c>
      <c r="Z487" s="138">
        <f t="shared" si="81"/>
        <v>4705641.5</v>
      </c>
      <c r="AA487" s="84"/>
      <c r="AB487" s="73"/>
    </row>
    <row r="488" spans="1:29" x14ac:dyDescent="0.4">
      <c r="A488" s="28"/>
      <c r="B488" s="260">
        <v>475</v>
      </c>
      <c r="C488" s="66" t="s">
        <v>963</v>
      </c>
      <c r="D488" s="70" t="s">
        <v>2671</v>
      </c>
      <c r="E488" s="66" t="s">
        <v>1291</v>
      </c>
      <c r="F488" s="71" t="s">
        <v>1298</v>
      </c>
      <c r="G488" s="3">
        <v>2233</v>
      </c>
      <c r="H488" s="47" t="s">
        <v>4907</v>
      </c>
      <c r="I488" s="47" t="s">
        <v>4907</v>
      </c>
      <c r="J488" s="47" t="s">
        <v>4907</v>
      </c>
      <c r="K488" s="47" t="s">
        <v>4905</v>
      </c>
      <c r="L488" s="51">
        <v>0.61650000000000005</v>
      </c>
      <c r="M488" s="51">
        <v>0.61650000000000005</v>
      </c>
      <c r="N488" s="72">
        <v>0</v>
      </c>
      <c r="O488" s="65"/>
      <c r="P488" s="63" t="s">
        <v>3148</v>
      </c>
      <c r="Q488" s="63" t="s">
        <v>3638</v>
      </c>
      <c r="R488" s="63" t="s">
        <v>4979</v>
      </c>
      <c r="S488" s="63">
        <v>3</v>
      </c>
      <c r="T488" s="3">
        <f t="shared" si="82"/>
        <v>856.35549999999989</v>
      </c>
      <c r="U488" s="3">
        <f t="shared" si="78"/>
        <v>856.35549999999989</v>
      </c>
      <c r="V488" s="3">
        <v>520410</v>
      </c>
      <c r="W488" s="3">
        <f t="shared" si="79"/>
        <v>856.35549999999989</v>
      </c>
      <c r="X488" s="3">
        <f t="shared" si="80"/>
        <v>856.35549999999989</v>
      </c>
      <c r="Y488" s="62">
        <v>0</v>
      </c>
      <c r="Z488" s="138">
        <f t="shared" si="81"/>
        <v>520410</v>
      </c>
      <c r="AA488" s="84"/>
      <c r="AB488" s="73"/>
    </row>
    <row r="489" spans="1:29" ht="24.9" x14ac:dyDescent="0.4">
      <c r="A489" s="28"/>
      <c r="B489" s="260">
        <v>476</v>
      </c>
      <c r="C489" s="66" t="s">
        <v>1097</v>
      </c>
      <c r="D489" s="70" t="s">
        <v>3041</v>
      </c>
      <c r="E489" s="66" t="s">
        <v>1108</v>
      </c>
      <c r="F489" s="71" t="s">
        <v>1137</v>
      </c>
      <c r="G489" s="3">
        <v>4550</v>
      </c>
      <c r="H489" s="47" t="s">
        <v>4907</v>
      </c>
      <c r="I489" s="47" t="s">
        <v>4907</v>
      </c>
      <c r="J489" s="47" t="s">
        <v>4907</v>
      </c>
      <c r="K489" s="47" t="s">
        <v>4905</v>
      </c>
      <c r="L489" s="51">
        <v>0.6</v>
      </c>
      <c r="M489" s="51">
        <v>0.6</v>
      </c>
      <c r="N489" s="72">
        <v>0</v>
      </c>
      <c r="O489" s="65"/>
      <c r="P489" s="63" t="s">
        <v>3487</v>
      </c>
      <c r="Q489" s="63" t="s">
        <v>3975</v>
      </c>
      <c r="R489" s="63" t="s">
        <v>4979</v>
      </c>
      <c r="S489" s="63">
        <v>2</v>
      </c>
      <c r="T489" s="3">
        <f t="shared" si="82"/>
        <v>1820</v>
      </c>
      <c r="U489" s="3">
        <f t="shared" si="78"/>
        <v>1820</v>
      </c>
      <c r="V489" s="2">
        <v>2578304.657726692</v>
      </c>
      <c r="W489" s="2">
        <f t="shared" si="79"/>
        <v>1820</v>
      </c>
      <c r="X489" s="2">
        <f t="shared" si="80"/>
        <v>1820</v>
      </c>
      <c r="Y489" s="62">
        <v>0</v>
      </c>
      <c r="Z489" s="138">
        <f t="shared" si="81"/>
        <v>2578304.657726692</v>
      </c>
      <c r="AA489" s="84"/>
      <c r="AB489" s="73"/>
    </row>
    <row r="490" spans="1:29" x14ac:dyDescent="0.4">
      <c r="A490" s="28"/>
      <c r="B490" s="260">
        <v>477</v>
      </c>
      <c r="C490" s="66" t="s">
        <v>363</v>
      </c>
      <c r="D490" s="70" t="s">
        <v>2646</v>
      </c>
      <c r="E490" s="66" t="s">
        <v>349</v>
      </c>
      <c r="F490" s="71" t="s">
        <v>349</v>
      </c>
      <c r="G490" s="3">
        <v>4141</v>
      </c>
      <c r="H490" s="47" t="s">
        <v>4907</v>
      </c>
      <c r="I490" s="47" t="s">
        <v>4907</v>
      </c>
      <c r="J490" s="47" t="s">
        <v>4907</v>
      </c>
      <c r="K490" s="47" t="s">
        <v>4905</v>
      </c>
      <c r="L490" s="51">
        <v>0.6</v>
      </c>
      <c r="M490" s="51">
        <v>0.6</v>
      </c>
      <c r="N490" s="72">
        <v>0</v>
      </c>
      <c r="O490" s="65"/>
      <c r="P490" s="63" t="s">
        <v>3443</v>
      </c>
      <c r="Q490" s="63" t="s">
        <v>3931</v>
      </c>
      <c r="R490" s="63" t="s">
        <v>4979</v>
      </c>
      <c r="S490" s="63">
        <v>2</v>
      </c>
      <c r="T490" s="3">
        <f t="shared" si="82"/>
        <v>1656.4</v>
      </c>
      <c r="U490" s="3">
        <f t="shared" si="78"/>
        <v>1656.4</v>
      </c>
      <c r="V490" s="3">
        <v>2032707.0909090906</v>
      </c>
      <c r="W490" s="3">
        <f t="shared" si="79"/>
        <v>1656.4</v>
      </c>
      <c r="X490" s="3">
        <f t="shared" si="80"/>
        <v>1656.4</v>
      </c>
      <c r="Y490" s="62">
        <v>0</v>
      </c>
      <c r="Z490" s="138">
        <f t="shared" si="81"/>
        <v>2032707.0909090906</v>
      </c>
      <c r="AA490" s="84"/>
      <c r="AB490" s="73"/>
    </row>
    <row r="491" spans="1:29" s="12" customFormat="1" x14ac:dyDescent="0.4">
      <c r="A491" s="28"/>
      <c r="B491" s="260">
        <v>478</v>
      </c>
      <c r="C491" s="66" t="s">
        <v>402</v>
      </c>
      <c r="D491" s="66" t="s">
        <v>2258</v>
      </c>
      <c r="E491" s="66" t="s">
        <v>413</v>
      </c>
      <c r="F491" s="71" t="s">
        <v>413</v>
      </c>
      <c r="G491" s="3">
        <v>2606</v>
      </c>
      <c r="H491" s="47" t="s">
        <v>4907</v>
      </c>
      <c r="I491" s="47" t="s">
        <v>4907</v>
      </c>
      <c r="J491" s="47" t="s">
        <v>4907</v>
      </c>
      <c r="K491" s="47" t="s">
        <v>4905</v>
      </c>
      <c r="L491" s="51">
        <v>0.6</v>
      </c>
      <c r="M491" s="51">
        <v>0.6</v>
      </c>
      <c r="N491" s="72">
        <v>0</v>
      </c>
      <c r="O491" s="65"/>
      <c r="P491" s="63" t="s">
        <v>3289</v>
      </c>
      <c r="Q491" s="63" t="s">
        <v>3778</v>
      </c>
      <c r="R491" s="63" t="s">
        <v>4979</v>
      </c>
      <c r="S491" s="63">
        <v>2</v>
      </c>
      <c r="T491" s="3">
        <f t="shared" si="82"/>
        <v>1042.4000000000001</v>
      </c>
      <c r="U491" s="3">
        <f t="shared" si="78"/>
        <v>1042.4000000000001</v>
      </c>
      <c r="V491" s="2">
        <v>1400000</v>
      </c>
      <c r="W491" s="2">
        <f t="shared" si="79"/>
        <v>1042.4000000000001</v>
      </c>
      <c r="X491" s="2">
        <f t="shared" si="80"/>
        <v>1042.4000000000001</v>
      </c>
      <c r="Y491" s="62">
        <v>0</v>
      </c>
      <c r="Z491" s="138">
        <f t="shared" si="81"/>
        <v>1400000</v>
      </c>
      <c r="AA491" s="84"/>
      <c r="AB491" s="73"/>
      <c r="AC491" s="11"/>
    </row>
    <row r="492" spans="1:29" x14ac:dyDescent="0.4">
      <c r="A492" s="28"/>
      <c r="B492" s="260">
        <v>479</v>
      </c>
      <c r="C492" s="66" t="s">
        <v>122</v>
      </c>
      <c r="D492" s="70" t="s">
        <v>2913</v>
      </c>
      <c r="E492" s="66" t="s">
        <v>143</v>
      </c>
      <c r="F492" s="71" t="s">
        <v>159</v>
      </c>
      <c r="G492" s="3">
        <v>2404</v>
      </c>
      <c r="H492" s="47" t="s">
        <v>4907</v>
      </c>
      <c r="I492" s="47" t="s">
        <v>4907</v>
      </c>
      <c r="J492" s="47" t="s">
        <v>4907</v>
      </c>
      <c r="K492" s="47" t="s">
        <v>4905</v>
      </c>
      <c r="L492" s="51">
        <v>0.6</v>
      </c>
      <c r="M492" s="51">
        <v>0.6</v>
      </c>
      <c r="N492" s="72">
        <v>0</v>
      </c>
      <c r="O492" s="65"/>
      <c r="P492" s="63" t="s">
        <v>3225</v>
      </c>
      <c r="Q492" s="63" t="s">
        <v>3715</v>
      </c>
      <c r="R492" s="63" t="s">
        <v>4979</v>
      </c>
      <c r="S492" s="63">
        <v>2</v>
      </c>
      <c r="T492" s="3">
        <f t="shared" si="82"/>
        <v>961.6</v>
      </c>
      <c r="U492" s="3">
        <f t="shared" si="78"/>
        <v>961.6</v>
      </c>
      <c r="V492" s="3">
        <v>1945877.6551724134</v>
      </c>
      <c r="W492" s="3">
        <f t="shared" si="79"/>
        <v>961.6</v>
      </c>
      <c r="X492" s="3">
        <f t="shared" si="80"/>
        <v>961.6</v>
      </c>
      <c r="Y492" s="62">
        <v>0</v>
      </c>
      <c r="Z492" s="212">
        <f t="shared" si="81"/>
        <v>1945877.6551724134</v>
      </c>
      <c r="AA492" s="84"/>
      <c r="AB492" s="73"/>
    </row>
    <row r="493" spans="1:29" ht="49.75" x14ac:dyDescent="0.4">
      <c r="A493" s="28"/>
      <c r="B493" s="260">
        <v>480</v>
      </c>
      <c r="C493" s="66" t="s">
        <v>96</v>
      </c>
      <c r="D493" s="74" t="s">
        <v>2902</v>
      </c>
      <c r="E493" s="66" t="s">
        <v>1447</v>
      </c>
      <c r="F493" s="71" t="s">
        <v>1448</v>
      </c>
      <c r="G493" s="3">
        <v>2118</v>
      </c>
      <c r="H493" s="47" t="s">
        <v>4907</v>
      </c>
      <c r="I493" s="47" t="s">
        <v>4907</v>
      </c>
      <c r="J493" s="47" t="s">
        <v>4907</v>
      </c>
      <c r="K493" s="47" t="s">
        <v>4905</v>
      </c>
      <c r="L493" s="51">
        <v>0.6</v>
      </c>
      <c r="M493" s="51">
        <v>0.6</v>
      </c>
      <c r="N493" s="72">
        <v>0</v>
      </c>
      <c r="O493" s="65"/>
      <c r="P493" s="63" t="s">
        <v>3212</v>
      </c>
      <c r="Q493" s="63" t="s">
        <v>3702</v>
      </c>
      <c r="R493" s="63" t="s">
        <v>4979</v>
      </c>
      <c r="S493" s="63">
        <v>2</v>
      </c>
      <c r="T493" s="3">
        <f t="shared" si="82"/>
        <v>847.2</v>
      </c>
      <c r="U493" s="3">
        <f t="shared" si="78"/>
        <v>847.2</v>
      </c>
      <c r="V493" s="3">
        <v>1629829</v>
      </c>
      <c r="W493" s="3">
        <f t="shared" si="79"/>
        <v>847.2</v>
      </c>
      <c r="X493" s="3">
        <f t="shared" si="80"/>
        <v>847.2</v>
      </c>
      <c r="Y493" s="62">
        <v>1900560</v>
      </c>
      <c r="Z493" s="212">
        <f t="shared" si="81"/>
        <v>3530389</v>
      </c>
      <c r="AA493" s="84"/>
      <c r="AB493" s="73"/>
    </row>
    <row r="494" spans="1:29" ht="24.9" x14ac:dyDescent="0.4">
      <c r="A494" s="28"/>
      <c r="B494" s="260">
        <v>481</v>
      </c>
      <c r="C494" s="66" t="s">
        <v>993</v>
      </c>
      <c r="D494" s="66" t="s">
        <v>2681</v>
      </c>
      <c r="E494" s="66" t="s">
        <v>1002</v>
      </c>
      <c r="F494" s="71" t="s">
        <v>1002</v>
      </c>
      <c r="G494" s="3">
        <v>3065</v>
      </c>
      <c r="H494" s="47" t="s">
        <v>4907</v>
      </c>
      <c r="I494" s="47" t="s">
        <v>4907</v>
      </c>
      <c r="J494" s="47" t="s">
        <v>4907</v>
      </c>
      <c r="K494" s="47" t="s">
        <v>4905</v>
      </c>
      <c r="L494" s="51">
        <v>0.59347471451876022</v>
      </c>
      <c r="M494" s="51">
        <v>0.59347471451876022</v>
      </c>
      <c r="N494" s="72">
        <v>0</v>
      </c>
      <c r="O494" s="65"/>
      <c r="P494" s="63" t="s">
        <v>3149</v>
      </c>
      <c r="Q494" s="63" t="s">
        <v>3639</v>
      </c>
      <c r="R494" s="63" t="s">
        <v>4979</v>
      </c>
      <c r="S494" s="63">
        <v>3</v>
      </c>
      <c r="T494" s="3">
        <f t="shared" si="82"/>
        <v>1246</v>
      </c>
      <c r="U494" s="3">
        <f t="shared" si="78"/>
        <v>1246</v>
      </c>
      <c r="V494" s="3">
        <v>1189479.2608695652</v>
      </c>
      <c r="W494" s="3">
        <f t="shared" si="79"/>
        <v>1246</v>
      </c>
      <c r="X494" s="3">
        <f t="shared" si="80"/>
        <v>1246</v>
      </c>
      <c r="Y494" s="62">
        <v>0</v>
      </c>
      <c r="Z494" s="138">
        <f t="shared" si="81"/>
        <v>1189479.2608695652</v>
      </c>
      <c r="AA494" s="84"/>
      <c r="AB494" s="73"/>
    </row>
    <row r="495" spans="1:29" ht="49.75" x14ac:dyDescent="0.4">
      <c r="A495" s="28"/>
      <c r="B495" s="260">
        <v>482</v>
      </c>
      <c r="C495" s="66" t="s">
        <v>232</v>
      </c>
      <c r="D495" s="66" t="s">
        <v>2157</v>
      </c>
      <c r="E495" s="66" t="s">
        <v>1681</v>
      </c>
      <c r="F495" s="71" t="s">
        <v>1686</v>
      </c>
      <c r="G495" s="3">
        <v>2927</v>
      </c>
      <c r="H495" s="47" t="s">
        <v>4907</v>
      </c>
      <c r="I495" s="47" t="s">
        <v>4907</v>
      </c>
      <c r="J495" s="47" t="s">
        <v>4907</v>
      </c>
      <c r="K495" s="47" t="s">
        <v>4905</v>
      </c>
      <c r="L495" s="51">
        <v>0.59</v>
      </c>
      <c r="M495" s="51">
        <v>0.59</v>
      </c>
      <c r="N495" s="72">
        <v>0</v>
      </c>
      <c r="O495" s="65"/>
      <c r="P495" s="63" t="s">
        <v>4789</v>
      </c>
      <c r="Q495" s="63" t="s">
        <v>4790</v>
      </c>
      <c r="R495" s="63" t="s">
        <v>4981</v>
      </c>
      <c r="S495" s="63" t="s">
        <v>4761</v>
      </c>
      <c r="T495" s="3">
        <f t="shared" si="82"/>
        <v>1200.0700000000002</v>
      </c>
      <c r="U495" s="3">
        <f t="shared" si="78"/>
        <v>1200.0700000000002</v>
      </c>
      <c r="V495" s="2">
        <v>1929195</v>
      </c>
      <c r="W495" s="2">
        <f t="shared" si="79"/>
        <v>1200.0700000000002</v>
      </c>
      <c r="X495" s="2">
        <f t="shared" si="80"/>
        <v>1200.0700000000002</v>
      </c>
      <c r="Y495" s="62">
        <v>0</v>
      </c>
      <c r="Z495" s="138">
        <f t="shared" si="81"/>
        <v>1929195</v>
      </c>
      <c r="AA495" s="84"/>
      <c r="AB495" s="73"/>
    </row>
    <row r="496" spans="1:29" x14ac:dyDescent="0.4">
      <c r="A496" s="31"/>
      <c r="B496" s="260">
        <v>483</v>
      </c>
      <c r="C496" s="66" t="s">
        <v>963</v>
      </c>
      <c r="D496" s="70" t="s">
        <v>2664</v>
      </c>
      <c r="E496" s="66" t="s">
        <v>980</v>
      </c>
      <c r="F496" s="71" t="s">
        <v>980</v>
      </c>
      <c r="G496" s="3">
        <v>2829</v>
      </c>
      <c r="H496" s="47" t="s">
        <v>4907</v>
      </c>
      <c r="I496" s="47" t="s">
        <v>4907</v>
      </c>
      <c r="J496" s="47" t="s">
        <v>4907</v>
      </c>
      <c r="K496" s="47" t="s">
        <v>4905</v>
      </c>
      <c r="L496" s="51">
        <v>0.59</v>
      </c>
      <c r="M496" s="51">
        <v>0.59</v>
      </c>
      <c r="N496" s="72">
        <v>0</v>
      </c>
      <c r="O496" s="65"/>
      <c r="P496" s="63" t="s">
        <v>3447</v>
      </c>
      <c r="Q496" s="63" t="s">
        <v>3935</v>
      </c>
      <c r="R496" s="63" t="s">
        <v>4979</v>
      </c>
      <c r="S496" s="63">
        <v>2</v>
      </c>
      <c r="T496" s="3">
        <f t="shared" si="82"/>
        <v>1159.8900000000001</v>
      </c>
      <c r="U496" s="3">
        <f t="shared" si="78"/>
        <v>1159.8900000000001</v>
      </c>
      <c r="V496" s="3">
        <v>303449.5</v>
      </c>
      <c r="W496" s="3">
        <f t="shared" si="79"/>
        <v>1159.8900000000001</v>
      </c>
      <c r="X496" s="3">
        <f t="shared" si="80"/>
        <v>1159.8900000000001</v>
      </c>
      <c r="Y496" s="62">
        <v>303449.5</v>
      </c>
      <c r="Z496" s="138">
        <f t="shared" si="81"/>
        <v>606899</v>
      </c>
      <c r="AA496" s="84"/>
      <c r="AB496" s="73"/>
    </row>
    <row r="497" spans="1:28" ht="49.75" x14ac:dyDescent="0.4">
      <c r="A497" s="31"/>
      <c r="B497" s="260">
        <v>484</v>
      </c>
      <c r="C497" s="66" t="s">
        <v>1019</v>
      </c>
      <c r="D497" s="74" t="s">
        <v>2710</v>
      </c>
      <c r="E497" s="66" t="s">
        <v>1037</v>
      </c>
      <c r="F497" s="71" t="s">
        <v>1037</v>
      </c>
      <c r="G497" s="3">
        <v>3744</v>
      </c>
      <c r="H497" s="47" t="s">
        <v>4907</v>
      </c>
      <c r="I497" s="47" t="s">
        <v>4907</v>
      </c>
      <c r="J497" s="47" t="s">
        <v>4907</v>
      </c>
      <c r="K497" s="47" t="s">
        <v>4905</v>
      </c>
      <c r="L497" s="51">
        <v>0.58627136752136755</v>
      </c>
      <c r="M497" s="51">
        <v>0.58627136752136755</v>
      </c>
      <c r="N497" s="72">
        <v>0.6</v>
      </c>
      <c r="O497" s="65" t="s">
        <v>4978</v>
      </c>
      <c r="P497" s="63" t="s">
        <v>3470</v>
      </c>
      <c r="Q497" s="63" t="s">
        <v>3958</v>
      </c>
      <c r="R497" s="63" t="s">
        <v>4979</v>
      </c>
      <c r="S497" s="63">
        <v>2</v>
      </c>
      <c r="T497" s="62">
        <f t="shared" si="82"/>
        <v>1549</v>
      </c>
      <c r="U497" s="62">
        <f t="shared" si="78"/>
        <v>1549</v>
      </c>
      <c r="V497" s="3">
        <v>1740283.9999999998</v>
      </c>
      <c r="W497" s="3">
        <f t="shared" si="79"/>
        <v>1549</v>
      </c>
      <c r="X497" s="3">
        <f t="shared" si="80"/>
        <v>1549</v>
      </c>
      <c r="Y497" s="62">
        <v>0</v>
      </c>
      <c r="Z497" s="138">
        <f t="shared" si="81"/>
        <v>1740283.9999999998</v>
      </c>
      <c r="AA497" s="84"/>
      <c r="AB497" s="73"/>
    </row>
    <row r="498" spans="1:28" x14ac:dyDescent="0.4">
      <c r="A498" s="31"/>
      <c r="B498" s="260">
        <v>485</v>
      </c>
      <c r="C498" s="66" t="s">
        <v>743</v>
      </c>
      <c r="D498" s="70" t="s">
        <v>2511</v>
      </c>
      <c r="E498" s="66" t="s">
        <v>754</v>
      </c>
      <c r="F498" s="71" t="s">
        <v>754</v>
      </c>
      <c r="G498" s="3">
        <v>4768</v>
      </c>
      <c r="H498" s="47" t="s">
        <v>4907</v>
      </c>
      <c r="I498" s="47" t="s">
        <v>4907</v>
      </c>
      <c r="J498" s="47" t="s">
        <v>4907</v>
      </c>
      <c r="K498" s="47" t="s">
        <v>4905</v>
      </c>
      <c r="L498" s="51">
        <v>0.58347315436241609</v>
      </c>
      <c r="M498" s="51">
        <v>0.58347315436241609</v>
      </c>
      <c r="N498" s="72">
        <v>0</v>
      </c>
      <c r="O498" s="65"/>
      <c r="P498" s="63" t="s">
        <v>3391</v>
      </c>
      <c r="Q498" s="63" t="s">
        <v>3879</v>
      </c>
      <c r="R498" s="63" t="s">
        <v>4979</v>
      </c>
      <c r="S498" s="63">
        <v>2</v>
      </c>
      <c r="T498" s="62">
        <f t="shared" si="82"/>
        <v>1986</v>
      </c>
      <c r="U498" s="62">
        <f t="shared" si="78"/>
        <v>1986</v>
      </c>
      <c r="V498" s="3">
        <v>1796029.6666666665</v>
      </c>
      <c r="W498" s="3">
        <f t="shared" si="79"/>
        <v>1986</v>
      </c>
      <c r="X498" s="3">
        <f t="shared" si="80"/>
        <v>1986</v>
      </c>
      <c r="Y498" s="62">
        <v>0</v>
      </c>
      <c r="Z498" s="138">
        <f t="shared" si="81"/>
        <v>1796029.6666666665</v>
      </c>
      <c r="AA498" s="84"/>
      <c r="AB498" s="73"/>
    </row>
    <row r="499" spans="1:28" ht="62.15" x14ac:dyDescent="0.4">
      <c r="A499" s="31"/>
      <c r="B499" s="260">
        <v>486</v>
      </c>
      <c r="C499" s="66" t="s">
        <v>720</v>
      </c>
      <c r="D499" s="70" t="s">
        <v>2994</v>
      </c>
      <c r="E499" s="66" t="s">
        <v>734</v>
      </c>
      <c r="F499" s="71" t="s">
        <v>734</v>
      </c>
      <c r="G499" s="3">
        <v>3141</v>
      </c>
      <c r="H499" s="47" t="s">
        <v>4907</v>
      </c>
      <c r="I499" s="47" t="s">
        <v>4907</v>
      </c>
      <c r="J499" s="47" t="s">
        <v>4907</v>
      </c>
      <c r="K499" s="47" t="s">
        <v>4905</v>
      </c>
      <c r="L499" s="51">
        <v>0.57899999999999996</v>
      </c>
      <c r="M499" s="51">
        <v>0.57899999999999996</v>
      </c>
      <c r="N499" s="72">
        <v>0</v>
      </c>
      <c r="O499" s="65"/>
      <c r="P499" s="63" t="s">
        <v>4869</v>
      </c>
      <c r="Q499" s="63" t="s">
        <v>4870</v>
      </c>
      <c r="R499" s="63" t="s">
        <v>4986</v>
      </c>
      <c r="S499" s="63" t="s">
        <v>4761</v>
      </c>
      <c r="T499" s="3">
        <f t="shared" si="82"/>
        <v>1322.3610000000001</v>
      </c>
      <c r="U499" s="3">
        <f t="shared" si="78"/>
        <v>1322.3610000000001</v>
      </c>
      <c r="V499" s="3">
        <v>0</v>
      </c>
      <c r="W499" s="3">
        <f t="shared" si="79"/>
        <v>1322.3610000000001</v>
      </c>
      <c r="X499" s="3">
        <f t="shared" si="80"/>
        <v>1322.3610000000001</v>
      </c>
      <c r="Y499" s="62">
        <v>0</v>
      </c>
      <c r="Z499" s="138">
        <f t="shared" si="81"/>
        <v>0</v>
      </c>
      <c r="AA499" s="84"/>
      <c r="AB499" s="73"/>
    </row>
    <row r="500" spans="1:28" ht="24.9" x14ac:dyDescent="0.4">
      <c r="A500" s="31"/>
      <c r="B500" s="260">
        <v>487</v>
      </c>
      <c r="C500" s="66" t="s">
        <v>1138</v>
      </c>
      <c r="D500" s="80" t="s">
        <v>2802</v>
      </c>
      <c r="E500" s="66" t="s">
        <v>1152</v>
      </c>
      <c r="F500" s="71" t="s">
        <v>1152</v>
      </c>
      <c r="G500" s="3">
        <v>2054</v>
      </c>
      <c r="H500" s="47" t="s">
        <v>4907</v>
      </c>
      <c r="I500" s="47" t="s">
        <v>4907</v>
      </c>
      <c r="J500" s="47" t="s">
        <v>4907</v>
      </c>
      <c r="K500" s="47" t="s">
        <v>4905</v>
      </c>
      <c r="L500" s="51">
        <v>0.57399999999999995</v>
      </c>
      <c r="M500" s="51">
        <v>0.57399999999999995</v>
      </c>
      <c r="N500" s="72">
        <v>0</v>
      </c>
      <c r="O500" s="65"/>
      <c r="P500" s="63" t="s">
        <v>3512</v>
      </c>
      <c r="Q500" s="63" t="s">
        <v>4000</v>
      </c>
      <c r="R500" s="63" t="s">
        <v>4979</v>
      </c>
      <c r="S500" s="63">
        <v>2</v>
      </c>
      <c r="T500" s="62">
        <f t="shared" si="82"/>
        <v>875.00400000000013</v>
      </c>
      <c r="U500" s="62">
        <f t="shared" si="78"/>
        <v>875.00400000000013</v>
      </c>
      <c r="V500" s="3">
        <v>1339421.3913043479</v>
      </c>
      <c r="W500" s="3">
        <f t="shared" si="79"/>
        <v>875.00400000000013</v>
      </c>
      <c r="X500" s="3">
        <f t="shared" si="80"/>
        <v>875.00400000000013</v>
      </c>
      <c r="Y500" s="62">
        <v>0</v>
      </c>
      <c r="Z500" s="138">
        <f t="shared" si="81"/>
        <v>1339421.3913043479</v>
      </c>
      <c r="AA500" s="84"/>
      <c r="AB500" s="73"/>
    </row>
    <row r="501" spans="1:28" x14ac:dyDescent="0.4">
      <c r="A501" s="31"/>
      <c r="B501" s="260">
        <v>488</v>
      </c>
      <c r="C501" s="66" t="s">
        <v>963</v>
      </c>
      <c r="D501" s="70" t="s">
        <v>3024</v>
      </c>
      <c r="E501" s="66" t="s">
        <v>58</v>
      </c>
      <c r="F501" s="71" t="s">
        <v>58</v>
      </c>
      <c r="G501" s="3">
        <v>4770</v>
      </c>
      <c r="H501" s="47" t="s">
        <v>4907</v>
      </c>
      <c r="I501" s="47" t="s">
        <v>4907</v>
      </c>
      <c r="J501" s="47" t="s">
        <v>4907</v>
      </c>
      <c r="K501" s="47" t="s">
        <v>4905</v>
      </c>
      <c r="L501" s="51">
        <v>0.5714884696016771</v>
      </c>
      <c r="M501" s="51">
        <v>0.5714884696016771</v>
      </c>
      <c r="N501" s="72">
        <v>2.2000000000000001E-3</v>
      </c>
      <c r="O501" s="65" t="s">
        <v>4978</v>
      </c>
      <c r="P501" s="63" t="s">
        <v>3444</v>
      </c>
      <c r="Q501" s="63" t="s">
        <v>3932</v>
      </c>
      <c r="R501" s="63" t="s">
        <v>4979</v>
      </c>
      <c r="S501" s="63">
        <v>2</v>
      </c>
      <c r="T501" s="3">
        <f t="shared" si="82"/>
        <v>2044.0000000000002</v>
      </c>
      <c r="U501" s="3">
        <f t="shared" ref="U501:U532" si="83">IF(G501*(1-M501)-AA501&gt;0,G501*(1-M501)-AA501,0)</f>
        <v>2044.0000000000002</v>
      </c>
      <c r="V501" s="3">
        <v>3853378.1112500001</v>
      </c>
      <c r="W501" s="3">
        <f t="shared" si="79"/>
        <v>2044.0000000000002</v>
      </c>
      <c r="X501" s="3">
        <f t="shared" si="80"/>
        <v>2044.0000000000002</v>
      </c>
      <c r="Y501" s="62">
        <v>0</v>
      </c>
      <c r="Z501" s="138">
        <f t="shared" si="81"/>
        <v>3853378.1112500001</v>
      </c>
      <c r="AA501" s="84"/>
      <c r="AB501" s="73"/>
    </row>
    <row r="502" spans="1:28" x14ac:dyDescent="0.4">
      <c r="A502" s="31"/>
      <c r="B502" s="260">
        <v>489</v>
      </c>
      <c r="C502" s="66" t="s">
        <v>162</v>
      </c>
      <c r="D502" s="70" t="s">
        <v>2106</v>
      </c>
      <c r="E502" s="66" t="s">
        <v>173</v>
      </c>
      <c r="F502" s="71" t="s">
        <v>185</v>
      </c>
      <c r="G502" s="3">
        <v>3005</v>
      </c>
      <c r="H502" s="47" t="s">
        <v>4907</v>
      </c>
      <c r="I502" s="47" t="s">
        <v>4907</v>
      </c>
      <c r="J502" s="47" t="s">
        <v>4907</v>
      </c>
      <c r="K502" s="47" t="s">
        <v>4905</v>
      </c>
      <c r="L502" s="51">
        <v>0.56999999999999995</v>
      </c>
      <c r="M502" s="51">
        <v>0.56999999999999995</v>
      </c>
      <c r="N502" s="72">
        <v>0</v>
      </c>
      <c r="O502" s="65"/>
      <c r="P502" s="63" t="s">
        <v>3232</v>
      </c>
      <c r="Q502" s="63" t="s">
        <v>3722</v>
      </c>
      <c r="R502" s="63" t="s">
        <v>4979</v>
      </c>
      <c r="S502" s="63">
        <v>2</v>
      </c>
      <c r="T502" s="3">
        <v>1232.1500000000001</v>
      </c>
      <c r="U502" s="3">
        <f t="shared" si="83"/>
        <v>1292.1500000000001</v>
      </c>
      <c r="V502" s="3">
        <v>0</v>
      </c>
      <c r="W502" s="62">
        <f t="shared" si="79"/>
        <v>1232.1500000000001</v>
      </c>
      <c r="X502" s="62">
        <f t="shared" si="80"/>
        <v>1292.1500000000001</v>
      </c>
      <c r="Y502" s="62">
        <v>0</v>
      </c>
      <c r="Z502" s="138">
        <f t="shared" si="81"/>
        <v>0</v>
      </c>
      <c r="AA502" s="84"/>
      <c r="AB502" s="73"/>
    </row>
    <row r="503" spans="1:28" ht="37.299999999999997" x14ac:dyDescent="0.4">
      <c r="A503" s="31"/>
      <c r="B503" s="260">
        <v>490</v>
      </c>
      <c r="C503" s="66" t="s">
        <v>720</v>
      </c>
      <c r="D503" s="70" t="s">
        <v>2500</v>
      </c>
      <c r="E503" s="66" t="s">
        <v>735</v>
      </c>
      <c r="F503" s="71" t="s">
        <v>741</v>
      </c>
      <c r="G503" s="3">
        <v>3082</v>
      </c>
      <c r="H503" s="47" t="s">
        <v>4907</v>
      </c>
      <c r="I503" s="47" t="s">
        <v>4907</v>
      </c>
      <c r="J503" s="47" t="s">
        <v>4907</v>
      </c>
      <c r="K503" s="47" t="s">
        <v>4905</v>
      </c>
      <c r="L503" s="51">
        <v>0.56899999999999995</v>
      </c>
      <c r="M503" s="51">
        <v>0.56899999999999995</v>
      </c>
      <c r="N503" s="72">
        <v>0</v>
      </c>
      <c r="O503" s="65"/>
      <c r="P503" s="63" t="s">
        <v>3384</v>
      </c>
      <c r="Q503" s="63" t="s">
        <v>3872</v>
      </c>
      <c r="R503" s="63" t="s">
        <v>4979</v>
      </c>
      <c r="S503" s="63">
        <v>2</v>
      </c>
      <c r="T503" s="3">
        <f t="shared" ref="T503:T513" si="84">IF(G503*(1-L503)-AA503&gt;0,G503*(1-L503)-AA503,0)</f>
        <v>1328.3420000000001</v>
      </c>
      <c r="U503" s="3">
        <f t="shared" si="83"/>
        <v>1328.3420000000001</v>
      </c>
      <c r="V503" s="3">
        <v>1729601.8632478632</v>
      </c>
      <c r="W503" s="3">
        <f t="shared" si="79"/>
        <v>1328.3420000000001</v>
      </c>
      <c r="X503" s="3">
        <f t="shared" si="80"/>
        <v>1328.3420000000001</v>
      </c>
      <c r="Y503" s="62">
        <v>1525234.5769085344</v>
      </c>
      <c r="Z503" s="138">
        <f t="shared" si="81"/>
        <v>3254836.4401563974</v>
      </c>
      <c r="AA503" s="84"/>
      <c r="AB503" s="73"/>
    </row>
    <row r="504" spans="1:28" ht="37.299999999999997" x14ac:dyDescent="0.4">
      <c r="A504" s="31"/>
      <c r="B504" s="260">
        <v>491</v>
      </c>
      <c r="C504" s="66" t="s">
        <v>0</v>
      </c>
      <c r="D504" s="80" t="s">
        <v>2017</v>
      </c>
      <c r="E504" s="66" t="s">
        <v>1220</v>
      </c>
      <c r="F504" s="71" t="s">
        <v>1224</v>
      </c>
      <c r="G504" s="3">
        <v>2119</v>
      </c>
      <c r="H504" s="47" t="s">
        <v>4907</v>
      </c>
      <c r="I504" s="47" t="s">
        <v>4907</v>
      </c>
      <c r="J504" s="47" t="s">
        <v>4907</v>
      </c>
      <c r="K504" s="47" t="s">
        <v>4905</v>
      </c>
      <c r="L504" s="51">
        <v>0.55740000000000001</v>
      </c>
      <c r="M504" s="51">
        <v>0.55740000000000001</v>
      </c>
      <c r="N504" s="72">
        <v>0</v>
      </c>
      <c r="O504" s="65"/>
      <c r="P504" s="63" t="s">
        <v>3070</v>
      </c>
      <c r="Q504" s="63" t="s">
        <v>3541</v>
      </c>
      <c r="R504" s="63" t="s">
        <v>4979</v>
      </c>
      <c r="S504" s="63">
        <v>3</v>
      </c>
      <c r="T504" s="3">
        <f t="shared" si="84"/>
        <v>937.86940000000004</v>
      </c>
      <c r="U504" s="3">
        <f t="shared" si="83"/>
        <v>937.86940000000004</v>
      </c>
      <c r="V504" s="3">
        <v>1747000</v>
      </c>
      <c r="W504" s="3">
        <f t="shared" ref="W504:W532" si="85">T504</f>
        <v>937.86940000000004</v>
      </c>
      <c r="X504" s="3">
        <f t="shared" ref="X504:X532" si="86">U504</f>
        <v>937.86940000000004</v>
      </c>
      <c r="Y504" s="62">
        <v>0</v>
      </c>
      <c r="Z504" s="138">
        <f t="shared" ref="Z504:Z523" si="87">V504+Y504</f>
        <v>1747000</v>
      </c>
      <c r="AA504" s="84"/>
      <c r="AB504" s="73"/>
    </row>
    <row r="505" spans="1:28" ht="37.299999999999997" x14ac:dyDescent="0.4">
      <c r="A505" s="31"/>
      <c r="B505" s="260">
        <v>492</v>
      </c>
      <c r="C505" s="66" t="s">
        <v>1138</v>
      </c>
      <c r="D505" s="80" t="s">
        <v>2791</v>
      </c>
      <c r="E505" s="66" t="s">
        <v>1142</v>
      </c>
      <c r="F505" s="71" t="s">
        <v>1349</v>
      </c>
      <c r="G505" s="3">
        <v>4292</v>
      </c>
      <c r="H505" s="47" t="s">
        <v>4907</v>
      </c>
      <c r="I505" s="47" t="s">
        <v>4907</v>
      </c>
      <c r="J505" s="47" t="s">
        <v>4907</v>
      </c>
      <c r="K505" s="47" t="s">
        <v>4905</v>
      </c>
      <c r="L505" s="51">
        <v>0.54220000000000002</v>
      </c>
      <c r="M505" s="51">
        <v>0.54220000000000002</v>
      </c>
      <c r="N505" s="72">
        <v>0</v>
      </c>
      <c r="O505" s="65"/>
      <c r="P505" s="63" t="s">
        <v>3504</v>
      </c>
      <c r="Q505" s="63" t="s">
        <v>3992</v>
      </c>
      <c r="R505" s="63" t="s">
        <v>4979</v>
      </c>
      <c r="S505" s="63">
        <v>2</v>
      </c>
      <c r="T505" s="62">
        <f t="shared" si="84"/>
        <v>1964.8776</v>
      </c>
      <c r="U505" s="62">
        <f t="shared" si="83"/>
        <v>1964.8776</v>
      </c>
      <c r="V505" s="3">
        <v>5670744</v>
      </c>
      <c r="W505" s="3">
        <f t="shared" si="85"/>
        <v>1964.8776</v>
      </c>
      <c r="X505" s="3">
        <f t="shared" si="86"/>
        <v>1964.8776</v>
      </c>
      <c r="Y505" s="62">
        <v>0</v>
      </c>
      <c r="Z505" s="138">
        <f t="shared" si="87"/>
        <v>5670744</v>
      </c>
      <c r="AA505" s="84"/>
      <c r="AB505" s="73"/>
    </row>
    <row r="506" spans="1:28" ht="24.9" x14ac:dyDescent="0.4">
      <c r="A506" s="31"/>
      <c r="B506" s="260">
        <v>493</v>
      </c>
      <c r="C506" s="66" t="s">
        <v>619</v>
      </c>
      <c r="D506" s="80" t="s">
        <v>2421</v>
      </c>
      <c r="E506" s="66" t="s">
        <v>633</v>
      </c>
      <c r="F506" s="71" t="s">
        <v>1743</v>
      </c>
      <c r="G506" s="3">
        <f>3288+1537</f>
        <v>4825</v>
      </c>
      <c r="H506" s="47" t="s">
        <v>4907</v>
      </c>
      <c r="I506" s="47" t="s">
        <v>4907</v>
      </c>
      <c r="J506" s="47" t="s">
        <v>4907</v>
      </c>
      <c r="K506" s="47" t="s">
        <v>4905</v>
      </c>
      <c r="L506" s="51">
        <v>0.54200000000000004</v>
      </c>
      <c r="M506" s="51">
        <v>0.54200000000000004</v>
      </c>
      <c r="N506" s="72">
        <v>0</v>
      </c>
      <c r="O506" s="65"/>
      <c r="P506" s="63" t="s">
        <v>3356</v>
      </c>
      <c r="Q506" s="63" t="s">
        <v>3845</v>
      </c>
      <c r="R506" s="63" t="s">
        <v>4979</v>
      </c>
      <c r="S506" s="63">
        <v>2</v>
      </c>
      <c r="T506" s="3">
        <f t="shared" si="84"/>
        <v>2209.85</v>
      </c>
      <c r="U506" s="3">
        <f t="shared" si="83"/>
        <v>2209.85</v>
      </c>
      <c r="V506" s="3">
        <v>792642.84615384613</v>
      </c>
      <c r="W506" s="3">
        <f t="shared" si="85"/>
        <v>2209.85</v>
      </c>
      <c r="X506" s="3">
        <f t="shared" si="86"/>
        <v>2209.85</v>
      </c>
      <c r="Y506" s="62">
        <v>0</v>
      </c>
      <c r="Z506" s="138">
        <f t="shared" si="87"/>
        <v>792642.84615384613</v>
      </c>
      <c r="AA506" s="84"/>
      <c r="AB506" s="73"/>
    </row>
    <row r="507" spans="1:28" ht="37.299999999999997" x14ac:dyDescent="0.4">
      <c r="A507" s="31"/>
      <c r="B507" s="260">
        <v>494</v>
      </c>
      <c r="C507" s="66" t="s">
        <v>890</v>
      </c>
      <c r="D507" s="70" t="s">
        <v>2630</v>
      </c>
      <c r="E507" s="66" t="s">
        <v>927</v>
      </c>
      <c r="F507" s="71" t="s">
        <v>941</v>
      </c>
      <c r="G507" s="3">
        <v>2340</v>
      </c>
      <c r="H507" s="47" t="s">
        <v>4907</v>
      </c>
      <c r="I507" s="47" t="s">
        <v>4907</v>
      </c>
      <c r="J507" s="47" t="s">
        <v>4907</v>
      </c>
      <c r="K507" s="47" t="s">
        <v>4905</v>
      </c>
      <c r="L507" s="51">
        <v>0.53900000000000003</v>
      </c>
      <c r="M507" s="51">
        <v>0.53900000000000003</v>
      </c>
      <c r="N507" s="72">
        <v>0</v>
      </c>
      <c r="O507" s="65"/>
      <c r="P507" s="63" t="s">
        <v>3436</v>
      </c>
      <c r="Q507" s="63" t="s">
        <v>3924</v>
      </c>
      <c r="R507" s="63" t="s">
        <v>4979</v>
      </c>
      <c r="S507" s="63">
        <v>2</v>
      </c>
      <c r="T507" s="62">
        <f t="shared" si="84"/>
        <v>1078.74</v>
      </c>
      <c r="U507" s="62">
        <f t="shared" si="83"/>
        <v>1078.74</v>
      </c>
      <c r="V507" s="3">
        <v>2137485.1755233491</v>
      </c>
      <c r="W507" s="3">
        <f t="shared" si="85"/>
        <v>1078.74</v>
      </c>
      <c r="X507" s="3">
        <f t="shared" si="86"/>
        <v>1078.74</v>
      </c>
      <c r="Y507" s="62">
        <v>1402340.6562212438</v>
      </c>
      <c r="Z507" s="138">
        <f t="shared" si="87"/>
        <v>3539825.8317445926</v>
      </c>
      <c r="AA507" s="84"/>
      <c r="AB507" s="73"/>
    </row>
    <row r="508" spans="1:28" ht="24.9" x14ac:dyDescent="0.4">
      <c r="A508" s="28"/>
      <c r="B508" s="260">
        <v>495</v>
      </c>
      <c r="C508" s="66" t="s">
        <v>30</v>
      </c>
      <c r="D508" s="80" t="s">
        <v>2046</v>
      </c>
      <c r="E508" s="66" t="s">
        <v>45</v>
      </c>
      <c r="F508" s="71" t="s">
        <v>70</v>
      </c>
      <c r="G508" s="3">
        <v>2194</v>
      </c>
      <c r="H508" s="47" t="s">
        <v>4907</v>
      </c>
      <c r="I508" s="47" t="s">
        <v>4907</v>
      </c>
      <c r="J508" s="47" t="s">
        <v>4907</v>
      </c>
      <c r="K508" s="47" t="s">
        <v>4905</v>
      </c>
      <c r="L508" s="51">
        <v>0.53783044667274382</v>
      </c>
      <c r="M508" s="51">
        <v>0.53783044667274382</v>
      </c>
      <c r="N508" s="72">
        <v>0</v>
      </c>
      <c r="O508" s="65"/>
      <c r="P508" s="63" t="s">
        <v>5039</v>
      </c>
      <c r="Q508" s="63" t="s">
        <v>5174</v>
      </c>
      <c r="R508" s="63" t="s">
        <v>4985</v>
      </c>
      <c r="S508" s="63">
        <v>2</v>
      </c>
      <c r="T508" s="3">
        <f t="shared" si="84"/>
        <v>1014</v>
      </c>
      <c r="U508" s="3">
        <f t="shared" si="83"/>
        <v>1014</v>
      </c>
      <c r="V508" s="3">
        <v>801265.38709677418</v>
      </c>
      <c r="W508" s="3">
        <f t="shared" si="85"/>
        <v>1014</v>
      </c>
      <c r="X508" s="3">
        <f t="shared" si="86"/>
        <v>1014</v>
      </c>
      <c r="Y508" s="62">
        <v>0</v>
      </c>
      <c r="Z508" s="138">
        <f t="shared" si="87"/>
        <v>801265.38709677418</v>
      </c>
      <c r="AA508" s="84"/>
      <c r="AB508" s="73"/>
    </row>
    <row r="509" spans="1:28" x14ac:dyDescent="0.4">
      <c r="A509" s="28"/>
      <c r="B509" s="260">
        <v>496</v>
      </c>
      <c r="C509" s="66" t="s">
        <v>619</v>
      </c>
      <c r="D509" s="80" t="s">
        <v>2422</v>
      </c>
      <c r="E509" s="66" t="s">
        <v>637</v>
      </c>
      <c r="F509" s="71" t="s">
        <v>637</v>
      </c>
      <c r="G509" s="3">
        <v>3256</v>
      </c>
      <c r="H509" s="47" t="s">
        <v>4907</v>
      </c>
      <c r="I509" s="47" t="s">
        <v>4907</v>
      </c>
      <c r="J509" s="47" t="s">
        <v>4907</v>
      </c>
      <c r="K509" s="47" t="s">
        <v>4905</v>
      </c>
      <c r="L509" s="51">
        <v>0.53378378378378377</v>
      </c>
      <c r="M509" s="51">
        <v>0.53378378378378377</v>
      </c>
      <c r="N509" s="72">
        <v>0</v>
      </c>
      <c r="O509" s="65"/>
      <c r="P509" s="63" t="s">
        <v>5099</v>
      </c>
      <c r="Q509" s="63" t="s">
        <v>5251</v>
      </c>
      <c r="R509" s="63" t="s">
        <v>4985</v>
      </c>
      <c r="S509" s="63">
        <v>2</v>
      </c>
      <c r="T509" s="3">
        <f t="shared" si="84"/>
        <v>1518</v>
      </c>
      <c r="U509" s="3">
        <f t="shared" si="83"/>
        <v>1518</v>
      </c>
      <c r="V509" s="3">
        <v>1414385</v>
      </c>
      <c r="W509" s="3">
        <f t="shared" si="85"/>
        <v>1518</v>
      </c>
      <c r="X509" s="3">
        <f t="shared" si="86"/>
        <v>1518</v>
      </c>
      <c r="Y509" s="62">
        <v>0</v>
      </c>
      <c r="Z509" s="138">
        <f t="shared" si="87"/>
        <v>1414385</v>
      </c>
      <c r="AA509" s="84"/>
      <c r="AB509" s="73"/>
    </row>
    <row r="510" spans="1:28" ht="37.299999999999997" x14ac:dyDescent="0.4">
      <c r="A510" s="28"/>
      <c r="B510" s="260">
        <v>497</v>
      </c>
      <c r="C510" s="66" t="s">
        <v>793</v>
      </c>
      <c r="D510" s="80" t="s">
        <v>2539</v>
      </c>
      <c r="E510" s="66" t="s">
        <v>805</v>
      </c>
      <c r="F510" s="71" t="s">
        <v>805</v>
      </c>
      <c r="G510" s="3">
        <v>3495</v>
      </c>
      <c r="H510" s="47" t="s">
        <v>4907</v>
      </c>
      <c r="I510" s="47" t="s">
        <v>4907</v>
      </c>
      <c r="J510" s="47" t="s">
        <v>4907</v>
      </c>
      <c r="K510" s="47" t="s">
        <v>4905</v>
      </c>
      <c r="L510" s="51">
        <v>0.53361945636623753</v>
      </c>
      <c r="M510" s="51">
        <v>0.53361945636623753</v>
      </c>
      <c r="N510" s="72">
        <v>0.43219999999999997</v>
      </c>
      <c r="O510" s="65" t="s">
        <v>5165</v>
      </c>
      <c r="P510" s="63" t="s">
        <v>3406</v>
      </c>
      <c r="Q510" s="63" t="s">
        <v>3894</v>
      </c>
      <c r="R510" s="63" t="s">
        <v>4979</v>
      </c>
      <c r="S510" s="63">
        <v>2</v>
      </c>
      <c r="T510" s="62">
        <f t="shared" si="84"/>
        <v>1629.9999999999998</v>
      </c>
      <c r="U510" s="62">
        <f t="shared" si="83"/>
        <v>1629.9999999999998</v>
      </c>
      <c r="V510" s="3">
        <v>1340170.9999999998</v>
      </c>
      <c r="W510" s="3">
        <f t="shared" si="85"/>
        <v>1629.9999999999998</v>
      </c>
      <c r="X510" s="3">
        <f t="shared" si="86"/>
        <v>1629.9999999999998</v>
      </c>
      <c r="Y510" s="62">
        <v>0</v>
      </c>
      <c r="Z510" s="138">
        <f t="shared" si="87"/>
        <v>1340170.9999999998</v>
      </c>
      <c r="AA510" s="84"/>
      <c r="AB510" s="73"/>
    </row>
    <row r="511" spans="1:28" x14ac:dyDescent="0.4">
      <c r="A511" s="28"/>
      <c r="B511" s="260">
        <v>498</v>
      </c>
      <c r="C511" s="66" t="s">
        <v>523</v>
      </c>
      <c r="D511" s="70" t="s">
        <v>2350</v>
      </c>
      <c r="E511" s="66" t="s">
        <v>532</v>
      </c>
      <c r="F511" s="71" t="s">
        <v>558</v>
      </c>
      <c r="G511" s="3">
        <v>4975</v>
      </c>
      <c r="H511" s="47" t="s">
        <v>4907</v>
      </c>
      <c r="I511" s="47" t="s">
        <v>4907</v>
      </c>
      <c r="J511" s="47" t="s">
        <v>4907</v>
      </c>
      <c r="K511" s="47" t="s">
        <v>4905</v>
      </c>
      <c r="L511" s="51">
        <v>0.5328643216080402</v>
      </c>
      <c r="M511" s="51">
        <v>0.5328643216080402</v>
      </c>
      <c r="N511" s="72">
        <v>0</v>
      </c>
      <c r="O511" s="65"/>
      <c r="P511" s="63" t="s">
        <v>3316</v>
      </c>
      <c r="Q511" s="63" t="s">
        <v>3805</v>
      </c>
      <c r="R511" s="63" t="s">
        <v>4979</v>
      </c>
      <c r="S511" s="63">
        <v>3</v>
      </c>
      <c r="T511" s="3">
        <f t="shared" si="84"/>
        <v>2324</v>
      </c>
      <c r="U511" s="3">
        <f t="shared" si="83"/>
        <v>2324</v>
      </c>
      <c r="V511" s="3">
        <v>0</v>
      </c>
      <c r="W511" s="3">
        <f t="shared" si="85"/>
        <v>2324</v>
      </c>
      <c r="X511" s="3">
        <f t="shared" si="86"/>
        <v>2324</v>
      </c>
      <c r="Y511" s="62">
        <v>0</v>
      </c>
      <c r="Z511" s="138">
        <f t="shared" si="87"/>
        <v>0</v>
      </c>
      <c r="AA511" s="84"/>
      <c r="AB511" s="73"/>
    </row>
    <row r="512" spans="1:28" ht="49.75" x14ac:dyDescent="0.4">
      <c r="A512" s="28"/>
      <c r="B512" s="260">
        <v>499</v>
      </c>
      <c r="C512" s="66" t="s">
        <v>793</v>
      </c>
      <c r="D512" s="80" t="s">
        <v>3003</v>
      </c>
      <c r="E512" s="66" t="s">
        <v>44</v>
      </c>
      <c r="F512" s="71" t="s">
        <v>44</v>
      </c>
      <c r="G512" s="3">
        <v>2227</v>
      </c>
      <c r="H512" s="47" t="s">
        <v>4907</v>
      </c>
      <c r="I512" s="47" t="s">
        <v>4907</v>
      </c>
      <c r="J512" s="47" t="s">
        <v>4907</v>
      </c>
      <c r="K512" s="47" t="s">
        <v>4905</v>
      </c>
      <c r="L512" s="51">
        <v>0.53165693758419397</v>
      </c>
      <c r="M512" s="51">
        <v>0.53165693758419397</v>
      </c>
      <c r="N512" s="72">
        <v>0</v>
      </c>
      <c r="O512" s="65"/>
      <c r="P512" s="63" t="s">
        <v>3408</v>
      </c>
      <c r="Q512" s="63" t="s">
        <v>3896</v>
      </c>
      <c r="R512" s="63" t="s">
        <v>4979</v>
      </c>
      <c r="S512" s="63">
        <v>2</v>
      </c>
      <c r="T512" s="3">
        <f t="shared" si="84"/>
        <v>1043</v>
      </c>
      <c r="U512" s="3">
        <f t="shared" si="83"/>
        <v>1043</v>
      </c>
      <c r="V512" s="3">
        <v>716284.88235294109</v>
      </c>
      <c r="W512" s="3">
        <f t="shared" si="85"/>
        <v>1043</v>
      </c>
      <c r="X512" s="3">
        <f t="shared" si="86"/>
        <v>1043</v>
      </c>
      <c r="Y512" s="62">
        <v>0</v>
      </c>
      <c r="Z512" s="138">
        <f t="shared" si="87"/>
        <v>716284.88235294109</v>
      </c>
      <c r="AA512" s="84"/>
      <c r="AB512" s="73"/>
    </row>
    <row r="513" spans="1:28" ht="39.9" customHeight="1" x14ac:dyDescent="0.4">
      <c r="A513" s="28"/>
      <c r="B513" s="260">
        <v>500</v>
      </c>
      <c r="C513" s="66" t="s">
        <v>619</v>
      </c>
      <c r="D513" s="66" t="s">
        <v>2415</v>
      </c>
      <c r="E513" s="66" t="s">
        <v>635</v>
      </c>
      <c r="F513" s="71" t="s">
        <v>635</v>
      </c>
      <c r="G513" s="3">
        <v>3618</v>
      </c>
      <c r="H513" s="47" t="s">
        <v>4907</v>
      </c>
      <c r="I513" s="47" t="s">
        <v>4907</v>
      </c>
      <c r="J513" s="47" t="s">
        <v>4907</v>
      </c>
      <c r="K513" s="47" t="s">
        <v>4905</v>
      </c>
      <c r="L513" s="51">
        <v>0.90768380320619135</v>
      </c>
      <c r="M513" s="51">
        <v>0.53</v>
      </c>
      <c r="N513" s="72">
        <v>0</v>
      </c>
      <c r="O513" s="65"/>
      <c r="P513" s="63" t="s">
        <v>3352</v>
      </c>
      <c r="Q513" s="63" t="s">
        <v>3841</v>
      </c>
      <c r="R513" s="63" t="s">
        <v>4979</v>
      </c>
      <c r="S513" s="63">
        <v>2</v>
      </c>
      <c r="T513" s="3">
        <f t="shared" si="84"/>
        <v>333.99999999999966</v>
      </c>
      <c r="U513" s="3">
        <f t="shared" si="83"/>
        <v>1700.4599999999998</v>
      </c>
      <c r="V513" s="3">
        <v>280757.29629629629</v>
      </c>
      <c r="W513" s="3">
        <f t="shared" si="85"/>
        <v>333.99999999999966</v>
      </c>
      <c r="X513" s="3">
        <f t="shared" si="86"/>
        <v>1700.4599999999998</v>
      </c>
      <c r="Y513" s="62">
        <v>0</v>
      </c>
      <c r="Z513" s="138">
        <f t="shared" si="87"/>
        <v>280757.29629629629</v>
      </c>
      <c r="AA513" s="84"/>
      <c r="AB513" s="73"/>
    </row>
    <row r="514" spans="1:28" x14ac:dyDescent="0.4">
      <c r="A514" s="28"/>
      <c r="B514" s="260">
        <v>501</v>
      </c>
      <c r="C514" s="66" t="s">
        <v>162</v>
      </c>
      <c r="D514" s="70" t="s">
        <v>2102</v>
      </c>
      <c r="E514" s="66" t="s">
        <v>170</v>
      </c>
      <c r="F514" s="71" t="s">
        <v>184</v>
      </c>
      <c r="G514" s="3">
        <v>4605</v>
      </c>
      <c r="H514" s="47" t="s">
        <v>4907</v>
      </c>
      <c r="I514" s="47" t="s">
        <v>4907</v>
      </c>
      <c r="J514" s="47" t="s">
        <v>4907</v>
      </c>
      <c r="K514" s="47" t="s">
        <v>4905</v>
      </c>
      <c r="L514" s="51">
        <v>0.53</v>
      </c>
      <c r="M514" s="51">
        <v>0.53</v>
      </c>
      <c r="N514" s="72">
        <v>0</v>
      </c>
      <c r="O514" s="65"/>
      <c r="P514" s="63" t="s">
        <v>3230</v>
      </c>
      <c r="Q514" s="63" t="s">
        <v>3720</v>
      </c>
      <c r="R514" s="63" t="s">
        <v>4979</v>
      </c>
      <c r="S514" s="63">
        <v>2</v>
      </c>
      <c r="T514" s="3">
        <v>2072.35</v>
      </c>
      <c r="U514" s="3">
        <f t="shared" si="83"/>
        <v>2164.35</v>
      </c>
      <c r="V514" s="3">
        <v>621064.60606060596</v>
      </c>
      <c r="W514" s="3">
        <f t="shared" si="85"/>
        <v>2072.35</v>
      </c>
      <c r="X514" s="3">
        <f t="shared" si="86"/>
        <v>2164.35</v>
      </c>
      <c r="Y514" s="62">
        <v>0</v>
      </c>
      <c r="Z514" s="212">
        <f t="shared" si="87"/>
        <v>621064.60606060596</v>
      </c>
      <c r="AA514" s="84"/>
      <c r="AB514" s="73"/>
    </row>
    <row r="515" spans="1:28" ht="24.9" x14ac:dyDescent="0.4">
      <c r="A515" s="28"/>
      <c r="B515" s="260">
        <v>502</v>
      </c>
      <c r="C515" s="66" t="s">
        <v>1154</v>
      </c>
      <c r="D515" s="66" t="s">
        <v>2809</v>
      </c>
      <c r="E515" s="66" t="s">
        <v>1161</v>
      </c>
      <c r="F515" s="71" t="s">
        <v>1809</v>
      </c>
      <c r="G515" s="3">
        <v>4023</v>
      </c>
      <c r="H515" s="47" t="s">
        <v>4907</v>
      </c>
      <c r="I515" s="47" t="s">
        <v>4907</v>
      </c>
      <c r="J515" s="47" t="s">
        <v>4907</v>
      </c>
      <c r="K515" s="47" t="s">
        <v>4905</v>
      </c>
      <c r="L515" s="51">
        <v>0.53</v>
      </c>
      <c r="M515" s="51">
        <v>0.53</v>
      </c>
      <c r="N515" s="72">
        <v>0</v>
      </c>
      <c r="O515" s="65"/>
      <c r="P515" s="63" t="s">
        <v>3518</v>
      </c>
      <c r="Q515" s="63" t="s">
        <v>4006</v>
      </c>
      <c r="R515" s="63" t="s">
        <v>4979</v>
      </c>
      <c r="S515" s="63">
        <v>2</v>
      </c>
      <c r="T515" s="3">
        <f t="shared" ref="T515:T539" si="88">IF(G515*(1-L515)-AA515&gt;0,G515*(1-L515)-AA515,0)</f>
        <v>1890.81</v>
      </c>
      <c r="U515" s="3">
        <f t="shared" si="83"/>
        <v>1890.81</v>
      </c>
      <c r="V515" s="3">
        <v>5535109</v>
      </c>
      <c r="W515" s="3">
        <f t="shared" si="85"/>
        <v>1890.81</v>
      </c>
      <c r="X515" s="3">
        <f t="shared" si="86"/>
        <v>1890.81</v>
      </c>
      <c r="Y515" s="62">
        <v>0</v>
      </c>
      <c r="Z515" s="138">
        <f t="shared" si="87"/>
        <v>5535109</v>
      </c>
      <c r="AA515" s="84"/>
      <c r="AB515" s="73"/>
    </row>
    <row r="516" spans="1:28" x14ac:dyDescent="0.4">
      <c r="A516" s="28"/>
      <c r="B516" s="260">
        <v>503</v>
      </c>
      <c r="C516" s="66" t="s">
        <v>523</v>
      </c>
      <c r="D516" s="70" t="s">
        <v>2360</v>
      </c>
      <c r="E516" s="66" t="s">
        <v>542</v>
      </c>
      <c r="F516" s="71" t="s">
        <v>542</v>
      </c>
      <c r="G516" s="6">
        <v>2482</v>
      </c>
      <c r="H516" s="47" t="s">
        <v>4907</v>
      </c>
      <c r="I516" s="47" t="s">
        <v>4907</v>
      </c>
      <c r="J516" s="47" t="s">
        <v>4907</v>
      </c>
      <c r="K516" s="47" t="s">
        <v>4905</v>
      </c>
      <c r="L516" s="51">
        <v>0.53</v>
      </c>
      <c r="M516" s="51">
        <v>0.53</v>
      </c>
      <c r="N516" s="72">
        <v>0</v>
      </c>
      <c r="O516" s="65"/>
      <c r="P516" s="63" t="s">
        <v>3321</v>
      </c>
      <c r="Q516" s="63" t="s">
        <v>3810</v>
      </c>
      <c r="R516" s="63" t="s">
        <v>4979</v>
      </c>
      <c r="S516" s="63">
        <v>2</v>
      </c>
      <c r="T516" s="3">
        <f t="shared" si="88"/>
        <v>1166.54</v>
      </c>
      <c r="U516" s="3">
        <f t="shared" si="83"/>
        <v>1166.54</v>
      </c>
      <c r="V516" s="6">
        <v>1485770</v>
      </c>
      <c r="W516" s="6">
        <f t="shared" si="85"/>
        <v>1166.54</v>
      </c>
      <c r="X516" s="6">
        <f t="shared" si="86"/>
        <v>1166.54</v>
      </c>
      <c r="Y516" s="62">
        <v>1485770</v>
      </c>
      <c r="Z516" s="138">
        <f t="shared" si="87"/>
        <v>2971540</v>
      </c>
      <c r="AA516" s="84"/>
      <c r="AB516" s="73"/>
    </row>
    <row r="517" spans="1:28" ht="24.9" x14ac:dyDescent="0.4">
      <c r="A517" s="28"/>
      <c r="B517" s="260">
        <v>504</v>
      </c>
      <c r="C517" s="66" t="s">
        <v>363</v>
      </c>
      <c r="D517" s="70" t="s">
        <v>2647</v>
      </c>
      <c r="E517" s="66" t="s">
        <v>356</v>
      </c>
      <c r="F517" s="71" t="s">
        <v>356</v>
      </c>
      <c r="G517" s="3">
        <v>2280</v>
      </c>
      <c r="H517" s="47" t="s">
        <v>4907</v>
      </c>
      <c r="I517" s="47" t="s">
        <v>4907</v>
      </c>
      <c r="J517" s="47" t="s">
        <v>4907</v>
      </c>
      <c r="K517" s="47" t="s">
        <v>4905</v>
      </c>
      <c r="L517" s="51">
        <v>0.53</v>
      </c>
      <c r="M517" s="51">
        <v>0.53</v>
      </c>
      <c r="N517" s="72">
        <v>0</v>
      </c>
      <c r="O517" s="65"/>
      <c r="P517" s="63" t="s">
        <v>3180</v>
      </c>
      <c r="Q517" s="63" t="s">
        <v>3670</v>
      </c>
      <c r="R517" s="63" t="s">
        <v>4979</v>
      </c>
      <c r="S517" s="63">
        <v>3</v>
      </c>
      <c r="T517" s="3">
        <f t="shared" si="88"/>
        <v>1071.5999999999999</v>
      </c>
      <c r="U517" s="3">
        <f t="shared" si="83"/>
        <v>1071.5999999999999</v>
      </c>
      <c r="V517" s="2">
        <v>1144388</v>
      </c>
      <c r="W517" s="2">
        <f t="shared" si="85"/>
        <v>1071.5999999999999</v>
      </c>
      <c r="X517" s="2">
        <f t="shared" si="86"/>
        <v>1071.5999999999999</v>
      </c>
      <c r="Y517" s="62">
        <v>0</v>
      </c>
      <c r="Z517" s="138">
        <f t="shared" si="87"/>
        <v>1144388</v>
      </c>
      <c r="AA517" s="84"/>
      <c r="AB517" s="73"/>
    </row>
    <row r="518" spans="1:28" ht="24.9" x14ac:dyDescent="0.4">
      <c r="A518" s="28"/>
      <c r="B518" s="260">
        <v>505</v>
      </c>
      <c r="C518" s="66" t="s">
        <v>402</v>
      </c>
      <c r="D518" s="66" t="s">
        <v>2261</v>
      </c>
      <c r="E518" s="66" t="s">
        <v>416</v>
      </c>
      <c r="F518" s="71" t="s">
        <v>416</v>
      </c>
      <c r="G518" s="3">
        <v>2339</v>
      </c>
      <c r="H518" s="47" t="s">
        <v>4907</v>
      </c>
      <c r="I518" s="47" t="s">
        <v>4907</v>
      </c>
      <c r="J518" s="47" t="s">
        <v>4907</v>
      </c>
      <c r="K518" s="47" t="s">
        <v>4905</v>
      </c>
      <c r="L518" s="51">
        <v>0.529286019666524</v>
      </c>
      <c r="M518" s="51">
        <v>0.529286019666524</v>
      </c>
      <c r="N518" s="72">
        <v>0</v>
      </c>
      <c r="O518" s="65"/>
      <c r="P518" s="63" t="s">
        <v>3291</v>
      </c>
      <c r="Q518" s="63" t="s">
        <v>3780</v>
      </c>
      <c r="R518" s="63" t="s">
        <v>4979</v>
      </c>
      <c r="S518" s="63">
        <v>2</v>
      </c>
      <c r="T518" s="3">
        <f t="shared" si="88"/>
        <v>1101.0000000000005</v>
      </c>
      <c r="U518" s="3">
        <f t="shared" si="83"/>
        <v>1101.0000000000005</v>
      </c>
      <c r="V518" s="3">
        <v>923922.22222222202</v>
      </c>
      <c r="W518" s="3">
        <f t="shared" si="85"/>
        <v>1101.0000000000005</v>
      </c>
      <c r="X518" s="3">
        <f t="shared" si="86"/>
        <v>1101.0000000000005</v>
      </c>
      <c r="Y518" s="62">
        <v>0</v>
      </c>
      <c r="Z518" s="138">
        <f t="shared" si="87"/>
        <v>923922.22222222202</v>
      </c>
      <c r="AA518" s="84"/>
      <c r="AB518" s="73"/>
    </row>
    <row r="519" spans="1:28" ht="24.9" x14ac:dyDescent="0.4">
      <c r="A519" s="28"/>
      <c r="B519" s="260">
        <v>506</v>
      </c>
      <c r="C519" s="66" t="s">
        <v>1097</v>
      </c>
      <c r="D519" s="70" t="s">
        <v>2769</v>
      </c>
      <c r="E519" s="66" t="s">
        <v>1120</v>
      </c>
      <c r="F519" s="71" t="s">
        <v>1120</v>
      </c>
      <c r="G519" s="3">
        <v>3278</v>
      </c>
      <c r="H519" s="47" t="s">
        <v>4907</v>
      </c>
      <c r="I519" s="47" t="s">
        <v>4907</v>
      </c>
      <c r="J519" s="47" t="s">
        <v>4907</v>
      </c>
      <c r="K519" s="47" t="s">
        <v>4905</v>
      </c>
      <c r="L519" s="51">
        <v>0.5256253813300793</v>
      </c>
      <c r="M519" s="51">
        <v>0.5256253813300793</v>
      </c>
      <c r="N519" s="72">
        <v>0.23</v>
      </c>
      <c r="O519" s="65" t="s">
        <v>5165</v>
      </c>
      <c r="P519" s="63" t="s">
        <v>3163</v>
      </c>
      <c r="Q519" s="63" t="s">
        <v>3653</v>
      </c>
      <c r="R519" s="63" t="s">
        <v>4979</v>
      </c>
      <c r="S519" s="63">
        <v>3</v>
      </c>
      <c r="T519" s="3">
        <f t="shared" si="88"/>
        <v>1555</v>
      </c>
      <c r="U519" s="3">
        <f t="shared" si="83"/>
        <v>1555</v>
      </c>
      <c r="V519" s="3">
        <v>377369.73076923081</v>
      </c>
      <c r="W519" s="3">
        <f t="shared" si="85"/>
        <v>1555</v>
      </c>
      <c r="X519" s="3">
        <f t="shared" si="86"/>
        <v>1555</v>
      </c>
      <c r="Y519" s="62">
        <v>0</v>
      </c>
      <c r="Z519" s="138">
        <f t="shared" si="87"/>
        <v>377369.73076923081</v>
      </c>
      <c r="AA519" s="84"/>
      <c r="AB519" s="73"/>
    </row>
    <row r="520" spans="1:28" x14ac:dyDescent="0.4">
      <c r="A520" s="28"/>
      <c r="B520" s="260">
        <v>507</v>
      </c>
      <c r="C520" s="66" t="s">
        <v>743</v>
      </c>
      <c r="D520" s="70" t="s">
        <v>2997</v>
      </c>
      <c r="E520" s="66" t="s">
        <v>757</v>
      </c>
      <c r="F520" s="71" t="s">
        <v>776</v>
      </c>
      <c r="G520" s="3">
        <v>3977</v>
      </c>
      <c r="H520" s="47" t="s">
        <v>4907</v>
      </c>
      <c r="I520" s="47" t="s">
        <v>4907</v>
      </c>
      <c r="J520" s="47" t="s">
        <v>4907</v>
      </c>
      <c r="K520" s="47" t="s">
        <v>4905</v>
      </c>
      <c r="L520" s="51">
        <v>0.52</v>
      </c>
      <c r="M520" s="51">
        <v>0.52</v>
      </c>
      <c r="N520" s="72">
        <v>8.9999999999999998E-4</v>
      </c>
      <c r="O520" s="65" t="s">
        <v>4978</v>
      </c>
      <c r="P520" s="63" t="s">
        <v>3393</v>
      </c>
      <c r="Q520" s="63" t="s">
        <v>3881</v>
      </c>
      <c r="R520" s="63" t="s">
        <v>4979</v>
      </c>
      <c r="S520" s="63">
        <v>2</v>
      </c>
      <c r="T520" s="62">
        <f t="shared" si="88"/>
        <v>1908.96</v>
      </c>
      <c r="U520" s="62">
        <f t="shared" si="83"/>
        <v>1908.96</v>
      </c>
      <c r="V520" s="3">
        <f>T520*1800</f>
        <v>3436128</v>
      </c>
      <c r="W520" s="3">
        <f t="shared" si="85"/>
        <v>1908.96</v>
      </c>
      <c r="X520" s="3">
        <f t="shared" si="86"/>
        <v>1908.96</v>
      </c>
      <c r="Y520" s="62">
        <v>0</v>
      </c>
      <c r="Z520" s="138">
        <f t="shared" si="87"/>
        <v>3436128</v>
      </c>
      <c r="AA520" s="84"/>
      <c r="AB520" s="73"/>
    </row>
    <row r="521" spans="1:28" ht="24.9" x14ac:dyDescent="0.4">
      <c r="A521" s="28"/>
      <c r="B521" s="260">
        <v>508</v>
      </c>
      <c r="C521" s="66" t="s">
        <v>402</v>
      </c>
      <c r="D521" s="66" t="s">
        <v>2253</v>
      </c>
      <c r="E521" s="66" t="s">
        <v>408</v>
      </c>
      <c r="F521" s="71" t="s">
        <v>408</v>
      </c>
      <c r="G521" s="3">
        <v>3539</v>
      </c>
      <c r="H521" s="47" t="s">
        <v>4907</v>
      </c>
      <c r="I521" s="47" t="s">
        <v>4907</v>
      </c>
      <c r="J521" s="47" t="s">
        <v>4907</v>
      </c>
      <c r="K521" s="47" t="s">
        <v>4905</v>
      </c>
      <c r="L521" s="51">
        <v>0.52</v>
      </c>
      <c r="M521" s="51">
        <v>0.52</v>
      </c>
      <c r="N521" s="72">
        <v>0</v>
      </c>
      <c r="O521" s="65"/>
      <c r="P521" s="63" t="s">
        <v>3286</v>
      </c>
      <c r="Q521" s="63" t="s">
        <v>3775</v>
      </c>
      <c r="R521" s="63" t="s">
        <v>4979</v>
      </c>
      <c r="S521" s="63">
        <v>2</v>
      </c>
      <c r="T521" s="3">
        <f t="shared" si="88"/>
        <v>1698.72</v>
      </c>
      <c r="U521" s="3">
        <f t="shared" si="83"/>
        <v>1698.72</v>
      </c>
      <c r="V521" s="3">
        <v>3604695.8888888899</v>
      </c>
      <c r="W521" s="3">
        <f t="shared" si="85"/>
        <v>1698.72</v>
      </c>
      <c r="X521" s="3">
        <f t="shared" si="86"/>
        <v>1698.72</v>
      </c>
      <c r="Y521" s="62">
        <v>0</v>
      </c>
      <c r="Z521" s="138">
        <f t="shared" si="87"/>
        <v>3604695.8888888899</v>
      </c>
      <c r="AA521" s="84"/>
      <c r="AB521" s="73"/>
    </row>
    <row r="522" spans="1:28" ht="24.9" x14ac:dyDescent="0.4">
      <c r="A522" s="28"/>
      <c r="B522" s="260">
        <v>509</v>
      </c>
      <c r="C522" s="66" t="s">
        <v>1154</v>
      </c>
      <c r="D522" s="66" t="s">
        <v>2814</v>
      </c>
      <c r="E522" s="66" t="s">
        <v>1165</v>
      </c>
      <c r="F522" s="71" t="s">
        <v>1171</v>
      </c>
      <c r="G522" s="3">
        <v>2169</v>
      </c>
      <c r="H522" s="47" t="s">
        <v>4907</v>
      </c>
      <c r="I522" s="47" t="s">
        <v>4907</v>
      </c>
      <c r="J522" s="47" t="s">
        <v>4907</v>
      </c>
      <c r="K522" s="47" t="s">
        <v>4905</v>
      </c>
      <c r="L522" s="51">
        <v>0.52</v>
      </c>
      <c r="M522" s="51">
        <v>0.52</v>
      </c>
      <c r="N522" s="72">
        <v>0</v>
      </c>
      <c r="O522" s="65"/>
      <c r="P522" s="63" t="s">
        <v>3523</v>
      </c>
      <c r="Q522" s="63" t="s">
        <v>4011</v>
      </c>
      <c r="R522" s="63" t="s">
        <v>4979</v>
      </c>
      <c r="S522" s="63">
        <v>2</v>
      </c>
      <c r="T522" s="3">
        <f t="shared" si="88"/>
        <v>1041.1199999999999</v>
      </c>
      <c r="U522" s="3">
        <f t="shared" si="83"/>
        <v>1041.1199999999999</v>
      </c>
      <c r="V522" s="3">
        <v>398079</v>
      </c>
      <c r="W522" s="3">
        <f t="shared" si="85"/>
        <v>1041.1199999999999</v>
      </c>
      <c r="X522" s="3">
        <f t="shared" si="86"/>
        <v>1041.1199999999999</v>
      </c>
      <c r="Y522" s="62">
        <v>398079</v>
      </c>
      <c r="Z522" s="138">
        <f t="shared" si="87"/>
        <v>796158</v>
      </c>
      <c r="AA522" s="84"/>
      <c r="AB522" s="73"/>
    </row>
    <row r="523" spans="1:28" x14ac:dyDescent="0.4">
      <c r="A523" s="28"/>
      <c r="B523" s="260">
        <v>510</v>
      </c>
      <c r="C523" s="66" t="s">
        <v>1019</v>
      </c>
      <c r="D523" s="74" t="s">
        <v>2726</v>
      </c>
      <c r="E523" s="66" t="s">
        <v>1480</v>
      </c>
      <c r="F523" s="71" t="s">
        <v>1480</v>
      </c>
      <c r="G523" s="3">
        <v>3522</v>
      </c>
      <c r="H523" s="47" t="s">
        <v>4907</v>
      </c>
      <c r="I523" s="47" t="s">
        <v>4907</v>
      </c>
      <c r="J523" s="47" t="s">
        <v>4907</v>
      </c>
      <c r="K523" s="47" t="s">
        <v>4905</v>
      </c>
      <c r="L523" s="51">
        <v>0.51448040885860302</v>
      </c>
      <c r="M523" s="51">
        <v>0.51448040885860302</v>
      </c>
      <c r="N523" s="72">
        <v>0</v>
      </c>
      <c r="O523" s="65"/>
      <c r="P523" s="63" t="s">
        <v>3477</v>
      </c>
      <c r="Q523" s="63" t="s">
        <v>3965</v>
      </c>
      <c r="R523" s="63" t="s">
        <v>4979</v>
      </c>
      <c r="S523" s="63">
        <v>2</v>
      </c>
      <c r="T523" s="3">
        <f t="shared" si="88"/>
        <v>1710.0000000000002</v>
      </c>
      <c r="U523" s="3">
        <f t="shared" si="83"/>
        <v>1710.0000000000002</v>
      </c>
      <c r="V523" s="3">
        <v>1210099.5454545454</v>
      </c>
      <c r="W523" s="3">
        <f t="shared" si="85"/>
        <v>1710.0000000000002</v>
      </c>
      <c r="X523" s="3">
        <f t="shared" si="86"/>
        <v>1710.0000000000002</v>
      </c>
      <c r="Y523" s="62">
        <v>0</v>
      </c>
      <c r="Z523" s="138">
        <f t="shared" si="87"/>
        <v>1210099.5454545454</v>
      </c>
      <c r="AA523" s="84"/>
      <c r="AB523" s="73"/>
    </row>
    <row r="524" spans="1:28" ht="24.9" x14ac:dyDescent="0.4">
      <c r="A524" s="28"/>
      <c r="B524" s="260">
        <v>511</v>
      </c>
      <c r="C524" s="66" t="s">
        <v>693</v>
      </c>
      <c r="D524" s="74" t="s">
        <v>2993</v>
      </c>
      <c r="E524" s="74" t="s">
        <v>1541</v>
      </c>
      <c r="F524" s="71" t="s">
        <v>1542</v>
      </c>
      <c r="G524" s="3">
        <v>4489</v>
      </c>
      <c r="H524" s="47" t="s">
        <v>4907</v>
      </c>
      <c r="I524" s="47" t="s">
        <v>4907</v>
      </c>
      <c r="J524" s="47" t="s">
        <v>4907</v>
      </c>
      <c r="K524" s="47" t="s">
        <v>4905</v>
      </c>
      <c r="L524" s="51">
        <v>0.51</v>
      </c>
      <c r="M524" s="51">
        <v>0.51</v>
      </c>
      <c r="N524" s="72">
        <v>6.6299999999999998E-2</v>
      </c>
      <c r="O524" s="65" t="s">
        <v>5165</v>
      </c>
      <c r="P524" s="63" t="s">
        <v>3378</v>
      </c>
      <c r="Q524" s="63" t="s">
        <v>3867</v>
      </c>
      <c r="R524" s="63" t="s">
        <v>4979</v>
      </c>
      <c r="S524" s="63">
        <v>2</v>
      </c>
      <c r="T524" s="3">
        <f t="shared" si="88"/>
        <v>2199.61</v>
      </c>
      <c r="U524" s="3">
        <f t="shared" si="83"/>
        <v>2199.61</v>
      </c>
      <c r="V524" s="3">
        <v>0</v>
      </c>
      <c r="W524" s="3">
        <f t="shared" si="85"/>
        <v>2199.61</v>
      </c>
      <c r="X524" s="3">
        <f t="shared" si="86"/>
        <v>2199.61</v>
      </c>
      <c r="Y524" s="62"/>
      <c r="Z524" s="138"/>
      <c r="AA524" s="84"/>
      <c r="AB524" s="73"/>
    </row>
    <row r="525" spans="1:28" x14ac:dyDescent="0.4">
      <c r="A525" s="28"/>
      <c r="B525" s="260">
        <v>512</v>
      </c>
      <c r="C525" s="66" t="s">
        <v>619</v>
      </c>
      <c r="D525" s="80" t="s">
        <v>2420</v>
      </c>
      <c r="E525" s="66" t="s">
        <v>634</v>
      </c>
      <c r="F525" s="71" t="s">
        <v>634</v>
      </c>
      <c r="G525" s="3">
        <v>4171</v>
      </c>
      <c r="H525" s="47" t="s">
        <v>4907</v>
      </c>
      <c r="I525" s="47" t="s">
        <v>4907</v>
      </c>
      <c r="J525" s="47" t="s">
        <v>4907</v>
      </c>
      <c r="K525" s="47" t="s">
        <v>4905</v>
      </c>
      <c r="L525" s="51">
        <v>0.51</v>
      </c>
      <c r="M525" s="51">
        <v>0.51</v>
      </c>
      <c r="N525" s="72">
        <v>0</v>
      </c>
      <c r="O525" s="65"/>
      <c r="P525" s="63" t="s">
        <v>5098</v>
      </c>
      <c r="Q525" s="63" t="s">
        <v>5250</v>
      </c>
      <c r="R525" s="63" t="s">
        <v>4985</v>
      </c>
      <c r="S525" s="63">
        <v>2</v>
      </c>
      <c r="T525" s="62">
        <f t="shared" si="88"/>
        <v>2043.79</v>
      </c>
      <c r="U525" s="62">
        <f t="shared" si="83"/>
        <v>2043.79</v>
      </c>
      <c r="V525" s="3">
        <v>0</v>
      </c>
      <c r="W525" s="3">
        <f t="shared" si="85"/>
        <v>2043.79</v>
      </c>
      <c r="X525" s="3">
        <f t="shared" si="86"/>
        <v>2043.79</v>
      </c>
      <c r="Y525" s="62">
        <v>0</v>
      </c>
      <c r="Z525" s="138">
        <f t="shared" ref="Z525:Z556" si="89">V525+Y525</f>
        <v>0</v>
      </c>
      <c r="AA525" s="84"/>
      <c r="AB525" s="73"/>
    </row>
    <row r="526" spans="1:28" ht="24.9" x14ac:dyDescent="0.4">
      <c r="A526" s="28"/>
      <c r="B526" s="260">
        <v>513</v>
      </c>
      <c r="C526" s="66" t="s">
        <v>471</v>
      </c>
      <c r="D526" s="70" t="s">
        <v>2334</v>
      </c>
      <c r="E526" s="66" t="s">
        <v>504</v>
      </c>
      <c r="F526" s="71" t="s">
        <v>514</v>
      </c>
      <c r="G526" s="3">
        <v>2723</v>
      </c>
      <c r="H526" s="47" t="s">
        <v>4907</v>
      </c>
      <c r="I526" s="47" t="s">
        <v>4907</v>
      </c>
      <c r="J526" s="47" t="s">
        <v>4907</v>
      </c>
      <c r="K526" s="47" t="s">
        <v>4905</v>
      </c>
      <c r="L526" s="51">
        <v>0.51</v>
      </c>
      <c r="M526" s="51">
        <v>0.51</v>
      </c>
      <c r="N526" s="72">
        <v>0</v>
      </c>
      <c r="O526" s="65"/>
      <c r="P526" s="63" t="s">
        <v>3312</v>
      </c>
      <c r="Q526" s="63" t="s">
        <v>3801</v>
      </c>
      <c r="R526" s="63" t="s">
        <v>4979</v>
      </c>
      <c r="S526" s="63">
        <v>2</v>
      </c>
      <c r="T526" s="3">
        <f t="shared" si="88"/>
        <v>1334.27</v>
      </c>
      <c r="U526" s="3">
        <f t="shared" si="83"/>
        <v>1334.27</v>
      </c>
      <c r="V526" s="3">
        <v>18126793.800000001</v>
      </c>
      <c r="W526" s="3">
        <f t="shared" si="85"/>
        <v>1334.27</v>
      </c>
      <c r="X526" s="3">
        <f t="shared" si="86"/>
        <v>1334.27</v>
      </c>
      <c r="Y526" s="62">
        <v>0</v>
      </c>
      <c r="Z526" s="138">
        <f t="shared" si="89"/>
        <v>18126793.800000001</v>
      </c>
      <c r="AA526" s="84"/>
      <c r="AB526" s="73"/>
    </row>
    <row r="527" spans="1:28" x14ac:dyDescent="0.4">
      <c r="A527" s="28"/>
      <c r="B527" s="260">
        <v>514</v>
      </c>
      <c r="C527" s="66" t="s">
        <v>1097</v>
      </c>
      <c r="D527" s="70" t="s">
        <v>2783</v>
      </c>
      <c r="E527" s="66" t="s">
        <v>1134</v>
      </c>
      <c r="F527" s="71" t="s">
        <v>1134</v>
      </c>
      <c r="G527" s="3">
        <v>2190</v>
      </c>
      <c r="H527" s="47" t="s">
        <v>4907</v>
      </c>
      <c r="I527" s="47" t="s">
        <v>4907</v>
      </c>
      <c r="J527" s="47" t="s">
        <v>4907</v>
      </c>
      <c r="K527" s="47" t="s">
        <v>4905</v>
      </c>
      <c r="L527" s="51">
        <v>0.51</v>
      </c>
      <c r="M527" s="51">
        <v>0.51</v>
      </c>
      <c r="N527" s="72">
        <v>0</v>
      </c>
      <c r="O527" s="65"/>
      <c r="P527" s="63" t="s">
        <v>3498</v>
      </c>
      <c r="Q527" s="63" t="s">
        <v>3986</v>
      </c>
      <c r="R527" s="63" t="s">
        <v>4979</v>
      </c>
      <c r="S527" s="63">
        <v>2</v>
      </c>
      <c r="T527" s="3">
        <f t="shared" si="88"/>
        <v>1073.0999999999999</v>
      </c>
      <c r="U527" s="3">
        <f t="shared" si="83"/>
        <v>1073.0999999999999</v>
      </c>
      <c r="V527" s="3">
        <v>1051344</v>
      </c>
      <c r="W527" s="3">
        <f t="shared" si="85"/>
        <v>1073.0999999999999</v>
      </c>
      <c r="X527" s="3">
        <f t="shared" si="86"/>
        <v>1073.0999999999999</v>
      </c>
      <c r="Y527" s="62">
        <v>0</v>
      </c>
      <c r="Z527" s="138">
        <f t="shared" si="89"/>
        <v>1051344</v>
      </c>
      <c r="AA527" s="84"/>
      <c r="AB527" s="73"/>
    </row>
    <row r="528" spans="1:28" ht="24.9" x14ac:dyDescent="0.4">
      <c r="A528" s="28"/>
      <c r="B528" s="260">
        <v>515</v>
      </c>
      <c r="C528" s="66" t="s">
        <v>402</v>
      </c>
      <c r="D528" s="66" t="s">
        <v>2255</v>
      </c>
      <c r="E528" s="66" t="s">
        <v>410</v>
      </c>
      <c r="F528" s="71" t="s">
        <v>410</v>
      </c>
      <c r="G528" s="3">
        <v>3220</v>
      </c>
      <c r="H528" s="47" t="s">
        <v>4907</v>
      </c>
      <c r="I528" s="47" t="s">
        <v>4907</v>
      </c>
      <c r="J528" s="47" t="s">
        <v>4907</v>
      </c>
      <c r="K528" s="47" t="s">
        <v>4905</v>
      </c>
      <c r="L528" s="51">
        <v>0.5</v>
      </c>
      <c r="M528" s="51">
        <v>0.5</v>
      </c>
      <c r="N528" s="72">
        <v>0</v>
      </c>
      <c r="O528" s="65"/>
      <c r="P528" s="63" t="s">
        <v>3288</v>
      </c>
      <c r="Q528" s="63" t="s">
        <v>3777</v>
      </c>
      <c r="R528" s="63" t="s">
        <v>4979</v>
      </c>
      <c r="S528" s="63">
        <v>2</v>
      </c>
      <c r="T528" s="3">
        <f t="shared" si="88"/>
        <v>1610</v>
      </c>
      <c r="U528" s="3">
        <f t="shared" si="83"/>
        <v>1610</v>
      </c>
      <c r="V528" s="3">
        <v>3325630</v>
      </c>
      <c r="W528" s="3">
        <f t="shared" si="85"/>
        <v>1610</v>
      </c>
      <c r="X528" s="3">
        <f t="shared" si="86"/>
        <v>1610</v>
      </c>
      <c r="Y528" s="62">
        <v>0</v>
      </c>
      <c r="Z528" s="138">
        <f t="shared" si="89"/>
        <v>3325630</v>
      </c>
      <c r="AA528" s="84"/>
      <c r="AB528" s="73"/>
    </row>
    <row r="529" spans="1:28" ht="24.9" x14ac:dyDescent="0.4">
      <c r="A529" s="28"/>
      <c r="B529" s="260">
        <v>516</v>
      </c>
      <c r="C529" s="66" t="s">
        <v>1154</v>
      </c>
      <c r="D529" s="66" t="s">
        <v>2813</v>
      </c>
      <c r="E529" s="66" t="s">
        <v>1164</v>
      </c>
      <c r="F529" s="71" t="s">
        <v>1168</v>
      </c>
      <c r="G529" s="3">
        <v>2954</v>
      </c>
      <c r="H529" s="47" t="s">
        <v>4907</v>
      </c>
      <c r="I529" s="47" t="s">
        <v>4907</v>
      </c>
      <c r="J529" s="47" t="s">
        <v>4907</v>
      </c>
      <c r="K529" s="47" t="s">
        <v>4905</v>
      </c>
      <c r="L529" s="51">
        <v>0.49559918754231552</v>
      </c>
      <c r="M529" s="51">
        <v>0.49559918754231552</v>
      </c>
      <c r="N529" s="72">
        <v>0</v>
      </c>
      <c r="O529" s="65"/>
      <c r="P529" s="63" t="s">
        <v>3522</v>
      </c>
      <c r="Q529" s="63" t="s">
        <v>4010</v>
      </c>
      <c r="R529" s="63" t="s">
        <v>4979</v>
      </c>
      <c r="S529" s="63">
        <v>2</v>
      </c>
      <c r="T529" s="3">
        <f t="shared" si="88"/>
        <v>1489.9999999999998</v>
      </c>
      <c r="U529" s="3">
        <f t="shared" si="83"/>
        <v>1489.9999999999998</v>
      </c>
      <c r="V529" s="3">
        <v>166044.66666666666</v>
      </c>
      <c r="W529" s="3">
        <f t="shared" si="85"/>
        <v>1489.9999999999998</v>
      </c>
      <c r="X529" s="3">
        <f t="shared" si="86"/>
        <v>1489.9999999999998</v>
      </c>
      <c r="Y529" s="62">
        <v>0</v>
      </c>
      <c r="Z529" s="138">
        <f t="shared" si="89"/>
        <v>166044.66666666666</v>
      </c>
      <c r="AA529" s="84"/>
      <c r="AB529" s="73"/>
    </row>
    <row r="530" spans="1:28" ht="37.299999999999997" x14ac:dyDescent="0.4">
      <c r="A530" s="28"/>
      <c r="B530" s="260">
        <v>517</v>
      </c>
      <c r="C530" s="66" t="s">
        <v>720</v>
      </c>
      <c r="D530" s="70" t="s">
        <v>2495</v>
      </c>
      <c r="E530" s="66" t="s">
        <v>729</v>
      </c>
      <c r="F530" s="71" t="s">
        <v>729</v>
      </c>
      <c r="G530" s="3">
        <v>3876</v>
      </c>
      <c r="H530" s="47" t="s">
        <v>4907</v>
      </c>
      <c r="I530" s="47" t="s">
        <v>4907</v>
      </c>
      <c r="J530" s="47" t="s">
        <v>4907</v>
      </c>
      <c r="K530" s="47" t="s">
        <v>4905</v>
      </c>
      <c r="L530" s="51">
        <v>0.49277605779153766</v>
      </c>
      <c r="M530" s="51">
        <v>0.49277605779153766</v>
      </c>
      <c r="N530" s="72">
        <v>0</v>
      </c>
      <c r="O530" s="65"/>
      <c r="P530" s="63" t="s">
        <v>3382</v>
      </c>
      <c r="Q530" s="63" t="s">
        <v>3567</v>
      </c>
      <c r="R530" s="63" t="s">
        <v>4979</v>
      </c>
      <c r="S530" s="63">
        <v>3</v>
      </c>
      <c r="T530" s="3">
        <f t="shared" si="88"/>
        <v>1966</v>
      </c>
      <c r="U530" s="3">
        <f t="shared" si="83"/>
        <v>1966</v>
      </c>
      <c r="V530" s="3">
        <v>1195888.9743589745</v>
      </c>
      <c r="W530" s="3">
        <f t="shared" si="85"/>
        <v>1966</v>
      </c>
      <c r="X530" s="3">
        <f t="shared" si="86"/>
        <v>1966</v>
      </c>
      <c r="Y530" s="62">
        <v>0</v>
      </c>
      <c r="Z530" s="138">
        <f t="shared" si="89"/>
        <v>1195888.9743589745</v>
      </c>
      <c r="AA530" s="84"/>
      <c r="AB530" s="73"/>
    </row>
    <row r="531" spans="1:28" x14ac:dyDescent="0.4">
      <c r="A531" s="28"/>
      <c r="B531" s="260">
        <v>518</v>
      </c>
      <c r="C531" s="66" t="s">
        <v>122</v>
      </c>
      <c r="D531" s="70" t="s">
        <v>2908</v>
      </c>
      <c r="E531" s="66" t="s">
        <v>138</v>
      </c>
      <c r="F531" s="71" t="s">
        <v>154</v>
      </c>
      <c r="G531" s="3">
        <v>3121</v>
      </c>
      <c r="H531" s="47" t="s">
        <v>4907</v>
      </c>
      <c r="I531" s="47" t="s">
        <v>4907</v>
      </c>
      <c r="J531" s="47" t="s">
        <v>4907</v>
      </c>
      <c r="K531" s="47" t="s">
        <v>4905</v>
      </c>
      <c r="L531" s="51">
        <v>0.48</v>
      </c>
      <c r="M531" s="51">
        <v>0.48</v>
      </c>
      <c r="N531" s="72">
        <v>0</v>
      </c>
      <c r="O531" s="65"/>
      <c r="P531" s="63" t="s">
        <v>4101</v>
      </c>
      <c r="Q531" s="63" t="s">
        <v>4102</v>
      </c>
      <c r="R531" s="63" t="s">
        <v>4985</v>
      </c>
      <c r="S531" s="63">
        <v>2</v>
      </c>
      <c r="T531" s="3">
        <f t="shared" si="88"/>
        <v>1622.92</v>
      </c>
      <c r="U531" s="3">
        <f t="shared" si="83"/>
        <v>1622.92</v>
      </c>
      <c r="V531" s="3">
        <v>1575241.7516339866</v>
      </c>
      <c r="W531" s="3">
        <f t="shared" si="85"/>
        <v>1622.92</v>
      </c>
      <c r="X531" s="3">
        <f t="shared" si="86"/>
        <v>1622.92</v>
      </c>
      <c r="Y531" s="62">
        <v>0</v>
      </c>
      <c r="Z531" s="212">
        <f t="shared" si="89"/>
        <v>1575241.7516339866</v>
      </c>
      <c r="AA531" s="84"/>
      <c r="AB531" s="73"/>
    </row>
    <row r="532" spans="1:28" x14ac:dyDescent="0.4">
      <c r="A532" s="28"/>
      <c r="B532" s="260">
        <v>519</v>
      </c>
      <c r="C532" s="66" t="s">
        <v>1097</v>
      </c>
      <c r="D532" s="70" t="s">
        <v>3046</v>
      </c>
      <c r="E532" s="66" t="s">
        <v>1309</v>
      </c>
      <c r="F532" s="71" t="s">
        <v>1314</v>
      </c>
      <c r="G532" s="3">
        <v>2039</v>
      </c>
      <c r="H532" s="47" t="s">
        <v>4907</v>
      </c>
      <c r="I532" s="47" t="s">
        <v>4907</v>
      </c>
      <c r="J532" s="47" t="s">
        <v>4907</v>
      </c>
      <c r="K532" s="47" t="s">
        <v>4905</v>
      </c>
      <c r="L532" s="51">
        <v>0.47599999999999998</v>
      </c>
      <c r="M532" s="51">
        <v>0.47599999999999998</v>
      </c>
      <c r="N532" s="72">
        <v>0</v>
      </c>
      <c r="O532" s="65"/>
      <c r="P532" s="63" t="s">
        <v>3499</v>
      </c>
      <c r="Q532" s="63" t="s">
        <v>3987</v>
      </c>
      <c r="R532" s="63" t="s">
        <v>4979</v>
      </c>
      <c r="S532" s="63">
        <v>1</v>
      </c>
      <c r="T532" s="3">
        <f t="shared" si="88"/>
        <v>1068.4360000000001</v>
      </c>
      <c r="U532" s="3">
        <f t="shared" si="83"/>
        <v>1068.4360000000001</v>
      </c>
      <c r="V532" s="3">
        <v>1400000</v>
      </c>
      <c r="W532" s="3">
        <f t="shared" si="85"/>
        <v>1068.4360000000001</v>
      </c>
      <c r="X532" s="3">
        <f t="shared" si="86"/>
        <v>1068.4360000000001</v>
      </c>
      <c r="Y532" s="62">
        <v>1245041</v>
      </c>
      <c r="Z532" s="138">
        <f t="shared" si="89"/>
        <v>2645041</v>
      </c>
      <c r="AA532" s="84"/>
      <c r="AB532" s="73"/>
    </row>
    <row r="533" spans="1:28" x14ac:dyDescent="0.4">
      <c r="A533" s="28"/>
      <c r="B533" s="260">
        <v>520</v>
      </c>
      <c r="C533" s="66" t="s">
        <v>364</v>
      </c>
      <c r="D533" s="80" t="s">
        <v>2239</v>
      </c>
      <c r="E533" s="66" t="s">
        <v>387</v>
      </c>
      <c r="F533" s="71" t="s">
        <v>387</v>
      </c>
      <c r="G533" s="3">
        <v>3154</v>
      </c>
      <c r="H533" s="47" t="s">
        <v>4907</v>
      </c>
      <c r="I533" s="47" t="s">
        <v>4907</v>
      </c>
      <c r="J533" s="47" t="s">
        <v>4907</v>
      </c>
      <c r="K533" s="47" t="s">
        <v>4905</v>
      </c>
      <c r="L533" s="51">
        <v>0.47199999999999998</v>
      </c>
      <c r="M533" s="51">
        <v>0.47199999999999998</v>
      </c>
      <c r="N533" s="72">
        <v>0</v>
      </c>
      <c r="O533" s="65"/>
      <c r="P533" s="63" t="s">
        <v>3281</v>
      </c>
      <c r="Q533" s="63" t="s">
        <v>3770</v>
      </c>
      <c r="R533" s="63" t="s">
        <v>4979</v>
      </c>
      <c r="S533" s="63">
        <v>2</v>
      </c>
      <c r="T533" s="62">
        <f t="shared" si="88"/>
        <v>1665.3120000000001</v>
      </c>
      <c r="U533" s="62">
        <f t="shared" ref="U533:U539" si="90">IF(G533*(1-M533)-AA533&gt;0,G533*(1-M533)-AA533,0)</f>
        <v>1665.3120000000001</v>
      </c>
      <c r="V533" s="3">
        <v>4237397</v>
      </c>
      <c r="W533" s="3">
        <v>1602.3120000000001</v>
      </c>
      <c r="X533" s="3">
        <v>1602.3120000000001</v>
      </c>
      <c r="Y533" s="62">
        <v>0</v>
      </c>
      <c r="Z533" s="138">
        <f t="shared" si="89"/>
        <v>4237397</v>
      </c>
      <c r="AA533" s="84"/>
      <c r="AB533" s="73"/>
    </row>
    <row r="534" spans="1:28" x14ac:dyDescent="0.4">
      <c r="A534" s="28"/>
      <c r="B534" s="260">
        <v>521</v>
      </c>
      <c r="C534" s="66" t="s">
        <v>890</v>
      </c>
      <c r="D534" s="70" t="s">
        <v>2616</v>
      </c>
      <c r="E534" s="66" t="s">
        <v>909</v>
      </c>
      <c r="F534" s="71" t="s">
        <v>909</v>
      </c>
      <c r="G534" s="3">
        <v>4390</v>
      </c>
      <c r="H534" s="47" t="s">
        <v>4907</v>
      </c>
      <c r="I534" s="47" t="s">
        <v>4907</v>
      </c>
      <c r="J534" s="47" t="s">
        <v>4907</v>
      </c>
      <c r="K534" s="47" t="s">
        <v>4905</v>
      </c>
      <c r="L534" s="51">
        <v>0.94599999999999995</v>
      </c>
      <c r="M534" s="51">
        <v>0.47099999999999997</v>
      </c>
      <c r="N534" s="72">
        <v>0</v>
      </c>
      <c r="O534" s="65"/>
      <c r="P534" s="63" t="s">
        <v>5129</v>
      </c>
      <c r="Q534" s="63" t="s">
        <v>5290</v>
      </c>
      <c r="R534" s="63" t="s">
        <v>4985</v>
      </c>
      <c r="S534" s="63">
        <v>2</v>
      </c>
      <c r="T534" s="62">
        <f t="shared" si="88"/>
        <v>237.0600000000002</v>
      </c>
      <c r="U534" s="62">
        <f t="shared" si="90"/>
        <v>2322.31</v>
      </c>
      <c r="V534" s="3">
        <v>0</v>
      </c>
      <c r="W534" s="3">
        <f t="shared" ref="W534:W597" si="91">T534</f>
        <v>237.0600000000002</v>
      </c>
      <c r="X534" s="3">
        <f t="shared" ref="X534:X597" si="92">U534</f>
        <v>2322.31</v>
      </c>
      <c r="Y534" s="62">
        <v>0</v>
      </c>
      <c r="Z534" s="138">
        <f t="shared" si="89"/>
        <v>0</v>
      </c>
      <c r="AA534" s="84"/>
      <c r="AB534" s="73"/>
    </row>
    <row r="535" spans="1:28" ht="37.299999999999997" x14ac:dyDescent="0.4">
      <c r="A535" s="28"/>
      <c r="B535" s="260">
        <v>522</v>
      </c>
      <c r="C535" s="66" t="s">
        <v>0</v>
      </c>
      <c r="D535" s="80" t="s">
        <v>2018</v>
      </c>
      <c r="E535" s="66" t="s">
        <v>12</v>
      </c>
      <c r="F535" s="71" t="s">
        <v>29</v>
      </c>
      <c r="G535" s="3">
        <v>2000</v>
      </c>
      <c r="H535" s="47" t="s">
        <v>4907</v>
      </c>
      <c r="I535" s="47" t="s">
        <v>4907</v>
      </c>
      <c r="J535" s="47" t="s">
        <v>4907</v>
      </c>
      <c r="K535" s="47" t="s">
        <v>4905</v>
      </c>
      <c r="L535" s="51">
        <v>0.47050000000000014</v>
      </c>
      <c r="M535" s="51">
        <v>0.47050000000000014</v>
      </c>
      <c r="N535" s="72">
        <v>0</v>
      </c>
      <c r="O535" s="65"/>
      <c r="P535" s="63" t="s">
        <v>3072</v>
      </c>
      <c r="Q535" s="63" t="s">
        <v>3543</v>
      </c>
      <c r="R535" s="63" t="s">
        <v>4979</v>
      </c>
      <c r="S535" s="63">
        <v>3</v>
      </c>
      <c r="T535" s="3">
        <f t="shared" si="88"/>
        <v>1058.9999999999998</v>
      </c>
      <c r="U535" s="3">
        <f t="shared" si="90"/>
        <v>1058.9999999999998</v>
      </c>
      <c r="V535" s="3">
        <v>783589.625</v>
      </c>
      <c r="W535" s="3">
        <f t="shared" si="91"/>
        <v>1058.9999999999998</v>
      </c>
      <c r="X535" s="3">
        <f t="shared" si="92"/>
        <v>1058.9999999999998</v>
      </c>
      <c r="Y535" s="62">
        <v>0</v>
      </c>
      <c r="Z535" s="138">
        <f t="shared" si="89"/>
        <v>783589.625</v>
      </c>
      <c r="AA535" s="84"/>
      <c r="AB535" s="73"/>
    </row>
    <row r="536" spans="1:28" ht="24.9" x14ac:dyDescent="0.4">
      <c r="A536" s="28"/>
      <c r="B536" s="260">
        <v>523</v>
      </c>
      <c r="C536" s="66" t="s">
        <v>364</v>
      </c>
      <c r="D536" s="80" t="s">
        <v>2245</v>
      </c>
      <c r="E536" s="66" t="s">
        <v>385</v>
      </c>
      <c r="F536" s="71" t="s">
        <v>385</v>
      </c>
      <c r="G536" s="3">
        <v>3707</v>
      </c>
      <c r="H536" s="47" t="s">
        <v>4907</v>
      </c>
      <c r="I536" s="47" t="s">
        <v>4907</v>
      </c>
      <c r="J536" s="47" t="s">
        <v>4907</v>
      </c>
      <c r="K536" s="47" t="s">
        <v>4905</v>
      </c>
      <c r="L536" s="51">
        <v>0.47019152953871057</v>
      </c>
      <c r="M536" s="51">
        <v>0.47019152953871057</v>
      </c>
      <c r="N536" s="72">
        <v>0</v>
      </c>
      <c r="O536" s="65"/>
      <c r="P536" s="63" t="s">
        <v>3106</v>
      </c>
      <c r="Q536" s="63" t="s">
        <v>3578</v>
      </c>
      <c r="R536" s="63" t="s">
        <v>4979</v>
      </c>
      <c r="S536" s="63">
        <v>3</v>
      </c>
      <c r="T536" s="3">
        <f t="shared" si="88"/>
        <v>1964</v>
      </c>
      <c r="U536" s="3">
        <f t="shared" si="90"/>
        <v>1964</v>
      </c>
      <c r="V536" s="3">
        <v>1353074.1212121211</v>
      </c>
      <c r="W536" s="3">
        <f t="shared" si="91"/>
        <v>1964</v>
      </c>
      <c r="X536" s="3">
        <f t="shared" si="92"/>
        <v>1964</v>
      </c>
      <c r="Y536" s="62">
        <v>0</v>
      </c>
      <c r="Z536" s="138">
        <f t="shared" si="89"/>
        <v>1353074.1212121211</v>
      </c>
      <c r="AA536" s="84"/>
      <c r="AB536" s="73"/>
    </row>
    <row r="537" spans="1:28" ht="24.9" x14ac:dyDescent="0.4">
      <c r="A537" s="28"/>
      <c r="B537" s="260">
        <v>524</v>
      </c>
      <c r="C537" s="66" t="s">
        <v>1097</v>
      </c>
      <c r="D537" s="70" t="s">
        <v>2756</v>
      </c>
      <c r="E537" s="66" t="s">
        <v>1107</v>
      </c>
      <c r="F537" s="71" t="s">
        <v>1107</v>
      </c>
      <c r="G537" s="3">
        <v>4842</v>
      </c>
      <c r="H537" s="47" t="s">
        <v>4907</v>
      </c>
      <c r="I537" s="47" t="s">
        <v>4907</v>
      </c>
      <c r="J537" s="47" t="s">
        <v>4907</v>
      </c>
      <c r="K537" s="47" t="s">
        <v>4905</v>
      </c>
      <c r="L537" s="51">
        <v>0.47</v>
      </c>
      <c r="M537" s="51">
        <v>0.47</v>
      </c>
      <c r="N537" s="72">
        <v>0</v>
      </c>
      <c r="O537" s="65"/>
      <c r="P537" s="63" t="s">
        <v>3486</v>
      </c>
      <c r="Q537" s="63" t="s">
        <v>3974</v>
      </c>
      <c r="R537" s="63" t="s">
        <v>4979</v>
      </c>
      <c r="S537" s="63">
        <v>3</v>
      </c>
      <c r="T537" s="3">
        <f t="shared" si="88"/>
        <v>2566.2600000000002</v>
      </c>
      <c r="U537" s="3">
        <f t="shared" si="90"/>
        <v>2566.2600000000002</v>
      </c>
      <c r="V537" s="3">
        <v>0</v>
      </c>
      <c r="W537" s="3">
        <f t="shared" si="91"/>
        <v>2566.2600000000002</v>
      </c>
      <c r="X537" s="3">
        <f t="shared" si="92"/>
        <v>2566.2600000000002</v>
      </c>
      <c r="Y537" s="62">
        <v>0</v>
      </c>
      <c r="Z537" s="138">
        <f t="shared" si="89"/>
        <v>0</v>
      </c>
      <c r="AA537" s="84"/>
      <c r="AB537" s="73"/>
    </row>
    <row r="538" spans="1:28" ht="15.9" customHeight="1" x14ac:dyDescent="0.4">
      <c r="A538" s="28"/>
      <c r="B538" s="260">
        <v>525</v>
      </c>
      <c r="C538" s="66" t="s">
        <v>523</v>
      </c>
      <c r="D538" s="70" t="s">
        <v>2363</v>
      </c>
      <c r="E538" s="66" t="s">
        <v>546</v>
      </c>
      <c r="F538" s="71" t="s">
        <v>546</v>
      </c>
      <c r="G538" s="3">
        <v>2258</v>
      </c>
      <c r="H538" s="47" t="s">
        <v>4907</v>
      </c>
      <c r="I538" s="47" t="s">
        <v>4907</v>
      </c>
      <c r="J538" s="47" t="s">
        <v>4907</v>
      </c>
      <c r="K538" s="47" t="s">
        <v>4905</v>
      </c>
      <c r="L538" s="51">
        <v>0.47</v>
      </c>
      <c r="M538" s="51">
        <v>0.47</v>
      </c>
      <c r="N538" s="72">
        <v>0</v>
      </c>
      <c r="O538" s="65"/>
      <c r="P538" s="63" t="s">
        <v>3323</v>
      </c>
      <c r="Q538" s="63" t="s">
        <v>3812</v>
      </c>
      <c r="R538" s="63" t="s">
        <v>4979</v>
      </c>
      <c r="S538" s="63">
        <v>2</v>
      </c>
      <c r="T538" s="3">
        <f t="shared" si="88"/>
        <v>1196.74</v>
      </c>
      <c r="U538" s="3">
        <f t="shared" si="90"/>
        <v>1196.74</v>
      </c>
      <c r="V538" s="2">
        <v>1449596.4</v>
      </c>
      <c r="W538" s="2">
        <f t="shared" si="91"/>
        <v>1196.74</v>
      </c>
      <c r="X538" s="2">
        <f t="shared" si="92"/>
        <v>1196.74</v>
      </c>
      <c r="Y538" s="62">
        <v>0</v>
      </c>
      <c r="Z538" s="138">
        <f t="shared" si="89"/>
        <v>1449596.4</v>
      </c>
      <c r="AA538" s="84"/>
      <c r="AB538" s="73"/>
    </row>
    <row r="539" spans="1:28" ht="24.9" x14ac:dyDescent="0.4">
      <c r="A539" s="28"/>
      <c r="B539" s="260">
        <v>526</v>
      </c>
      <c r="C539" s="66" t="s">
        <v>595</v>
      </c>
      <c r="D539" s="70" t="s">
        <v>2969</v>
      </c>
      <c r="E539" s="66" t="s">
        <v>583</v>
      </c>
      <c r="F539" s="71" t="s">
        <v>614</v>
      </c>
      <c r="G539" s="3">
        <v>3738</v>
      </c>
      <c r="H539" s="47" t="s">
        <v>4907</v>
      </c>
      <c r="I539" s="47" t="s">
        <v>4907</v>
      </c>
      <c r="J539" s="47" t="s">
        <v>4907</v>
      </c>
      <c r="K539" s="47" t="s">
        <v>4905</v>
      </c>
      <c r="L539" s="51">
        <v>0.46709470304975925</v>
      </c>
      <c r="M539" s="51">
        <v>0.46709470304975925</v>
      </c>
      <c r="N539" s="72">
        <v>0</v>
      </c>
      <c r="O539" s="65"/>
      <c r="P539" s="63" t="s">
        <v>3341</v>
      </c>
      <c r="Q539" s="63" t="s">
        <v>3830</v>
      </c>
      <c r="R539" s="63" t="s">
        <v>4979</v>
      </c>
      <c r="S539" s="63">
        <v>2</v>
      </c>
      <c r="T539" s="62">
        <f t="shared" si="88"/>
        <v>1992.0000000000002</v>
      </c>
      <c r="U539" s="62">
        <f t="shared" si="90"/>
        <v>1992.0000000000002</v>
      </c>
      <c r="V539" s="3">
        <v>2449532.4074074067</v>
      </c>
      <c r="W539" s="3">
        <f t="shared" si="91"/>
        <v>1992.0000000000002</v>
      </c>
      <c r="X539" s="3">
        <f t="shared" si="92"/>
        <v>1992.0000000000002</v>
      </c>
      <c r="Y539" s="62">
        <v>0</v>
      </c>
      <c r="Z539" s="138">
        <f t="shared" si="89"/>
        <v>2449532.4074074067</v>
      </c>
      <c r="AA539" s="84"/>
      <c r="AB539" s="73"/>
    </row>
    <row r="540" spans="1:28" x14ac:dyDescent="0.4">
      <c r="A540" s="28"/>
      <c r="B540" s="260">
        <v>527</v>
      </c>
      <c r="C540" s="66" t="s">
        <v>96</v>
      </c>
      <c r="D540" s="74" t="s">
        <v>2065</v>
      </c>
      <c r="E540" s="66" t="s">
        <v>1236</v>
      </c>
      <c r="F540" s="71" t="s">
        <v>1800</v>
      </c>
      <c r="G540" s="3">
        <v>2716</v>
      </c>
      <c r="H540" s="47" t="s">
        <v>4907</v>
      </c>
      <c r="I540" s="47" t="s">
        <v>4907</v>
      </c>
      <c r="J540" s="47" t="s">
        <v>4907</v>
      </c>
      <c r="K540" s="47" t="s">
        <v>4905</v>
      </c>
      <c r="L540" s="51">
        <v>0.46600000000000003</v>
      </c>
      <c r="M540" s="51">
        <v>0.46600000000000003</v>
      </c>
      <c r="N540" s="72">
        <v>0</v>
      </c>
      <c r="O540" s="65"/>
      <c r="P540" s="63" t="s">
        <v>4071</v>
      </c>
      <c r="Q540" s="63" t="s">
        <v>4072</v>
      </c>
      <c r="R540" s="63" t="s">
        <v>4985</v>
      </c>
      <c r="S540" s="63">
        <v>2</v>
      </c>
      <c r="T540" s="62">
        <v>1396</v>
      </c>
      <c r="U540" s="62">
        <v>1396</v>
      </c>
      <c r="V540" s="3">
        <v>3242435</v>
      </c>
      <c r="W540" s="62">
        <f t="shared" si="91"/>
        <v>1396</v>
      </c>
      <c r="X540" s="62">
        <f t="shared" si="92"/>
        <v>1396</v>
      </c>
      <c r="Y540" s="62">
        <v>3242435</v>
      </c>
      <c r="Z540" s="138">
        <f t="shared" si="89"/>
        <v>6484870</v>
      </c>
      <c r="AA540" s="84"/>
      <c r="AB540" s="73"/>
    </row>
    <row r="541" spans="1:28" x14ac:dyDescent="0.4">
      <c r="A541" s="28"/>
      <c r="B541" s="260">
        <v>528</v>
      </c>
      <c r="C541" s="66" t="s">
        <v>781</v>
      </c>
      <c r="D541" s="70" t="s">
        <v>2534</v>
      </c>
      <c r="E541" s="66" t="s">
        <v>790</v>
      </c>
      <c r="F541" s="71" t="s">
        <v>790</v>
      </c>
      <c r="G541" s="3">
        <v>2457</v>
      </c>
      <c r="H541" s="47" t="s">
        <v>4907</v>
      </c>
      <c r="I541" s="47" t="s">
        <v>4907</v>
      </c>
      <c r="J541" s="47" t="s">
        <v>4907</v>
      </c>
      <c r="K541" s="47" t="s">
        <v>4905</v>
      </c>
      <c r="L541" s="51">
        <v>0.46</v>
      </c>
      <c r="M541" s="51">
        <v>0.46</v>
      </c>
      <c r="N541" s="72">
        <v>0</v>
      </c>
      <c r="O541" s="65"/>
      <c r="P541" s="63" t="s">
        <v>3401</v>
      </c>
      <c r="Q541" s="63" t="s">
        <v>3889</v>
      </c>
      <c r="R541" s="63" t="s">
        <v>4979</v>
      </c>
      <c r="S541" s="63">
        <v>2</v>
      </c>
      <c r="T541" s="62">
        <f>IF(G541*(1-L541)-AA541&gt;0,G541*(1-L541)-AA541,0)</f>
        <v>1326.7800000000002</v>
      </c>
      <c r="U541" s="62">
        <f t="shared" ref="U541:U570" si="93">IF(G541*(1-M541)-AA541&gt;0,G541*(1-M541)-AA541,0)</f>
        <v>1326.7800000000002</v>
      </c>
      <c r="V541" s="2">
        <v>2431135</v>
      </c>
      <c r="W541" s="2">
        <f t="shared" si="91"/>
        <v>1326.7800000000002</v>
      </c>
      <c r="X541" s="2">
        <f t="shared" si="92"/>
        <v>1326.7800000000002</v>
      </c>
      <c r="Y541" s="62">
        <v>0</v>
      </c>
      <c r="Z541" s="138">
        <f t="shared" si="89"/>
        <v>2431135</v>
      </c>
      <c r="AA541" s="84"/>
      <c r="AB541" s="73"/>
    </row>
    <row r="542" spans="1:28" ht="24.9" x14ac:dyDescent="0.4">
      <c r="A542" s="28"/>
      <c r="B542" s="260">
        <v>529</v>
      </c>
      <c r="C542" s="66" t="s">
        <v>890</v>
      </c>
      <c r="D542" s="70" t="s">
        <v>2618</v>
      </c>
      <c r="E542" s="66" t="s">
        <v>916</v>
      </c>
      <c r="F542" s="71" t="s">
        <v>939</v>
      </c>
      <c r="G542" s="3">
        <v>3752</v>
      </c>
      <c r="H542" s="47" t="s">
        <v>4907</v>
      </c>
      <c r="I542" s="47" t="s">
        <v>4907</v>
      </c>
      <c r="J542" s="47" t="s">
        <v>4907</v>
      </c>
      <c r="K542" s="47" t="s">
        <v>4905</v>
      </c>
      <c r="L542" s="51">
        <v>0.45700000000000002</v>
      </c>
      <c r="M542" s="51">
        <v>0.45700000000000002</v>
      </c>
      <c r="N542" s="72">
        <v>0</v>
      </c>
      <c r="O542" s="65"/>
      <c r="P542" s="63" t="s">
        <v>3433</v>
      </c>
      <c r="Q542" s="63" t="s">
        <v>3921</v>
      </c>
      <c r="R542" s="63" t="s">
        <v>4979</v>
      </c>
      <c r="S542" s="63">
        <v>2</v>
      </c>
      <c r="T542" s="62">
        <f>IF(G542*(1-L542)-AA542&gt;0,G542*(1-L542)-AA542,0)</f>
        <v>2037.3359999999998</v>
      </c>
      <c r="U542" s="62">
        <f t="shared" si="93"/>
        <v>2037.3359999999998</v>
      </c>
      <c r="V542" s="3">
        <v>3326392.2962962962</v>
      </c>
      <c r="W542" s="3">
        <f t="shared" si="91"/>
        <v>2037.3359999999998</v>
      </c>
      <c r="X542" s="3">
        <f t="shared" si="92"/>
        <v>2037.3359999999998</v>
      </c>
      <c r="Y542" s="62">
        <v>1619544.3737249852</v>
      </c>
      <c r="Z542" s="138">
        <f t="shared" si="89"/>
        <v>4945936.6700212816</v>
      </c>
      <c r="AA542" s="84"/>
      <c r="AB542" s="73"/>
    </row>
    <row r="543" spans="1:28" x14ac:dyDescent="0.4">
      <c r="A543" s="28"/>
      <c r="B543" s="260">
        <v>530</v>
      </c>
      <c r="C543" s="66" t="s">
        <v>1019</v>
      </c>
      <c r="D543" s="74" t="s">
        <v>2719</v>
      </c>
      <c r="E543" s="66" t="s">
        <v>1043</v>
      </c>
      <c r="F543" s="71" t="s">
        <v>1062</v>
      </c>
      <c r="G543" s="3">
        <v>3150</v>
      </c>
      <c r="H543" s="47" t="s">
        <v>4907</v>
      </c>
      <c r="I543" s="47" t="s">
        <v>4907</v>
      </c>
      <c r="J543" s="47" t="s">
        <v>4907</v>
      </c>
      <c r="K543" s="47" t="s">
        <v>4905</v>
      </c>
      <c r="L543" s="51">
        <v>0.443</v>
      </c>
      <c r="M543" s="51">
        <v>0.443</v>
      </c>
      <c r="N543" s="72">
        <v>0.06</v>
      </c>
      <c r="O543" s="65" t="s">
        <v>4978</v>
      </c>
      <c r="P543" s="63" t="s">
        <v>5030</v>
      </c>
      <c r="Q543" s="63" t="s">
        <v>5314</v>
      </c>
      <c r="R543" s="63" t="s">
        <v>4985</v>
      </c>
      <c r="S543" s="63">
        <v>2</v>
      </c>
      <c r="T543" s="62">
        <f>IF(G543*(1-L543)-AA543&gt;0,G543*(1-L543)-AA543,0)</f>
        <v>1754.5499999999997</v>
      </c>
      <c r="U543" s="62">
        <f t="shared" si="93"/>
        <v>1754.5499999999997</v>
      </c>
      <c r="V543" s="3">
        <v>537685.5</v>
      </c>
      <c r="W543" s="3">
        <f t="shared" si="91"/>
        <v>1754.5499999999997</v>
      </c>
      <c r="X543" s="3">
        <f t="shared" si="92"/>
        <v>1754.5499999999997</v>
      </c>
      <c r="Y543" s="62">
        <v>537685.5</v>
      </c>
      <c r="Z543" s="138">
        <f t="shared" si="89"/>
        <v>1075371</v>
      </c>
      <c r="AA543" s="84"/>
      <c r="AB543" s="73"/>
    </row>
    <row r="544" spans="1:28" x14ac:dyDescent="0.4">
      <c r="A544" s="28"/>
      <c r="B544" s="260">
        <v>531</v>
      </c>
      <c r="C544" s="66" t="s">
        <v>1097</v>
      </c>
      <c r="D544" s="70" t="s">
        <v>2778</v>
      </c>
      <c r="E544" s="66" t="s">
        <v>1131</v>
      </c>
      <c r="F544" s="71" t="s">
        <v>1131</v>
      </c>
      <c r="G544" s="3">
        <v>2389</v>
      </c>
      <c r="H544" s="47" t="s">
        <v>4907</v>
      </c>
      <c r="I544" s="47" t="s">
        <v>4907</v>
      </c>
      <c r="J544" s="47" t="s">
        <v>4907</v>
      </c>
      <c r="K544" s="47" t="s">
        <v>4905</v>
      </c>
      <c r="L544" s="51">
        <v>0.44</v>
      </c>
      <c r="M544" s="51">
        <v>0.44</v>
      </c>
      <c r="N544" s="72">
        <v>0</v>
      </c>
      <c r="O544" s="65"/>
      <c r="P544" s="63" t="s">
        <v>3497</v>
      </c>
      <c r="Q544" s="63" t="s">
        <v>3985</v>
      </c>
      <c r="R544" s="63" t="s">
        <v>4979</v>
      </c>
      <c r="S544" s="63">
        <v>2</v>
      </c>
      <c r="T544" s="3">
        <f>IF(G544*(1-L544)-AA544&gt;0,G544*(1-L544)-AA544,0)</f>
        <v>1337.8400000000001</v>
      </c>
      <c r="U544" s="3">
        <f t="shared" si="93"/>
        <v>1337.8400000000001</v>
      </c>
      <c r="V544" s="3">
        <v>1152684.448275862</v>
      </c>
      <c r="W544" s="3">
        <f t="shared" si="91"/>
        <v>1337.8400000000001</v>
      </c>
      <c r="X544" s="3">
        <f t="shared" si="92"/>
        <v>1337.8400000000001</v>
      </c>
      <c r="Y544" s="62">
        <v>0</v>
      </c>
      <c r="Z544" s="138">
        <f t="shared" si="89"/>
        <v>1152684.448275862</v>
      </c>
      <c r="AA544" s="84"/>
      <c r="AB544" s="73"/>
    </row>
    <row r="545" spans="1:29" x14ac:dyDescent="0.4">
      <c r="A545" s="28"/>
      <c r="B545" s="260">
        <v>532</v>
      </c>
      <c r="C545" s="66" t="s">
        <v>162</v>
      </c>
      <c r="D545" s="70" t="s">
        <v>2111</v>
      </c>
      <c r="E545" s="66" t="s">
        <v>179</v>
      </c>
      <c r="F545" s="71" t="s">
        <v>191</v>
      </c>
      <c r="G545" s="3">
        <v>2031</v>
      </c>
      <c r="H545" s="47" t="s">
        <v>4907</v>
      </c>
      <c r="I545" s="47" t="s">
        <v>4907</v>
      </c>
      <c r="J545" s="47" t="s">
        <v>4907</v>
      </c>
      <c r="K545" s="47" t="s">
        <v>4905</v>
      </c>
      <c r="L545" s="51">
        <v>0.44</v>
      </c>
      <c r="M545" s="51">
        <v>0.44</v>
      </c>
      <c r="N545" s="72">
        <v>0</v>
      </c>
      <c r="O545" s="65"/>
      <c r="P545" s="63" t="s">
        <v>3089</v>
      </c>
      <c r="Q545" s="63" t="s">
        <v>3560</v>
      </c>
      <c r="R545" s="63" t="s">
        <v>4979</v>
      </c>
      <c r="S545" s="63">
        <v>3</v>
      </c>
      <c r="T545" s="3">
        <v>1137.3600000000001</v>
      </c>
      <c r="U545" s="3">
        <f t="shared" si="93"/>
        <v>1137.3600000000001</v>
      </c>
      <c r="V545" s="3">
        <v>4769932.46</v>
      </c>
      <c r="W545" s="3">
        <f t="shared" si="91"/>
        <v>1137.3600000000001</v>
      </c>
      <c r="X545" s="3">
        <f t="shared" si="92"/>
        <v>1137.3600000000001</v>
      </c>
      <c r="Y545" s="62">
        <v>4769932.46</v>
      </c>
      <c r="Z545" s="212">
        <f t="shared" si="89"/>
        <v>9539864.9199999999</v>
      </c>
      <c r="AA545" s="84"/>
      <c r="AB545" s="73"/>
    </row>
    <row r="546" spans="1:29" ht="24.9" x14ac:dyDescent="0.4">
      <c r="A546" s="28"/>
      <c r="B546" s="260">
        <v>533</v>
      </c>
      <c r="C546" s="66" t="s">
        <v>693</v>
      </c>
      <c r="D546" s="70" t="s">
        <v>2456</v>
      </c>
      <c r="E546" s="66" t="s">
        <v>701</v>
      </c>
      <c r="F546" s="71" t="s">
        <v>701</v>
      </c>
      <c r="G546" s="3">
        <v>4104</v>
      </c>
      <c r="H546" s="47" t="s">
        <v>4907</v>
      </c>
      <c r="I546" s="47" t="s">
        <v>4907</v>
      </c>
      <c r="J546" s="47" t="s">
        <v>4907</v>
      </c>
      <c r="K546" s="47" t="s">
        <v>4905</v>
      </c>
      <c r="L546" s="51">
        <v>0.42007797270955166</v>
      </c>
      <c r="M546" s="51">
        <v>0.42007797270955166</v>
      </c>
      <c r="N546" s="72">
        <v>0</v>
      </c>
      <c r="O546" s="65"/>
      <c r="P546" s="63" t="s">
        <v>3369</v>
      </c>
      <c r="Q546" s="63" t="s">
        <v>3858</v>
      </c>
      <c r="R546" s="63" t="s">
        <v>4979</v>
      </c>
      <c r="S546" s="63">
        <v>2</v>
      </c>
      <c r="T546" s="3">
        <f t="shared" ref="T546:T560" si="94">IF(G546*(1-L546)-AA546&gt;0,G546*(1-L546)-AA546,0)</f>
        <v>2380</v>
      </c>
      <c r="U546" s="3">
        <f t="shared" si="93"/>
        <v>2380</v>
      </c>
      <c r="V546" s="2">
        <v>663584.72727272729</v>
      </c>
      <c r="W546" s="2">
        <f t="shared" si="91"/>
        <v>2380</v>
      </c>
      <c r="X546" s="2">
        <f t="shared" si="92"/>
        <v>2380</v>
      </c>
      <c r="Y546" s="62">
        <v>0</v>
      </c>
      <c r="Z546" s="138">
        <f t="shared" si="89"/>
        <v>663584.72727272729</v>
      </c>
      <c r="AA546" s="84"/>
      <c r="AB546" s="73"/>
    </row>
    <row r="547" spans="1:29" ht="18.899999999999999" customHeight="1" x14ac:dyDescent="0.4">
      <c r="A547" s="28"/>
      <c r="B547" s="260">
        <v>534</v>
      </c>
      <c r="C547" s="66" t="s">
        <v>1138</v>
      </c>
      <c r="D547" s="80" t="s">
        <v>2800</v>
      </c>
      <c r="E547" s="66" t="s">
        <v>1150</v>
      </c>
      <c r="F547" s="71" t="s">
        <v>1150</v>
      </c>
      <c r="G547" s="3">
        <v>2277</v>
      </c>
      <c r="H547" s="47" t="s">
        <v>4907</v>
      </c>
      <c r="I547" s="47" t="s">
        <v>4907</v>
      </c>
      <c r="J547" s="47" t="s">
        <v>4907</v>
      </c>
      <c r="K547" s="47" t="s">
        <v>4905</v>
      </c>
      <c r="L547" s="51">
        <v>0.41589811155028544</v>
      </c>
      <c r="M547" s="51">
        <v>0.41589811155028544</v>
      </c>
      <c r="N547" s="72">
        <v>0</v>
      </c>
      <c r="O547" s="65"/>
      <c r="P547" s="63" t="s">
        <v>3511</v>
      </c>
      <c r="Q547" s="63" t="s">
        <v>3999</v>
      </c>
      <c r="R547" s="63" t="s">
        <v>4979</v>
      </c>
      <c r="S547" s="63">
        <v>2</v>
      </c>
      <c r="T547" s="62">
        <f t="shared" si="94"/>
        <v>1330</v>
      </c>
      <c r="U547" s="62">
        <f t="shared" si="93"/>
        <v>1330</v>
      </c>
      <c r="V547" s="3">
        <v>2481480.2727272725</v>
      </c>
      <c r="W547" s="3">
        <f t="shared" si="91"/>
        <v>1330</v>
      </c>
      <c r="X547" s="3">
        <f t="shared" si="92"/>
        <v>1330</v>
      </c>
      <c r="Y547" s="62">
        <v>0</v>
      </c>
      <c r="Z547" s="138">
        <f t="shared" si="89"/>
        <v>2481480.2727272725</v>
      </c>
      <c r="AA547" s="84"/>
      <c r="AB547" s="73"/>
    </row>
    <row r="548" spans="1:29" ht="24.9" x14ac:dyDescent="0.3">
      <c r="A548" s="28"/>
      <c r="B548" s="260">
        <v>535</v>
      </c>
      <c r="C548" s="66" t="s">
        <v>292</v>
      </c>
      <c r="D548" s="70" t="s">
        <v>2200</v>
      </c>
      <c r="E548" s="66" t="s">
        <v>308</v>
      </c>
      <c r="F548" s="71" t="s">
        <v>323</v>
      </c>
      <c r="G548" s="3">
        <v>3400</v>
      </c>
      <c r="H548" s="47" t="s">
        <v>4907</v>
      </c>
      <c r="I548" s="47" t="s">
        <v>4907</v>
      </c>
      <c r="J548" s="47" t="s">
        <v>4907</v>
      </c>
      <c r="K548" s="47" t="s">
        <v>4905</v>
      </c>
      <c r="L548" s="51">
        <v>0.4138</v>
      </c>
      <c r="M548" s="51">
        <v>0.4138</v>
      </c>
      <c r="N548" s="72">
        <v>0</v>
      </c>
      <c r="O548" s="65"/>
      <c r="P548" s="63" t="s">
        <v>3262</v>
      </c>
      <c r="Q548" s="63" t="s">
        <v>3752</v>
      </c>
      <c r="R548" s="63" t="s">
        <v>4979</v>
      </c>
      <c r="S548" s="63">
        <v>2</v>
      </c>
      <c r="T548" s="3">
        <f t="shared" si="94"/>
        <v>1993.0800000000002</v>
      </c>
      <c r="U548" s="3">
        <f t="shared" si="93"/>
        <v>1993.0800000000002</v>
      </c>
      <c r="V548" s="121">
        <v>1500000</v>
      </c>
      <c r="W548" s="3">
        <f t="shared" si="91"/>
        <v>1993.0800000000002</v>
      </c>
      <c r="X548" s="3">
        <f t="shared" si="92"/>
        <v>1993.0800000000002</v>
      </c>
      <c r="Y548" s="62">
        <v>0</v>
      </c>
      <c r="Z548" s="138">
        <f t="shared" si="89"/>
        <v>1500000</v>
      </c>
      <c r="AA548" s="84"/>
      <c r="AB548" s="73"/>
    </row>
    <row r="549" spans="1:29" ht="37.299999999999997" x14ac:dyDescent="0.4">
      <c r="A549" s="28"/>
      <c r="B549" s="260">
        <v>536</v>
      </c>
      <c r="C549" s="66" t="s">
        <v>1138</v>
      </c>
      <c r="D549" s="80" t="s">
        <v>2795</v>
      </c>
      <c r="E549" s="66" t="s">
        <v>1146</v>
      </c>
      <c r="F549" s="71" t="s">
        <v>1146</v>
      </c>
      <c r="G549" s="3">
        <v>3287</v>
      </c>
      <c r="H549" s="47" t="s">
        <v>4907</v>
      </c>
      <c r="I549" s="47" t="s">
        <v>4907</v>
      </c>
      <c r="J549" s="47" t="s">
        <v>4907</v>
      </c>
      <c r="K549" s="47" t="s">
        <v>4905</v>
      </c>
      <c r="L549" s="51">
        <v>0.40400000000000003</v>
      </c>
      <c r="M549" s="51">
        <v>0.40400000000000003</v>
      </c>
      <c r="N549" s="72">
        <v>0</v>
      </c>
      <c r="O549" s="65"/>
      <c r="P549" s="63" t="s">
        <v>3507</v>
      </c>
      <c r="Q549" s="63" t="s">
        <v>3995</v>
      </c>
      <c r="R549" s="63" t="s">
        <v>4979</v>
      </c>
      <c r="S549" s="63">
        <v>2</v>
      </c>
      <c r="T549" s="62">
        <f t="shared" si="94"/>
        <v>1959.0519999999999</v>
      </c>
      <c r="U549" s="62">
        <f t="shared" si="93"/>
        <v>1959.0519999999999</v>
      </c>
      <c r="V549" s="3">
        <v>4103602.9999999995</v>
      </c>
      <c r="W549" s="3">
        <f t="shared" si="91"/>
        <v>1959.0519999999999</v>
      </c>
      <c r="X549" s="3">
        <f t="shared" si="92"/>
        <v>1959.0519999999999</v>
      </c>
      <c r="Y549" s="62">
        <v>0</v>
      </c>
      <c r="Z549" s="138">
        <f t="shared" si="89"/>
        <v>4103602.9999999995</v>
      </c>
      <c r="AA549" s="84"/>
      <c r="AB549" s="73"/>
    </row>
    <row r="550" spans="1:29" ht="24.75" customHeight="1" x14ac:dyDescent="0.4">
      <c r="A550" s="28"/>
      <c r="B550" s="260">
        <v>537</v>
      </c>
      <c r="C550" s="66" t="s">
        <v>420</v>
      </c>
      <c r="D550" s="70" t="s">
        <v>2289</v>
      </c>
      <c r="E550" s="66" t="s">
        <v>457</v>
      </c>
      <c r="F550" s="71" t="s">
        <v>1730</v>
      </c>
      <c r="G550" s="3">
        <f>2121+854</f>
        <v>2975</v>
      </c>
      <c r="H550" s="47" t="s">
        <v>4907</v>
      </c>
      <c r="I550" s="47" t="s">
        <v>4907</v>
      </c>
      <c r="J550" s="47" t="s">
        <v>4907</v>
      </c>
      <c r="K550" s="47" t="s">
        <v>4905</v>
      </c>
      <c r="L550" s="51">
        <v>0.4</v>
      </c>
      <c r="M550" s="51">
        <v>0.4</v>
      </c>
      <c r="N550" s="72">
        <v>0</v>
      </c>
      <c r="O550" s="65"/>
      <c r="P550" s="63" t="s">
        <v>3304</v>
      </c>
      <c r="Q550" s="63" t="s">
        <v>3793</v>
      </c>
      <c r="R550" s="63" t="s">
        <v>4979</v>
      </c>
      <c r="S550" s="63">
        <v>2</v>
      </c>
      <c r="T550" s="62">
        <f t="shared" si="94"/>
        <v>1785</v>
      </c>
      <c r="U550" s="62">
        <f t="shared" si="93"/>
        <v>1785</v>
      </c>
      <c r="V550" s="3">
        <v>1539635.9999999998</v>
      </c>
      <c r="W550" s="62">
        <f t="shared" si="91"/>
        <v>1785</v>
      </c>
      <c r="X550" s="62">
        <f t="shared" si="92"/>
        <v>1785</v>
      </c>
      <c r="Y550" s="62">
        <v>0</v>
      </c>
      <c r="Z550" s="138">
        <f t="shared" si="89"/>
        <v>1539635.9999999998</v>
      </c>
      <c r="AA550" s="84"/>
      <c r="AB550" s="73"/>
    </row>
    <row r="551" spans="1:29" ht="18.45" customHeight="1" x14ac:dyDescent="0.4">
      <c r="A551" s="28"/>
      <c r="B551" s="260">
        <v>538</v>
      </c>
      <c r="C551" s="66" t="s">
        <v>993</v>
      </c>
      <c r="D551" s="66" t="s">
        <v>2682</v>
      </c>
      <c r="E551" s="66" t="s">
        <v>1004</v>
      </c>
      <c r="F551" s="71" t="s">
        <v>1004</v>
      </c>
      <c r="G551" s="3">
        <v>2606</v>
      </c>
      <c r="H551" s="47" t="s">
        <v>4907</v>
      </c>
      <c r="I551" s="47" t="s">
        <v>4907</v>
      </c>
      <c r="J551" s="47" t="s">
        <v>4907</v>
      </c>
      <c r="K551" s="47" t="s">
        <v>4905</v>
      </c>
      <c r="L551" s="51">
        <v>0.4</v>
      </c>
      <c r="M551" s="51">
        <v>0.4</v>
      </c>
      <c r="N551" s="72">
        <v>0</v>
      </c>
      <c r="O551" s="65"/>
      <c r="P551" s="63" t="s">
        <v>3454</v>
      </c>
      <c r="Q551" s="63" t="s">
        <v>3942</v>
      </c>
      <c r="R551" s="63" t="s">
        <v>4979</v>
      </c>
      <c r="S551" s="63">
        <v>2</v>
      </c>
      <c r="T551" s="3">
        <f t="shared" si="94"/>
        <v>1563.6</v>
      </c>
      <c r="U551" s="3">
        <f t="shared" si="93"/>
        <v>1563.6</v>
      </c>
      <c r="V551" s="3">
        <v>1244199.4782608694</v>
      </c>
      <c r="W551" s="3">
        <f t="shared" si="91"/>
        <v>1563.6</v>
      </c>
      <c r="X551" s="3">
        <f t="shared" si="92"/>
        <v>1563.6</v>
      </c>
      <c r="Y551" s="62">
        <v>0</v>
      </c>
      <c r="Z551" s="138">
        <f t="shared" si="89"/>
        <v>1244199.4782608694</v>
      </c>
      <c r="AA551" s="84"/>
      <c r="AB551" s="73"/>
    </row>
    <row r="552" spans="1:29" ht="24.9" x14ac:dyDescent="0.4">
      <c r="A552" s="28"/>
      <c r="B552" s="260">
        <v>539</v>
      </c>
      <c r="C552" s="66" t="s">
        <v>781</v>
      </c>
      <c r="D552" s="70" t="s">
        <v>2531</v>
      </c>
      <c r="E552" s="66" t="s">
        <v>786</v>
      </c>
      <c r="F552" s="71" t="s">
        <v>786</v>
      </c>
      <c r="G552" s="3">
        <v>3105</v>
      </c>
      <c r="H552" s="47" t="s">
        <v>4907</v>
      </c>
      <c r="I552" s="47" t="s">
        <v>4907</v>
      </c>
      <c r="J552" s="47" t="s">
        <v>4907</v>
      </c>
      <c r="K552" s="47" t="s">
        <v>4905</v>
      </c>
      <c r="L552" s="51">
        <v>0.39677938808373592</v>
      </c>
      <c r="M552" s="51">
        <v>0.39677938808373592</v>
      </c>
      <c r="N552" s="72">
        <v>0</v>
      </c>
      <c r="O552" s="65"/>
      <c r="P552" s="63" t="s">
        <v>3126</v>
      </c>
      <c r="Q552" s="63" t="s">
        <v>3616</v>
      </c>
      <c r="R552" s="63" t="s">
        <v>4979</v>
      </c>
      <c r="S552" s="63">
        <v>1</v>
      </c>
      <c r="T552" s="62">
        <f t="shared" si="94"/>
        <v>1873</v>
      </c>
      <c r="U552" s="62">
        <f t="shared" si="93"/>
        <v>1873</v>
      </c>
      <c r="V552" s="3">
        <v>2422611.8823529412</v>
      </c>
      <c r="W552" s="3">
        <f t="shared" si="91"/>
        <v>1873</v>
      </c>
      <c r="X552" s="3">
        <f t="shared" si="92"/>
        <v>1873</v>
      </c>
      <c r="Y552" s="62">
        <v>0</v>
      </c>
      <c r="Z552" s="138">
        <f t="shared" si="89"/>
        <v>2422611.8823529412</v>
      </c>
      <c r="AA552" s="84"/>
      <c r="AB552" s="73"/>
    </row>
    <row r="553" spans="1:29" ht="37.299999999999997" x14ac:dyDescent="0.4">
      <c r="A553" s="28"/>
      <c r="B553" s="260">
        <v>540</v>
      </c>
      <c r="C553" s="66" t="s">
        <v>1019</v>
      </c>
      <c r="D553" s="74" t="s">
        <v>2721</v>
      </c>
      <c r="E553" s="66" t="s">
        <v>1050</v>
      </c>
      <c r="F553" s="71" t="s">
        <v>1050</v>
      </c>
      <c r="G553" s="3">
        <v>2145</v>
      </c>
      <c r="H553" s="47" t="s">
        <v>4907</v>
      </c>
      <c r="I553" s="47" t="s">
        <v>4907</v>
      </c>
      <c r="J553" s="47" t="s">
        <v>4907</v>
      </c>
      <c r="K553" s="47" t="s">
        <v>4905</v>
      </c>
      <c r="L553" s="51">
        <v>0.39600000000000002</v>
      </c>
      <c r="M553" s="51">
        <v>0.39600000000000002</v>
      </c>
      <c r="N553" s="72">
        <v>7.7499999999999999E-2</v>
      </c>
      <c r="O553" s="65" t="s">
        <v>4978</v>
      </c>
      <c r="P553" s="63" t="s">
        <v>3475</v>
      </c>
      <c r="Q553" s="63" t="s">
        <v>3963</v>
      </c>
      <c r="R553" s="63" t="s">
        <v>4979</v>
      </c>
      <c r="S553" s="63">
        <v>2</v>
      </c>
      <c r="T553" s="62">
        <f t="shared" si="94"/>
        <v>1295.58</v>
      </c>
      <c r="U553" s="62">
        <f t="shared" si="93"/>
        <v>1295.58</v>
      </c>
      <c r="V553" s="3">
        <v>0</v>
      </c>
      <c r="W553" s="3">
        <f t="shared" si="91"/>
        <v>1295.58</v>
      </c>
      <c r="X553" s="3">
        <f t="shared" si="92"/>
        <v>1295.58</v>
      </c>
      <c r="Y553" s="62">
        <v>0</v>
      </c>
      <c r="Z553" s="138">
        <f t="shared" si="89"/>
        <v>0</v>
      </c>
      <c r="AA553" s="84"/>
      <c r="AB553" s="73"/>
    </row>
    <row r="554" spans="1:29" ht="24.9" x14ac:dyDescent="0.4">
      <c r="A554" s="28"/>
      <c r="B554" s="260">
        <v>541</v>
      </c>
      <c r="C554" s="66" t="s">
        <v>292</v>
      </c>
      <c r="D554" s="70" t="s">
        <v>2934</v>
      </c>
      <c r="E554" s="66" t="s">
        <v>315</v>
      </c>
      <c r="F554" s="71" t="s">
        <v>315</v>
      </c>
      <c r="G554" s="3">
        <v>3044</v>
      </c>
      <c r="H554" s="47" t="s">
        <v>4907</v>
      </c>
      <c r="I554" s="47" t="s">
        <v>4907</v>
      </c>
      <c r="J554" s="47" t="s">
        <v>4907</v>
      </c>
      <c r="K554" s="47" t="s">
        <v>4905</v>
      </c>
      <c r="L554" s="51">
        <v>0.38370565045992117</v>
      </c>
      <c r="M554" s="51">
        <v>0.38370565045992117</v>
      </c>
      <c r="N554" s="72">
        <v>0</v>
      </c>
      <c r="O554" s="65"/>
      <c r="P554" s="63" t="s">
        <v>5058</v>
      </c>
      <c r="Q554" s="63" t="s">
        <v>5199</v>
      </c>
      <c r="R554" s="63" t="s">
        <v>4985</v>
      </c>
      <c r="S554" s="63">
        <v>2</v>
      </c>
      <c r="T554" s="62">
        <f t="shared" si="94"/>
        <v>1875.9999999999998</v>
      </c>
      <c r="U554" s="62">
        <f t="shared" si="93"/>
        <v>1875.9999999999998</v>
      </c>
      <c r="V554" s="3">
        <v>2032274.9999999998</v>
      </c>
      <c r="W554" s="3">
        <f t="shared" si="91"/>
        <v>1875.9999999999998</v>
      </c>
      <c r="X554" s="3">
        <f t="shared" si="92"/>
        <v>1875.9999999999998</v>
      </c>
      <c r="Y554" s="62">
        <v>0</v>
      </c>
      <c r="Z554" s="138">
        <f t="shared" si="89"/>
        <v>2032274.9999999998</v>
      </c>
      <c r="AA554" s="84"/>
      <c r="AB554" s="73"/>
    </row>
    <row r="555" spans="1:29" ht="21" customHeight="1" x14ac:dyDescent="0.4">
      <c r="A555" s="28"/>
      <c r="B555" s="260">
        <v>542</v>
      </c>
      <c r="C555" s="66" t="s">
        <v>523</v>
      </c>
      <c r="D555" s="70" t="s">
        <v>2356</v>
      </c>
      <c r="E555" s="66" t="s">
        <v>539</v>
      </c>
      <c r="F555" s="71" t="s">
        <v>552</v>
      </c>
      <c r="G555" s="3">
        <v>3075</v>
      </c>
      <c r="H555" s="47" t="s">
        <v>4907</v>
      </c>
      <c r="I555" s="47" t="s">
        <v>4907</v>
      </c>
      <c r="J555" s="47" t="s">
        <v>4907</v>
      </c>
      <c r="K555" s="47" t="s">
        <v>4905</v>
      </c>
      <c r="L555" s="51">
        <v>0.38</v>
      </c>
      <c r="M555" s="51">
        <v>0.38</v>
      </c>
      <c r="N555" s="72">
        <v>0</v>
      </c>
      <c r="O555" s="65"/>
      <c r="P555" s="63" t="s">
        <v>3319</v>
      </c>
      <c r="Q555" s="63" t="s">
        <v>3808</v>
      </c>
      <c r="R555" s="63" t="s">
        <v>4979</v>
      </c>
      <c r="S555" s="63">
        <v>1</v>
      </c>
      <c r="T555" s="3">
        <f t="shared" si="94"/>
        <v>1906.5</v>
      </c>
      <c r="U555" s="3">
        <f t="shared" si="93"/>
        <v>1906.5</v>
      </c>
      <c r="V555" s="3">
        <v>4180063</v>
      </c>
      <c r="W555" s="3">
        <f t="shared" si="91"/>
        <v>1906.5</v>
      </c>
      <c r="X555" s="3">
        <f t="shared" si="92"/>
        <v>1906.5</v>
      </c>
      <c r="Y555" s="62">
        <v>2639608</v>
      </c>
      <c r="Z555" s="138">
        <f t="shared" si="89"/>
        <v>6819671</v>
      </c>
      <c r="AA555" s="84"/>
      <c r="AB555" s="73"/>
    </row>
    <row r="556" spans="1:29" ht="24.9" x14ac:dyDescent="0.4">
      <c r="A556" s="28"/>
      <c r="B556" s="260">
        <v>543</v>
      </c>
      <c r="C556" s="66" t="s">
        <v>743</v>
      </c>
      <c r="D556" s="70" t="s">
        <v>2514</v>
      </c>
      <c r="E556" s="66" t="s">
        <v>758</v>
      </c>
      <c r="F556" s="71" t="s">
        <v>758</v>
      </c>
      <c r="G556" s="3">
        <v>3773</v>
      </c>
      <c r="H556" s="47" t="s">
        <v>4907</v>
      </c>
      <c r="I556" s="47" t="s">
        <v>4907</v>
      </c>
      <c r="J556" s="47" t="s">
        <v>4907</v>
      </c>
      <c r="K556" s="47" t="s">
        <v>4905</v>
      </c>
      <c r="L556" s="51">
        <v>0.37529817121653858</v>
      </c>
      <c r="M556" s="51">
        <v>0.37529817121653858</v>
      </c>
      <c r="N556" s="72">
        <v>0</v>
      </c>
      <c r="O556" s="65"/>
      <c r="P556" s="63" t="s">
        <v>3394</v>
      </c>
      <c r="Q556" s="63" t="s">
        <v>3882</v>
      </c>
      <c r="R556" s="63" t="s">
        <v>4979</v>
      </c>
      <c r="S556" s="63">
        <v>2</v>
      </c>
      <c r="T556" s="62">
        <f t="shared" si="94"/>
        <v>2356.9999999999995</v>
      </c>
      <c r="U556" s="62">
        <f t="shared" si="93"/>
        <v>2356.9999999999995</v>
      </c>
      <c r="V556" s="3">
        <v>1670861.3939393938</v>
      </c>
      <c r="W556" s="3">
        <f t="shared" si="91"/>
        <v>2356.9999999999995</v>
      </c>
      <c r="X556" s="3">
        <f t="shared" si="92"/>
        <v>2356.9999999999995</v>
      </c>
      <c r="Y556" s="62">
        <v>0</v>
      </c>
      <c r="Z556" s="138">
        <f t="shared" si="89"/>
        <v>1670861.3939393938</v>
      </c>
      <c r="AA556" s="84"/>
      <c r="AB556" s="73"/>
    </row>
    <row r="557" spans="1:29" ht="24.9" x14ac:dyDescent="0.4">
      <c r="A557" s="28"/>
      <c r="B557" s="260">
        <v>544</v>
      </c>
      <c r="C557" s="66" t="s">
        <v>1154</v>
      </c>
      <c r="D557" s="66" t="s">
        <v>3053</v>
      </c>
      <c r="E557" s="66" t="s">
        <v>198</v>
      </c>
      <c r="F557" s="71" t="s">
        <v>1172</v>
      </c>
      <c r="G557" s="3">
        <v>3058</v>
      </c>
      <c r="H557" s="47" t="s">
        <v>4907</v>
      </c>
      <c r="I557" s="47" t="s">
        <v>4907</v>
      </c>
      <c r="J557" s="47" t="s">
        <v>4907</v>
      </c>
      <c r="K557" s="47" t="s">
        <v>4905</v>
      </c>
      <c r="L557" s="51">
        <v>0.37</v>
      </c>
      <c r="M557" s="51">
        <v>0.37</v>
      </c>
      <c r="N557" s="72">
        <v>0</v>
      </c>
      <c r="O557" s="65"/>
      <c r="P557" s="63" t="s">
        <v>3519</v>
      </c>
      <c r="Q557" s="63" t="s">
        <v>4007</v>
      </c>
      <c r="R557" s="63" t="s">
        <v>4979</v>
      </c>
      <c r="S557" s="63">
        <v>2</v>
      </c>
      <c r="T557" s="3">
        <f t="shared" si="94"/>
        <v>1926.54</v>
      </c>
      <c r="U557" s="3">
        <f t="shared" si="93"/>
        <v>1926.54</v>
      </c>
      <c r="V557" s="3">
        <v>0</v>
      </c>
      <c r="W557" s="3">
        <f t="shared" si="91"/>
        <v>1926.54</v>
      </c>
      <c r="X557" s="3">
        <f t="shared" si="92"/>
        <v>1926.54</v>
      </c>
      <c r="Y557" s="62">
        <v>0</v>
      </c>
      <c r="Z557" s="138">
        <f t="shared" ref="Z557:Z588" si="95">V557+Y557</f>
        <v>0</v>
      </c>
      <c r="AA557" s="84"/>
      <c r="AB557" s="73"/>
    </row>
    <row r="558" spans="1:29" x14ac:dyDescent="0.4">
      <c r="A558" s="28"/>
      <c r="B558" s="260">
        <v>545</v>
      </c>
      <c r="C558" s="66" t="s">
        <v>523</v>
      </c>
      <c r="D558" s="70" t="s">
        <v>2358</v>
      </c>
      <c r="E558" s="66" t="s">
        <v>540</v>
      </c>
      <c r="F558" s="71" t="s">
        <v>540</v>
      </c>
      <c r="G558" s="3">
        <v>2944</v>
      </c>
      <c r="H558" s="47" t="s">
        <v>4907</v>
      </c>
      <c r="I558" s="47" t="s">
        <v>4907</v>
      </c>
      <c r="J558" s="47" t="s">
        <v>4907</v>
      </c>
      <c r="K558" s="47" t="s">
        <v>4905</v>
      </c>
      <c r="L558" s="51">
        <v>0.36840000000000001</v>
      </c>
      <c r="M558" s="51">
        <v>0.36840000000000001</v>
      </c>
      <c r="N558" s="72">
        <v>0</v>
      </c>
      <c r="O558" s="65"/>
      <c r="P558" s="63" t="s">
        <v>3320</v>
      </c>
      <c r="Q558" s="63" t="s">
        <v>3809</v>
      </c>
      <c r="R558" s="63" t="s">
        <v>4979</v>
      </c>
      <c r="S558" s="63">
        <v>2</v>
      </c>
      <c r="T558" s="3">
        <f t="shared" si="94"/>
        <v>1859.4303999999997</v>
      </c>
      <c r="U558" s="3">
        <f t="shared" si="93"/>
        <v>1859.4303999999997</v>
      </c>
      <c r="V558" s="3">
        <v>2198203.5185185187</v>
      </c>
      <c r="W558" s="3">
        <f t="shared" si="91"/>
        <v>1859.4303999999997</v>
      </c>
      <c r="X558" s="3">
        <f t="shared" si="92"/>
        <v>1859.4303999999997</v>
      </c>
      <c r="Y558" s="62">
        <v>0</v>
      </c>
      <c r="Z558" s="138">
        <f t="shared" si="95"/>
        <v>2198203.5185185187</v>
      </c>
      <c r="AA558" s="84"/>
      <c r="AB558" s="73"/>
    </row>
    <row r="559" spans="1:29" ht="49.75" x14ac:dyDescent="0.4">
      <c r="A559" s="28"/>
      <c r="B559" s="260">
        <v>546</v>
      </c>
      <c r="C559" s="66" t="s">
        <v>96</v>
      </c>
      <c r="D559" s="74" t="s">
        <v>2897</v>
      </c>
      <c r="E559" s="66" t="s">
        <v>1238</v>
      </c>
      <c r="F559" s="71" t="s">
        <v>1240</v>
      </c>
      <c r="G559" s="3">
        <v>3776</v>
      </c>
      <c r="H559" s="47" t="s">
        <v>4907</v>
      </c>
      <c r="I559" s="47" t="s">
        <v>4907</v>
      </c>
      <c r="J559" s="47" t="s">
        <v>4907</v>
      </c>
      <c r="K559" s="47" t="s">
        <v>4905</v>
      </c>
      <c r="L559" s="51">
        <v>0.36599999999999999</v>
      </c>
      <c r="M559" s="51">
        <v>0.36599999999999999</v>
      </c>
      <c r="N559" s="72">
        <v>0</v>
      </c>
      <c r="O559" s="65"/>
      <c r="P559" s="63" t="s">
        <v>3208</v>
      </c>
      <c r="Q559" s="63" t="s">
        <v>3698</v>
      </c>
      <c r="R559" s="63" t="s">
        <v>4979</v>
      </c>
      <c r="S559" s="63">
        <v>3</v>
      </c>
      <c r="T559" s="62">
        <f t="shared" si="94"/>
        <v>2393.9839999999999</v>
      </c>
      <c r="U559" s="62">
        <f t="shared" si="93"/>
        <v>2393.9839999999999</v>
      </c>
      <c r="V559" s="3">
        <v>2224371</v>
      </c>
      <c r="W559" s="3">
        <f t="shared" si="91"/>
        <v>2393.9839999999999</v>
      </c>
      <c r="X559" s="3">
        <f t="shared" si="92"/>
        <v>2393.9839999999999</v>
      </c>
      <c r="Y559" s="62">
        <v>1366282</v>
      </c>
      <c r="Z559" s="138">
        <f t="shared" si="95"/>
        <v>3590653</v>
      </c>
      <c r="AA559" s="84"/>
      <c r="AB559" s="73"/>
    </row>
    <row r="560" spans="1:29" ht="49.75" x14ac:dyDescent="0.4">
      <c r="A560" s="34"/>
      <c r="B560" s="260">
        <v>547</v>
      </c>
      <c r="C560" s="66" t="s">
        <v>96</v>
      </c>
      <c r="D560" s="74" t="s">
        <v>2068</v>
      </c>
      <c r="E560" s="66" t="s">
        <v>105</v>
      </c>
      <c r="F560" s="71" t="s">
        <v>105</v>
      </c>
      <c r="G560" s="3">
        <v>3673</v>
      </c>
      <c r="H560" s="47" t="s">
        <v>4907</v>
      </c>
      <c r="I560" s="47" t="s">
        <v>4907</v>
      </c>
      <c r="J560" s="47" t="s">
        <v>4907</v>
      </c>
      <c r="K560" s="47" t="s">
        <v>4905</v>
      </c>
      <c r="L560" s="51">
        <v>0.36499999999999999</v>
      </c>
      <c r="M560" s="51">
        <v>0.36499999999999999</v>
      </c>
      <c r="N560" s="72">
        <v>0</v>
      </c>
      <c r="O560" s="65"/>
      <c r="P560" s="63" t="s">
        <v>3210</v>
      </c>
      <c r="Q560" s="63" t="s">
        <v>3700</v>
      </c>
      <c r="R560" s="63" t="s">
        <v>4979</v>
      </c>
      <c r="S560" s="63">
        <v>3</v>
      </c>
      <c r="T560" s="62">
        <f t="shared" si="94"/>
        <v>2332.355</v>
      </c>
      <c r="U560" s="62">
        <f t="shared" si="93"/>
        <v>2332.355</v>
      </c>
      <c r="V560" s="3">
        <v>2558646.3636363638</v>
      </c>
      <c r="W560" s="3">
        <f t="shared" si="91"/>
        <v>2332.355</v>
      </c>
      <c r="X560" s="3">
        <f t="shared" si="92"/>
        <v>2332.355</v>
      </c>
      <c r="Y560" s="62">
        <v>0</v>
      </c>
      <c r="Z560" s="138">
        <f t="shared" si="95"/>
        <v>2558646.3636363638</v>
      </c>
      <c r="AA560" s="98"/>
      <c r="AB560" s="97"/>
      <c r="AC560" s="1"/>
    </row>
    <row r="561" spans="1:29" ht="14.25" customHeight="1" x14ac:dyDescent="0.4">
      <c r="A561" s="31"/>
      <c r="B561" s="260">
        <v>548</v>
      </c>
      <c r="C561" s="66" t="s">
        <v>162</v>
      </c>
      <c r="D561" s="70" t="s">
        <v>2104</v>
      </c>
      <c r="E561" s="66" t="s">
        <v>172</v>
      </c>
      <c r="F561" s="71" t="s">
        <v>209</v>
      </c>
      <c r="G561" s="3">
        <v>3441</v>
      </c>
      <c r="H561" s="47" t="s">
        <v>4907</v>
      </c>
      <c r="I561" s="47" t="s">
        <v>4907</v>
      </c>
      <c r="J561" s="47" t="s">
        <v>4907</v>
      </c>
      <c r="K561" s="47" t="s">
        <v>4905</v>
      </c>
      <c r="L561" s="51">
        <v>0.36</v>
      </c>
      <c r="M561" s="51">
        <v>0.36</v>
      </c>
      <c r="N561" s="72">
        <v>0</v>
      </c>
      <c r="O561" s="65"/>
      <c r="P561" s="63" t="s">
        <v>3231</v>
      </c>
      <c r="Q561" s="63" t="s">
        <v>3721</v>
      </c>
      <c r="R561" s="63" t="s">
        <v>4979</v>
      </c>
      <c r="S561" s="63">
        <v>2</v>
      </c>
      <c r="T561" s="3">
        <v>2133.2400000000002</v>
      </c>
      <c r="U561" s="3">
        <f t="shared" si="93"/>
        <v>2202.2400000000002</v>
      </c>
      <c r="V561" s="3">
        <v>0</v>
      </c>
      <c r="W561" s="3">
        <f t="shared" si="91"/>
        <v>2133.2400000000002</v>
      </c>
      <c r="X561" s="3">
        <f t="shared" si="92"/>
        <v>2202.2400000000002</v>
      </c>
      <c r="Y561" s="62">
        <v>0</v>
      </c>
      <c r="Z561" s="138">
        <f t="shared" si="95"/>
        <v>0</v>
      </c>
      <c r="AA561" s="84"/>
      <c r="AB561" s="73"/>
    </row>
    <row r="562" spans="1:29" ht="14.25" customHeight="1" x14ac:dyDescent="0.4">
      <c r="A562" s="27"/>
      <c r="B562" s="260">
        <v>549</v>
      </c>
      <c r="C562" s="66" t="s">
        <v>30</v>
      </c>
      <c r="D562" s="70" t="s">
        <v>2029</v>
      </c>
      <c r="E562" s="66" t="s">
        <v>48</v>
      </c>
      <c r="F562" s="71" t="s">
        <v>48</v>
      </c>
      <c r="G562" s="3">
        <v>2233</v>
      </c>
      <c r="H562" s="47" t="s">
        <v>4907</v>
      </c>
      <c r="I562" s="47" t="s">
        <v>4907</v>
      </c>
      <c r="J562" s="47" t="s">
        <v>4907</v>
      </c>
      <c r="K562" s="47" t="s">
        <v>4905</v>
      </c>
      <c r="L562" s="51">
        <v>0.36</v>
      </c>
      <c r="M562" s="51">
        <v>0.36</v>
      </c>
      <c r="N562" s="72">
        <v>0</v>
      </c>
      <c r="O562" s="65"/>
      <c r="P562" s="63" t="s">
        <v>3197</v>
      </c>
      <c r="Q562" s="63" t="s">
        <v>3687</v>
      </c>
      <c r="R562" s="63" t="s">
        <v>4979</v>
      </c>
      <c r="S562" s="63">
        <v>2</v>
      </c>
      <c r="T562" s="3">
        <f t="shared" ref="T562:T570" si="96">IF(G562*(1-L562)-AA562&gt;0,G562*(1-L562)-AA562,0)</f>
        <v>1429.1200000000001</v>
      </c>
      <c r="U562" s="3">
        <f t="shared" si="93"/>
        <v>1429.1200000000001</v>
      </c>
      <c r="V562" s="3">
        <v>2161782</v>
      </c>
      <c r="W562" s="3">
        <f t="shared" si="91"/>
        <v>1429.1200000000001</v>
      </c>
      <c r="X562" s="3">
        <f t="shared" si="92"/>
        <v>1429.1200000000001</v>
      </c>
      <c r="Y562" s="62">
        <v>0</v>
      </c>
      <c r="Z562" s="138">
        <f t="shared" si="95"/>
        <v>2161782</v>
      </c>
      <c r="AA562" s="84"/>
      <c r="AB562" s="73"/>
    </row>
    <row r="563" spans="1:29" ht="14.25" customHeight="1" x14ac:dyDescent="0.4">
      <c r="A563" s="27"/>
      <c r="B563" s="260">
        <v>550</v>
      </c>
      <c r="C563" s="66" t="s">
        <v>963</v>
      </c>
      <c r="D563" s="70" t="s">
        <v>2673</v>
      </c>
      <c r="E563" s="66" t="s">
        <v>987</v>
      </c>
      <c r="F563" s="71" t="s">
        <v>987</v>
      </c>
      <c r="G563" s="3">
        <v>2049</v>
      </c>
      <c r="H563" s="47" t="s">
        <v>4907</v>
      </c>
      <c r="I563" s="47" t="s">
        <v>4907</v>
      </c>
      <c r="J563" s="47" t="s">
        <v>4907</v>
      </c>
      <c r="K563" s="47" t="s">
        <v>4905</v>
      </c>
      <c r="L563" s="51">
        <v>0.36</v>
      </c>
      <c r="M563" s="51">
        <v>0.36</v>
      </c>
      <c r="N563" s="72">
        <v>2.2799999999999997E-2</v>
      </c>
      <c r="O563" s="65" t="s">
        <v>4978</v>
      </c>
      <c r="P563" s="63" t="s">
        <v>3448</v>
      </c>
      <c r="Q563" s="63" t="s">
        <v>3936</v>
      </c>
      <c r="R563" s="63" t="s">
        <v>4979</v>
      </c>
      <c r="S563" s="63">
        <v>2</v>
      </c>
      <c r="T563" s="3">
        <f t="shared" si="96"/>
        <v>1311.3600000000001</v>
      </c>
      <c r="U563" s="3">
        <f t="shared" si="93"/>
        <v>1311.3600000000001</v>
      </c>
      <c r="V563" s="3">
        <v>0</v>
      </c>
      <c r="W563" s="3">
        <f t="shared" si="91"/>
        <v>1311.3600000000001</v>
      </c>
      <c r="X563" s="3">
        <f t="shared" si="92"/>
        <v>1311.3600000000001</v>
      </c>
      <c r="Y563" s="62">
        <v>0</v>
      </c>
      <c r="Z563" s="138">
        <f t="shared" si="95"/>
        <v>0</v>
      </c>
      <c r="AA563" s="84"/>
      <c r="AB563" s="73"/>
    </row>
    <row r="564" spans="1:29" ht="37.299999999999997" x14ac:dyDescent="0.4">
      <c r="A564" s="27"/>
      <c r="B564" s="260">
        <v>551</v>
      </c>
      <c r="C564" s="66" t="s">
        <v>471</v>
      </c>
      <c r="D564" s="70" t="s">
        <v>2341</v>
      </c>
      <c r="E564" s="66" t="s">
        <v>512</v>
      </c>
      <c r="F564" s="71" t="s">
        <v>512</v>
      </c>
      <c r="G564" s="3">
        <v>2028</v>
      </c>
      <c r="H564" s="47" t="s">
        <v>4907</v>
      </c>
      <c r="I564" s="47" t="s">
        <v>4907</v>
      </c>
      <c r="J564" s="47" t="s">
        <v>4907</v>
      </c>
      <c r="K564" s="47" t="s">
        <v>4905</v>
      </c>
      <c r="L564" s="51">
        <v>0.36</v>
      </c>
      <c r="M564" s="51">
        <v>0.36</v>
      </c>
      <c r="N564" s="72">
        <v>0</v>
      </c>
      <c r="O564" s="65"/>
      <c r="P564" s="63" t="s">
        <v>3116</v>
      </c>
      <c r="Q564" s="63" t="s">
        <v>3588</v>
      </c>
      <c r="R564" s="63" t="s">
        <v>4979</v>
      </c>
      <c r="S564" s="63">
        <v>3</v>
      </c>
      <c r="T564" s="3">
        <f t="shared" si="96"/>
        <v>1297.92</v>
      </c>
      <c r="U564" s="3">
        <f t="shared" si="93"/>
        <v>1297.92</v>
      </c>
      <c r="V564" s="3">
        <v>1555749.9999999998</v>
      </c>
      <c r="W564" s="3">
        <f t="shared" si="91"/>
        <v>1297.92</v>
      </c>
      <c r="X564" s="3">
        <f t="shared" si="92"/>
        <v>1297.92</v>
      </c>
      <c r="Y564" s="62">
        <v>0</v>
      </c>
      <c r="Z564" s="138">
        <f t="shared" si="95"/>
        <v>1555749.9999999998</v>
      </c>
      <c r="AA564" s="84"/>
      <c r="AB564" s="73"/>
    </row>
    <row r="565" spans="1:29" ht="25.5" customHeight="1" x14ac:dyDescent="0.4">
      <c r="A565" s="27"/>
      <c r="B565" s="260">
        <v>552</v>
      </c>
      <c r="C565" s="66" t="s">
        <v>560</v>
      </c>
      <c r="D565" s="70" t="s">
        <v>2380</v>
      </c>
      <c r="E565" s="66" t="s">
        <v>580</v>
      </c>
      <c r="F565" s="71" t="s">
        <v>580</v>
      </c>
      <c r="G565" s="3">
        <v>2408</v>
      </c>
      <c r="H565" s="47" t="s">
        <v>4907</v>
      </c>
      <c r="I565" s="47" t="s">
        <v>4907</v>
      </c>
      <c r="J565" s="47" t="s">
        <v>4907</v>
      </c>
      <c r="K565" s="47" t="s">
        <v>4905</v>
      </c>
      <c r="L565" s="51">
        <v>0.35299999999999998</v>
      </c>
      <c r="M565" s="51">
        <v>0.35299999999999998</v>
      </c>
      <c r="N565" s="72">
        <v>0</v>
      </c>
      <c r="O565" s="65"/>
      <c r="P565" s="63" t="s">
        <v>3331</v>
      </c>
      <c r="Q565" s="63" t="s">
        <v>3820</v>
      </c>
      <c r="R565" s="63" t="s">
        <v>4979</v>
      </c>
      <c r="S565" s="63">
        <v>2</v>
      </c>
      <c r="T565" s="62">
        <f t="shared" si="96"/>
        <v>1557.9760000000001</v>
      </c>
      <c r="U565" s="62">
        <f t="shared" si="93"/>
        <v>1557.9760000000001</v>
      </c>
      <c r="V565" s="3">
        <v>2419250.7549999999</v>
      </c>
      <c r="W565" s="3">
        <f t="shared" si="91"/>
        <v>1557.9760000000001</v>
      </c>
      <c r="X565" s="3">
        <f t="shared" si="92"/>
        <v>1557.9760000000001</v>
      </c>
      <c r="Y565" s="62">
        <v>2419250.7549999999</v>
      </c>
      <c r="Z565" s="138">
        <f t="shared" si="95"/>
        <v>4838501.51</v>
      </c>
      <c r="AA565" s="84"/>
      <c r="AB565" s="73"/>
    </row>
    <row r="566" spans="1:29" ht="24.9" x14ac:dyDescent="0.4">
      <c r="A566" s="27"/>
      <c r="B566" s="260">
        <v>553</v>
      </c>
      <c r="C566" s="66" t="s">
        <v>122</v>
      </c>
      <c r="D566" s="70" t="s">
        <v>2088</v>
      </c>
      <c r="E566" s="66" t="s">
        <v>132</v>
      </c>
      <c r="F566" s="71" t="s">
        <v>158</v>
      </c>
      <c r="G566" s="3">
        <v>4911</v>
      </c>
      <c r="H566" s="47" t="s">
        <v>4907</v>
      </c>
      <c r="I566" s="47" t="s">
        <v>4907</v>
      </c>
      <c r="J566" s="47" t="s">
        <v>4907</v>
      </c>
      <c r="K566" s="47" t="s">
        <v>4905</v>
      </c>
      <c r="L566" s="51">
        <v>0.35003054367745873</v>
      </c>
      <c r="M566" s="51">
        <v>0.35003054367745873</v>
      </c>
      <c r="N566" s="72">
        <v>0</v>
      </c>
      <c r="O566" s="65"/>
      <c r="P566" s="63" t="s">
        <v>3221</v>
      </c>
      <c r="Q566" s="63" t="s">
        <v>3711</v>
      </c>
      <c r="R566" s="63" t="s">
        <v>4979</v>
      </c>
      <c r="S566" s="63">
        <v>2</v>
      </c>
      <c r="T566" s="3">
        <f t="shared" si="96"/>
        <v>3192.0000000000005</v>
      </c>
      <c r="U566" s="3">
        <f t="shared" si="93"/>
        <v>3192.0000000000005</v>
      </c>
      <c r="V566" s="3">
        <v>2130830.333333333</v>
      </c>
      <c r="W566" s="3">
        <f t="shared" si="91"/>
        <v>3192.0000000000005</v>
      </c>
      <c r="X566" s="3">
        <f t="shared" si="92"/>
        <v>3192.0000000000005</v>
      </c>
      <c r="Y566" s="62">
        <v>0</v>
      </c>
      <c r="Z566" s="212">
        <f t="shared" si="95"/>
        <v>2130830.333333333</v>
      </c>
      <c r="AA566" s="84"/>
      <c r="AB566" s="73"/>
    </row>
    <row r="567" spans="1:29" ht="24.9" x14ac:dyDescent="0.4">
      <c r="A567" s="27"/>
      <c r="B567" s="260">
        <v>554</v>
      </c>
      <c r="C567" s="66" t="s">
        <v>30</v>
      </c>
      <c r="D567" s="70" t="s">
        <v>2028</v>
      </c>
      <c r="E567" s="66" t="s">
        <v>47</v>
      </c>
      <c r="F567" s="71" t="s">
        <v>65</v>
      </c>
      <c r="G567" s="3">
        <v>3587</v>
      </c>
      <c r="H567" s="47" t="s">
        <v>4907</v>
      </c>
      <c r="I567" s="47" t="s">
        <v>4907</v>
      </c>
      <c r="J567" s="47" t="s">
        <v>4907</v>
      </c>
      <c r="K567" s="47" t="s">
        <v>4905</v>
      </c>
      <c r="L567" s="51">
        <v>0.35</v>
      </c>
      <c r="M567" s="51">
        <v>0.35</v>
      </c>
      <c r="N567" s="72">
        <v>0</v>
      </c>
      <c r="O567" s="65"/>
      <c r="P567" s="63" t="s">
        <v>3195</v>
      </c>
      <c r="Q567" s="63" t="s">
        <v>3685</v>
      </c>
      <c r="R567" s="63" t="s">
        <v>4979</v>
      </c>
      <c r="S567" s="63">
        <v>2</v>
      </c>
      <c r="T567" s="3">
        <f t="shared" si="96"/>
        <v>2331.5500000000002</v>
      </c>
      <c r="U567" s="3">
        <f t="shared" si="93"/>
        <v>2331.5500000000002</v>
      </c>
      <c r="V567" s="3">
        <v>2629119.4999999995</v>
      </c>
      <c r="W567" s="3">
        <f t="shared" si="91"/>
        <v>2331.5500000000002</v>
      </c>
      <c r="X567" s="3">
        <f t="shared" si="92"/>
        <v>2331.5500000000002</v>
      </c>
      <c r="Y567" s="62">
        <v>0</v>
      </c>
      <c r="Z567" s="138">
        <f t="shared" si="95"/>
        <v>2629119.4999999995</v>
      </c>
      <c r="AA567" s="84"/>
      <c r="AB567" s="73"/>
    </row>
    <row r="568" spans="1:29" ht="43.75" x14ac:dyDescent="0.4">
      <c r="A568" s="27"/>
      <c r="B568" s="260">
        <v>555</v>
      </c>
      <c r="C568" s="66" t="s">
        <v>993</v>
      </c>
      <c r="D568" s="66" t="s">
        <v>3029</v>
      </c>
      <c r="E568" s="158" t="s">
        <v>1545</v>
      </c>
      <c r="F568" s="171" t="s">
        <v>1546</v>
      </c>
      <c r="G568" s="3">
        <v>3123</v>
      </c>
      <c r="H568" s="47" t="s">
        <v>4907</v>
      </c>
      <c r="I568" s="47" t="s">
        <v>4907</v>
      </c>
      <c r="J568" s="47" t="s">
        <v>4907</v>
      </c>
      <c r="K568" s="47" t="s">
        <v>4905</v>
      </c>
      <c r="L568" s="51">
        <v>0.35</v>
      </c>
      <c r="M568" s="51">
        <v>0.35</v>
      </c>
      <c r="N568" s="72">
        <v>0</v>
      </c>
      <c r="O568" s="65"/>
      <c r="P568" s="63" t="s">
        <v>3463</v>
      </c>
      <c r="Q568" s="63" t="s">
        <v>3951</v>
      </c>
      <c r="R568" s="63" t="s">
        <v>4979</v>
      </c>
      <c r="S568" s="63">
        <v>2</v>
      </c>
      <c r="T568" s="3">
        <f t="shared" si="96"/>
        <v>2029.95</v>
      </c>
      <c r="U568" s="3">
        <f t="shared" si="93"/>
        <v>2029.95</v>
      </c>
      <c r="V568" s="3">
        <v>3979860</v>
      </c>
      <c r="W568" s="3">
        <f t="shared" si="91"/>
        <v>2029.95</v>
      </c>
      <c r="X568" s="3">
        <f t="shared" si="92"/>
        <v>2029.95</v>
      </c>
      <c r="Y568" s="62">
        <v>3979860</v>
      </c>
      <c r="Z568" s="138">
        <f t="shared" si="95"/>
        <v>7959720</v>
      </c>
      <c r="AA568" s="84"/>
      <c r="AB568" s="73"/>
    </row>
    <row r="569" spans="1:29" ht="24.9" x14ac:dyDescent="0.4">
      <c r="A569" s="27"/>
      <c r="B569" s="260">
        <v>556</v>
      </c>
      <c r="C569" s="66" t="s">
        <v>360</v>
      </c>
      <c r="D569" s="70" t="s">
        <v>2222</v>
      </c>
      <c r="E569" s="66" t="s">
        <v>1257</v>
      </c>
      <c r="F569" s="71" t="s">
        <v>1827</v>
      </c>
      <c r="G569" s="3">
        <v>3255</v>
      </c>
      <c r="H569" s="47" t="s">
        <v>4907</v>
      </c>
      <c r="I569" s="47" t="s">
        <v>4907</v>
      </c>
      <c r="J569" s="47" t="s">
        <v>4907</v>
      </c>
      <c r="K569" s="47" t="s">
        <v>4905</v>
      </c>
      <c r="L569" s="51">
        <v>0.34560000000000002</v>
      </c>
      <c r="M569" s="51">
        <v>0.34560000000000002</v>
      </c>
      <c r="N569" s="72">
        <v>0</v>
      </c>
      <c r="O569" s="65"/>
      <c r="P569" s="63" t="s">
        <v>3268</v>
      </c>
      <c r="Q569" s="63" t="s">
        <v>3758</v>
      </c>
      <c r="R569" s="63" t="s">
        <v>4979</v>
      </c>
      <c r="S569" s="63">
        <v>2</v>
      </c>
      <c r="T569" s="3">
        <f t="shared" si="96"/>
        <v>2130.0720000000001</v>
      </c>
      <c r="U569" s="3">
        <f t="shared" si="93"/>
        <v>2130.0720000000001</v>
      </c>
      <c r="V569" s="3"/>
      <c r="W569" s="3">
        <f t="shared" si="91"/>
        <v>2130.0720000000001</v>
      </c>
      <c r="X569" s="3">
        <f t="shared" si="92"/>
        <v>2130.0720000000001</v>
      </c>
      <c r="Y569" s="62"/>
      <c r="Z569" s="138">
        <f t="shared" si="95"/>
        <v>0</v>
      </c>
      <c r="AA569" s="84"/>
      <c r="AB569" s="73"/>
    </row>
    <row r="570" spans="1:29" customFormat="1" ht="24.9" x14ac:dyDescent="0.4">
      <c r="A570" s="27"/>
      <c r="B570" s="260">
        <v>557</v>
      </c>
      <c r="C570" s="66" t="s">
        <v>595</v>
      </c>
      <c r="D570" s="70" t="s">
        <v>2395</v>
      </c>
      <c r="E570" s="66" t="s">
        <v>605</v>
      </c>
      <c r="F570" s="71" t="s">
        <v>618</v>
      </c>
      <c r="G570" s="3">
        <v>3845</v>
      </c>
      <c r="H570" s="47" t="s">
        <v>4907</v>
      </c>
      <c r="I570" s="47" t="s">
        <v>4907</v>
      </c>
      <c r="J570" s="47" t="s">
        <v>4907</v>
      </c>
      <c r="K570" s="47" t="s">
        <v>4905</v>
      </c>
      <c r="L570" s="51">
        <v>0.49</v>
      </c>
      <c r="M570" s="51">
        <v>0.34382314694408322</v>
      </c>
      <c r="N570" s="72">
        <v>0</v>
      </c>
      <c r="O570" s="65"/>
      <c r="P570" s="63" t="s">
        <v>3340</v>
      </c>
      <c r="Q570" s="63" t="s">
        <v>3829</v>
      </c>
      <c r="R570" s="63" t="s">
        <v>4979</v>
      </c>
      <c r="S570" s="63">
        <v>2</v>
      </c>
      <c r="T570" s="62">
        <f t="shared" si="96"/>
        <v>1960.95</v>
      </c>
      <c r="U570" s="62">
        <f t="shared" si="93"/>
        <v>2523</v>
      </c>
      <c r="V570" s="3">
        <v>3351952.8686868688</v>
      </c>
      <c r="W570" s="3">
        <f t="shared" si="91"/>
        <v>1960.95</v>
      </c>
      <c r="X570" s="3">
        <f t="shared" si="92"/>
        <v>2523</v>
      </c>
      <c r="Y570" s="62">
        <v>0</v>
      </c>
      <c r="Z570" s="138">
        <f t="shared" si="95"/>
        <v>3351952.8686868688</v>
      </c>
      <c r="AA570" s="84"/>
      <c r="AB570" s="73"/>
      <c r="AC570" s="11"/>
    </row>
    <row r="571" spans="1:29" customFormat="1" ht="37.299999999999997" x14ac:dyDescent="0.4">
      <c r="A571" s="27"/>
      <c r="B571" s="260">
        <v>558</v>
      </c>
      <c r="C571" s="68" t="s">
        <v>1097</v>
      </c>
      <c r="D571" s="174" t="s">
        <v>3048</v>
      </c>
      <c r="E571" s="68" t="s">
        <v>1812</v>
      </c>
      <c r="F571" s="76" t="s">
        <v>1832</v>
      </c>
      <c r="G571" s="9">
        <v>2010</v>
      </c>
      <c r="H571" s="47" t="s">
        <v>4907</v>
      </c>
      <c r="I571" s="47" t="s">
        <v>4907</v>
      </c>
      <c r="J571" s="47" t="s">
        <v>4907</v>
      </c>
      <c r="K571" s="47" t="s">
        <v>4905</v>
      </c>
      <c r="L571" s="55">
        <v>0.33779999999999999</v>
      </c>
      <c r="M571" s="55">
        <v>0.33779999999999999</v>
      </c>
      <c r="N571" s="72">
        <v>0</v>
      </c>
      <c r="O571" s="65"/>
      <c r="P571" s="63" t="s">
        <v>5158</v>
      </c>
      <c r="Q571" s="63" t="s">
        <v>5329</v>
      </c>
      <c r="R571" s="63" t="s">
        <v>4985</v>
      </c>
      <c r="S571" s="63">
        <v>2</v>
      </c>
      <c r="T571" s="9">
        <v>1790.1197999999999</v>
      </c>
      <c r="U571" s="9">
        <v>1790.1197999999999</v>
      </c>
      <c r="V571" s="9">
        <v>990000</v>
      </c>
      <c r="W571" s="9">
        <f t="shared" si="91"/>
        <v>1790.1197999999999</v>
      </c>
      <c r="X571" s="9">
        <f t="shared" si="92"/>
        <v>1790.1197999999999</v>
      </c>
      <c r="Y571" s="64">
        <v>0</v>
      </c>
      <c r="Z571" s="138">
        <f t="shared" si="95"/>
        <v>990000</v>
      </c>
      <c r="AA571" s="84"/>
      <c r="AB571" s="73"/>
      <c r="AC571" s="11"/>
    </row>
    <row r="572" spans="1:29" customFormat="1" ht="37.299999999999997" x14ac:dyDescent="0.4">
      <c r="A572" s="31"/>
      <c r="B572" s="260">
        <v>559</v>
      </c>
      <c r="C572" s="66" t="s">
        <v>420</v>
      </c>
      <c r="D572" s="70" t="s">
        <v>2268</v>
      </c>
      <c r="E572" s="66" t="s">
        <v>435</v>
      </c>
      <c r="F572" s="71" t="s">
        <v>1725</v>
      </c>
      <c r="G572" s="3">
        <f>4436+205</f>
        <v>4641</v>
      </c>
      <c r="H572" s="47" t="s">
        <v>4907</v>
      </c>
      <c r="I572" s="47" t="s">
        <v>4907</v>
      </c>
      <c r="J572" s="47" t="s">
        <v>4907</v>
      </c>
      <c r="K572" s="47" t="s">
        <v>4905</v>
      </c>
      <c r="L572" s="51">
        <v>0.33</v>
      </c>
      <c r="M572" s="51">
        <v>0.33</v>
      </c>
      <c r="N572" s="72">
        <v>0</v>
      </c>
      <c r="O572" s="65"/>
      <c r="P572" s="63" t="s">
        <v>3296</v>
      </c>
      <c r="Q572" s="63" t="s">
        <v>3785</v>
      </c>
      <c r="R572" s="63" t="s">
        <v>4979</v>
      </c>
      <c r="S572" s="63">
        <v>2</v>
      </c>
      <c r="T572" s="62">
        <f t="shared" ref="T572:T580" si="97">IF(G572*(1-L572)-AA572&gt;0,G572*(1-L572)-AA572,0)</f>
        <v>3109.47</v>
      </c>
      <c r="U572" s="62">
        <f t="shared" ref="U572:U603" si="98">IF(G572*(1-M572)-AA572&gt;0,G572*(1-M572)-AA572,0)</f>
        <v>3109.47</v>
      </c>
      <c r="V572" s="3">
        <v>2496864.9999999995</v>
      </c>
      <c r="W572" s="3">
        <f t="shared" si="91"/>
        <v>3109.47</v>
      </c>
      <c r="X572" s="3">
        <f t="shared" si="92"/>
        <v>3109.47</v>
      </c>
      <c r="Y572" s="62">
        <v>0</v>
      </c>
      <c r="Z572" s="138">
        <f t="shared" si="95"/>
        <v>2496864.9999999995</v>
      </c>
      <c r="AA572" s="84"/>
      <c r="AB572" s="73"/>
      <c r="AC572" s="11"/>
    </row>
    <row r="573" spans="1:29" customFormat="1" ht="24.9" x14ac:dyDescent="0.4">
      <c r="A573" s="27"/>
      <c r="B573" s="260">
        <v>560</v>
      </c>
      <c r="C573" s="66" t="s">
        <v>793</v>
      </c>
      <c r="D573" s="80" t="s">
        <v>3001</v>
      </c>
      <c r="E573" s="66" t="s">
        <v>804</v>
      </c>
      <c r="F573" s="71" t="s">
        <v>804</v>
      </c>
      <c r="G573" s="3">
        <v>3588</v>
      </c>
      <c r="H573" s="47" t="s">
        <v>4907</v>
      </c>
      <c r="I573" s="47" t="s">
        <v>4907</v>
      </c>
      <c r="J573" s="47" t="s">
        <v>4907</v>
      </c>
      <c r="K573" s="47" t="s">
        <v>4905</v>
      </c>
      <c r="L573" s="51">
        <v>0.33</v>
      </c>
      <c r="M573" s="51">
        <v>0.33</v>
      </c>
      <c r="N573" s="72">
        <v>0</v>
      </c>
      <c r="O573" s="65"/>
      <c r="P573" s="63" t="s">
        <v>3405</v>
      </c>
      <c r="Q573" s="63" t="s">
        <v>3893</v>
      </c>
      <c r="R573" s="63" t="s">
        <v>4979</v>
      </c>
      <c r="S573" s="63">
        <v>2</v>
      </c>
      <c r="T573" s="62">
        <f t="shared" si="97"/>
        <v>2403.9599999999996</v>
      </c>
      <c r="U573" s="62">
        <f t="shared" si="98"/>
        <v>2403.9599999999996</v>
      </c>
      <c r="V573" s="3">
        <v>2537241.1349999998</v>
      </c>
      <c r="W573" s="3">
        <f t="shared" si="91"/>
        <v>2403.9599999999996</v>
      </c>
      <c r="X573" s="3">
        <f t="shared" si="92"/>
        <v>2403.9599999999996</v>
      </c>
      <c r="Y573" s="62">
        <v>2537241.1349999998</v>
      </c>
      <c r="Z573" s="138">
        <f t="shared" si="95"/>
        <v>5074482.2699999996</v>
      </c>
      <c r="AA573" s="84"/>
      <c r="AB573" s="73"/>
      <c r="AC573" s="11"/>
    </row>
    <row r="574" spans="1:29" customFormat="1" ht="37.299999999999997" x14ac:dyDescent="0.4">
      <c r="A574" s="27"/>
      <c r="B574" s="260">
        <v>561</v>
      </c>
      <c r="C574" s="66" t="s">
        <v>232</v>
      </c>
      <c r="D574" s="66" t="s">
        <v>2923</v>
      </c>
      <c r="E574" s="66" t="s">
        <v>249</v>
      </c>
      <c r="F574" s="71" t="s">
        <v>256</v>
      </c>
      <c r="G574" s="3">
        <v>4114</v>
      </c>
      <c r="H574" s="47" t="s">
        <v>4907</v>
      </c>
      <c r="I574" s="47" t="s">
        <v>4907</v>
      </c>
      <c r="J574" s="47" t="s">
        <v>4907</v>
      </c>
      <c r="K574" s="47" t="s">
        <v>4905</v>
      </c>
      <c r="L574" s="51">
        <f>1938/G574</f>
        <v>0.47107438016528924</v>
      </c>
      <c r="M574" s="51">
        <v>0.32</v>
      </c>
      <c r="N574" s="72">
        <v>0</v>
      </c>
      <c r="O574" s="65"/>
      <c r="P574" s="63" t="s">
        <v>3247</v>
      </c>
      <c r="Q574" s="63" t="s">
        <v>3737</v>
      </c>
      <c r="R574" s="63" t="s">
        <v>4979</v>
      </c>
      <c r="S574" s="63">
        <v>2</v>
      </c>
      <c r="T574" s="3">
        <f t="shared" si="97"/>
        <v>2176</v>
      </c>
      <c r="U574" s="3">
        <f t="shared" si="98"/>
        <v>2797.5199999999995</v>
      </c>
      <c r="V574" s="3">
        <v>2836948</v>
      </c>
      <c r="W574" s="3">
        <f t="shared" si="91"/>
        <v>2176</v>
      </c>
      <c r="X574" s="3">
        <f t="shared" si="92"/>
        <v>2797.5199999999995</v>
      </c>
      <c r="Y574" s="62">
        <v>0</v>
      </c>
      <c r="Z574" s="138">
        <f t="shared" si="95"/>
        <v>2836948</v>
      </c>
      <c r="AA574" s="84"/>
      <c r="AB574" s="73"/>
      <c r="AC574" s="11"/>
    </row>
    <row r="575" spans="1:29" customFormat="1" ht="49.75" x14ac:dyDescent="0.4">
      <c r="A575" s="27"/>
      <c r="B575" s="260">
        <v>562</v>
      </c>
      <c r="C575" s="66" t="s">
        <v>1154</v>
      </c>
      <c r="D575" s="66" t="s">
        <v>2808</v>
      </c>
      <c r="E575" s="66" t="s">
        <v>1160</v>
      </c>
      <c r="F575" s="71" t="s">
        <v>1169</v>
      </c>
      <c r="G575" s="3">
        <v>4291</v>
      </c>
      <c r="H575" s="47" t="s">
        <v>4907</v>
      </c>
      <c r="I575" s="47" t="s">
        <v>4907</v>
      </c>
      <c r="J575" s="47" t="s">
        <v>4907</v>
      </c>
      <c r="K575" s="47" t="s">
        <v>4905</v>
      </c>
      <c r="L575" s="51">
        <v>0.32</v>
      </c>
      <c r="M575" s="51">
        <v>0.32</v>
      </c>
      <c r="N575" s="72">
        <v>0</v>
      </c>
      <c r="O575" s="65"/>
      <c r="P575" s="63" t="s">
        <v>4817</v>
      </c>
      <c r="Q575" s="63" t="s">
        <v>4818</v>
      </c>
      <c r="R575" s="63" t="s">
        <v>4981</v>
      </c>
      <c r="S575" s="63" t="s">
        <v>4761</v>
      </c>
      <c r="T575" s="3">
        <f t="shared" si="97"/>
        <v>2917.8799999999997</v>
      </c>
      <c r="U575" s="3">
        <f t="shared" si="98"/>
        <v>2917.8799999999997</v>
      </c>
      <c r="V575" s="3">
        <v>2667019.4565217393</v>
      </c>
      <c r="W575" s="3">
        <f t="shared" si="91"/>
        <v>2917.8799999999997</v>
      </c>
      <c r="X575" s="3">
        <f t="shared" si="92"/>
        <v>2917.8799999999997</v>
      </c>
      <c r="Y575" s="62">
        <v>0</v>
      </c>
      <c r="Z575" s="138">
        <f t="shared" si="95"/>
        <v>2667019.4565217393</v>
      </c>
      <c r="AA575" s="84"/>
      <c r="AB575" s="73"/>
      <c r="AC575" s="11"/>
    </row>
    <row r="576" spans="1:29" customFormat="1" ht="14.6" x14ac:dyDescent="0.4">
      <c r="A576" s="27"/>
      <c r="B576" s="260">
        <v>563</v>
      </c>
      <c r="C576" s="66" t="s">
        <v>420</v>
      </c>
      <c r="D576" s="70" t="s">
        <v>2286</v>
      </c>
      <c r="E576" s="66" t="s">
        <v>450</v>
      </c>
      <c r="F576" s="71" t="s">
        <v>450</v>
      </c>
      <c r="G576" s="3">
        <v>2410</v>
      </c>
      <c r="H576" s="47" t="s">
        <v>4907</v>
      </c>
      <c r="I576" s="47" t="s">
        <v>4907</v>
      </c>
      <c r="J576" s="47" t="s">
        <v>4907</v>
      </c>
      <c r="K576" s="47" t="s">
        <v>4905</v>
      </c>
      <c r="L576" s="51">
        <v>0.31900000000000001</v>
      </c>
      <c r="M576" s="51">
        <v>0.31900000000000001</v>
      </c>
      <c r="N576" s="72">
        <v>0</v>
      </c>
      <c r="O576" s="65"/>
      <c r="P576" s="63" t="s">
        <v>3303</v>
      </c>
      <c r="Q576" s="63" t="s">
        <v>3792</v>
      </c>
      <c r="R576" s="63" t="s">
        <v>4979</v>
      </c>
      <c r="S576" s="63">
        <v>2</v>
      </c>
      <c r="T576" s="62">
        <f t="shared" si="97"/>
        <v>1641.21</v>
      </c>
      <c r="U576" s="62">
        <f t="shared" si="98"/>
        <v>1641.21</v>
      </c>
      <c r="V576" s="3">
        <v>1782375</v>
      </c>
      <c r="W576" s="3">
        <f t="shared" si="91"/>
        <v>1641.21</v>
      </c>
      <c r="X576" s="3">
        <f t="shared" si="92"/>
        <v>1641.21</v>
      </c>
      <c r="Y576" s="62">
        <v>0</v>
      </c>
      <c r="Z576" s="138">
        <f t="shared" si="95"/>
        <v>1782375</v>
      </c>
      <c r="AA576" s="84"/>
      <c r="AB576" s="73"/>
      <c r="AC576" s="11"/>
    </row>
    <row r="577" spans="1:29" customFormat="1" ht="37.299999999999997" x14ac:dyDescent="0.4">
      <c r="A577" s="27"/>
      <c r="B577" s="260">
        <v>564</v>
      </c>
      <c r="C577" s="66" t="s">
        <v>560</v>
      </c>
      <c r="D577" s="70" t="s">
        <v>2382</v>
      </c>
      <c r="E577" s="66" t="s">
        <v>582</v>
      </c>
      <c r="F577" s="71" t="s">
        <v>582</v>
      </c>
      <c r="G577" s="3">
        <v>2380</v>
      </c>
      <c r="H577" s="47" t="s">
        <v>4907</v>
      </c>
      <c r="I577" s="47" t="s">
        <v>4907</v>
      </c>
      <c r="J577" s="47" t="s">
        <v>4907</v>
      </c>
      <c r="K577" s="47" t="s">
        <v>4905</v>
      </c>
      <c r="L577" s="51">
        <v>0.31848739495798317</v>
      </c>
      <c r="M577" s="51">
        <v>0.31848739495798317</v>
      </c>
      <c r="N577" s="72">
        <v>0</v>
      </c>
      <c r="O577" s="65"/>
      <c r="P577" s="63" t="s">
        <v>3333</v>
      </c>
      <c r="Q577" s="63" t="s">
        <v>3822</v>
      </c>
      <c r="R577" s="63" t="s">
        <v>4979</v>
      </c>
      <c r="S577" s="63">
        <v>2</v>
      </c>
      <c r="T577" s="62">
        <f t="shared" si="97"/>
        <v>1622</v>
      </c>
      <c r="U577" s="62">
        <f t="shared" si="98"/>
        <v>1622</v>
      </c>
      <c r="V577" s="3">
        <v>1624220.8181818181</v>
      </c>
      <c r="W577" s="3">
        <f t="shared" si="91"/>
        <v>1622</v>
      </c>
      <c r="X577" s="3">
        <f t="shared" si="92"/>
        <v>1622</v>
      </c>
      <c r="Y577" s="62">
        <v>0</v>
      </c>
      <c r="Z577" s="138">
        <f t="shared" si="95"/>
        <v>1624220.8181818181</v>
      </c>
      <c r="AA577" s="84"/>
      <c r="AB577" s="73"/>
      <c r="AC577" s="11"/>
    </row>
    <row r="578" spans="1:29" customFormat="1" ht="49.75" x14ac:dyDescent="0.4">
      <c r="A578" s="27"/>
      <c r="B578" s="260">
        <v>565</v>
      </c>
      <c r="C578" s="66" t="s">
        <v>793</v>
      </c>
      <c r="D578" s="80" t="s">
        <v>2556</v>
      </c>
      <c r="E578" s="66" t="s">
        <v>1671</v>
      </c>
      <c r="F578" s="71" t="s">
        <v>1672</v>
      </c>
      <c r="G578" s="3">
        <v>2113</v>
      </c>
      <c r="H578" s="47" t="s">
        <v>4907</v>
      </c>
      <c r="I578" s="47" t="s">
        <v>4907</v>
      </c>
      <c r="J578" s="47" t="s">
        <v>4907</v>
      </c>
      <c r="K578" s="47" t="s">
        <v>4905</v>
      </c>
      <c r="L578" s="51">
        <v>0.311</v>
      </c>
      <c r="M578" s="51">
        <v>0.311</v>
      </c>
      <c r="N578" s="72">
        <v>0</v>
      </c>
      <c r="O578" s="65"/>
      <c r="P578" s="258" t="s">
        <v>3127</v>
      </c>
      <c r="Q578" s="63" t="s">
        <v>3617</v>
      </c>
      <c r="R578" s="63" t="s">
        <v>4979</v>
      </c>
      <c r="S578" s="63">
        <v>3</v>
      </c>
      <c r="T578" s="3">
        <f t="shared" si="97"/>
        <v>1455.8570000000002</v>
      </c>
      <c r="U578" s="3">
        <f t="shared" si="98"/>
        <v>1455.8570000000002</v>
      </c>
      <c r="V578" s="3">
        <v>1797400</v>
      </c>
      <c r="W578" s="3">
        <f t="shared" si="91"/>
        <v>1455.8570000000002</v>
      </c>
      <c r="X578" s="3">
        <f t="shared" si="92"/>
        <v>1455.8570000000002</v>
      </c>
      <c r="Y578" s="62">
        <v>163400</v>
      </c>
      <c r="Z578" s="138">
        <f t="shared" si="95"/>
        <v>1960800</v>
      </c>
      <c r="AA578" s="84"/>
      <c r="AB578" s="73"/>
      <c r="AC578" s="11"/>
    </row>
    <row r="579" spans="1:29" customFormat="1" ht="62.15" x14ac:dyDescent="0.4">
      <c r="A579" s="27"/>
      <c r="B579" s="260">
        <v>566</v>
      </c>
      <c r="C579" s="66" t="s">
        <v>1154</v>
      </c>
      <c r="D579" s="66" t="s">
        <v>2810</v>
      </c>
      <c r="E579" s="66" t="s">
        <v>1163</v>
      </c>
      <c r="F579" s="71" t="s">
        <v>1174</v>
      </c>
      <c r="G579" s="3">
        <v>3122</v>
      </c>
      <c r="H579" s="47" t="s">
        <v>4907</v>
      </c>
      <c r="I579" s="47" t="s">
        <v>4907</v>
      </c>
      <c r="J579" s="47" t="s">
        <v>4907</v>
      </c>
      <c r="K579" s="47" t="s">
        <v>4905</v>
      </c>
      <c r="L579" s="51">
        <v>0.31</v>
      </c>
      <c r="M579" s="51">
        <v>0.31</v>
      </c>
      <c r="N579" s="72">
        <v>0</v>
      </c>
      <c r="O579" s="65"/>
      <c r="P579" s="63" t="s">
        <v>4893</v>
      </c>
      <c r="Q579" s="63" t="s">
        <v>4894</v>
      </c>
      <c r="R579" s="63" t="s">
        <v>4987</v>
      </c>
      <c r="S579" s="63" t="s">
        <v>4762</v>
      </c>
      <c r="T579" s="3">
        <f t="shared" si="97"/>
        <v>2154.1799999999998</v>
      </c>
      <c r="U579" s="3">
        <f t="shared" si="98"/>
        <v>2154.1799999999998</v>
      </c>
      <c r="V579" s="3">
        <v>1000096.0724637682</v>
      </c>
      <c r="W579" s="3">
        <f t="shared" si="91"/>
        <v>2154.1799999999998</v>
      </c>
      <c r="X579" s="3">
        <f t="shared" si="92"/>
        <v>2154.1799999999998</v>
      </c>
      <c r="Y579" s="62">
        <v>0</v>
      </c>
      <c r="Z579" s="138">
        <f t="shared" si="95"/>
        <v>1000096.0724637682</v>
      </c>
      <c r="AA579" s="84"/>
      <c r="AB579" s="73"/>
      <c r="AC579" s="11"/>
    </row>
    <row r="580" spans="1:29" customFormat="1" ht="20.149999999999999" customHeight="1" x14ac:dyDescent="0.4">
      <c r="A580" s="27"/>
      <c r="B580" s="260">
        <v>567</v>
      </c>
      <c r="C580" s="66" t="s">
        <v>619</v>
      </c>
      <c r="D580" s="66" t="s">
        <v>2413</v>
      </c>
      <c r="E580" s="66" t="s">
        <v>644</v>
      </c>
      <c r="F580" s="71" t="s">
        <v>644</v>
      </c>
      <c r="G580" s="3">
        <v>2051</v>
      </c>
      <c r="H580" s="47" t="s">
        <v>4907</v>
      </c>
      <c r="I580" s="47" t="s">
        <v>4907</v>
      </c>
      <c r="J580" s="47" t="s">
        <v>4907</v>
      </c>
      <c r="K580" s="47" t="s">
        <v>4905</v>
      </c>
      <c r="L580" s="51">
        <v>0.31</v>
      </c>
      <c r="M580" s="51">
        <v>0.31</v>
      </c>
      <c r="N580" s="72">
        <v>0</v>
      </c>
      <c r="O580" s="65"/>
      <c r="P580" s="63" t="s">
        <v>4360</v>
      </c>
      <c r="Q580" s="63" t="s">
        <v>4361</v>
      </c>
      <c r="R580" s="63" t="s">
        <v>4985</v>
      </c>
      <c r="S580" s="63">
        <v>2</v>
      </c>
      <c r="T580" s="3">
        <f t="shared" si="97"/>
        <v>1415.1899999999998</v>
      </c>
      <c r="U580" s="3">
        <f t="shared" si="98"/>
        <v>1415.1899999999998</v>
      </c>
      <c r="V580" s="3">
        <v>1897146.3636363638</v>
      </c>
      <c r="W580" s="3">
        <f t="shared" si="91"/>
        <v>1415.1899999999998</v>
      </c>
      <c r="X580" s="3">
        <f t="shared" si="92"/>
        <v>1415.1899999999998</v>
      </c>
      <c r="Y580" s="62">
        <v>0</v>
      </c>
      <c r="Z580" s="138">
        <f t="shared" si="95"/>
        <v>1897146.3636363638</v>
      </c>
      <c r="AA580" s="84"/>
      <c r="AB580" s="73"/>
      <c r="AC580" s="11"/>
    </row>
    <row r="581" spans="1:29" customFormat="1" ht="17.600000000000001" customHeight="1" x14ac:dyDescent="0.4">
      <c r="A581" s="27"/>
      <c r="B581" s="260">
        <v>568</v>
      </c>
      <c r="C581" s="66" t="s">
        <v>162</v>
      </c>
      <c r="D581" s="70" t="s">
        <v>2108</v>
      </c>
      <c r="E581" s="66" t="s">
        <v>175</v>
      </c>
      <c r="F581" s="71" t="s">
        <v>187</v>
      </c>
      <c r="G581" s="3">
        <v>2546</v>
      </c>
      <c r="H581" s="47" t="s">
        <v>4907</v>
      </c>
      <c r="I581" s="47" t="s">
        <v>4907</v>
      </c>
      <c r="J581" s="47" t="s">
        <v>4907</v>
      </c>
      <c r="K581" s="47" t="s">
        <v>4905</v>
      </c>
      <c r="L581" s="51">
        <v>0.30911233307148467</v>
      </c>
      <c r="M581" s="51">
        <v>0.30911233307148467</v>
      </c>
      <c r="N581" s="72">
        <v>0</v>
      </c>
      <c r="O581" s="65"/>
      <c r="P581" s="63" t="s">
        <v>3228</v>
      </c>
      <c r="Q581" s="63" t="s">
        <v>3718</v>
      </c>
      <c r="R581" s="63" t="s">
        <v>4979</v>
      </c>
      <c r="S581" s="63">
        <v>3</v>
      </c>
      <c r="T581" s="3">
        <v>1708</v>
      </c>
      <c r="U581" s="3">
        <f t="shared" si="98"/>
        <v>1759</v>
      </c>
      <c r="V581" s="3">
        <v>1677502.2173913044</v>
      </c>
      <c r="W581" s="3">
        <f t="shared" si="91"/>
        <v>1708</v>
      </c>
      <c r="X581" s="3">
        <f t="shared" si="92"/>
        <v>1759</v>
      </c>
      <c r="Y581" s="62">
        <v>0</v>
      </c>
      <c r="Z581" s="212">
        <f t="shared" si="95"/>
        <v>1677502.2173913044</v>
      </c>
      <c r="AA581" s="84"/>
      <c r="AB581" s="73"/>
      <c r="AC581" s="11"/>
    </row>
    <row r="582" spans="1:29" customFormat="1" ht="24.9" x14ac:dyDescent="0.4">
      <c r="A582" s="27"/>
      <c r="B582" s="260">
        <v>569</v>
      </c>
      <c r="C582" s="66" t="s">
        <v>122</v>
      </c>
      <c r="D582" s="70" t="s">
        <v>2096</v>
      </c>
      <c r="E582" s="66" t="s">
        <v>147</v>
      </c>
      <c r="F582" s="71" t="s">
        <v>160</v>
      </c>
      <c r="G582" s="3">
        <v>2175</v>
      </c>
      <c r="H582" s="47" t="s">
        <v>4907</v>
      </c>
      <c r="I582" s="47" t="s">
        <v>4907</v>
      </c>
      <c r="J582" s="47" t="s">
        <v>4907</v>
      </c>
      <c r="K582" s="47" t="s">
        <v>4905</v>
      </c>
      <c r="L582" s="51">
        <v>0.29471264367816091</v>
      </c>
      <c r="M582" s="51">
        <v>0.29471264367816091</v>
      </c>
      <c r="N582" s="72">
        <v>0</v>
      </c>
      <c r="O582" s="65"/>
      <c r="P582" s="63" t="s">
        <v>5041</v>
      </c>
      <c r="Q582" s="63" t="s">
        <v>5176</v>
      </c>
      <c r="R582" s="63" t="s">
        <v>4985</v>
      </c>
      <c r="S582" s="63">
        <v>2</v>
      </c>
      <c r="T582" s="3">
        <f t="shared" ref="T582:T588" si="99">IF(G582*(1-L582)-AA582&gt;0,G582*(1-L582)-AA582,0)</f>
        <v>1534.0000000000002</v>
      </c>
      <c r="U582" s="3">
        <f t="shared" si="98"/>
        <v>1534.0000000000002</v>
      </c>
      <c r="V582" s="3">
        <v>1209252.8518518517</v>
      </c>
      <c r="W582" s="3">
        <f t="shared" si="91"/>
        <v>1534.0000000000002</v>
      </c>
      <c r="X582" s="3">
        <f t="shared" si="92"/>
        <v>1534.0000000000002</v>
      </c>
      <c r="Y582" s="62">
        <v>0</v>
      </c>
      <c r="Z582" s="212">
        <f t="shared" si="95"/>
        <v>1209252.8518518517</v>
      </c>
      <c r="AA582" s="84"/>
      <c r="AB582" s="73"/>
      <c r="AC582" s="11"/>
    </row>
    <row r="583" spans="1:29" customFormat="1" ht="37.299999999999997" x14ac:dyDescent="0.4">
      <c r="A583" s="27"/>
      <c r="B583" s="260">
        <v>570</v>
      </c>
      <c r="C583" s="66" t="s">
        <v>30</v>
      </c>
      <c r="D583" s="80" t="s">
        <v>2043</v>
      </c>
      <c r="E583" s="66" t="s">
        <v>43</v>
      </c>
      <c r="F583" s="71" t="s">
        <v>68</v>
      </c>
      <c r="G583" s="3">
        <v>2433</v>
      </c>
      <c r="H583" s="47" t="s">
        <v>4907</v>
      </c>
      <c r="I583" s="47" t="s">
        <v>4907</v>
      </c>
      <c r="J583" s="47" t="s">
        <v>4907</v>
      </c>
      <c r="K583" s="47" t="s">
        <v>4905</v>
      </c>
      <c r="L583" s="51">
        <v>0.29264282778462802</v>
      </c>
      <c r="M583" s="51">
        <v>0.29264282778462802</v>
      </c>
      <c r="N583" s="72">
        <v>0</v>
      </c>
      <c r="O583" s="65"/>
      <c r="P583" s="63" t="s">
        <v>3074</v>
      </c>
      <c r="Q583" s="63" t="s">
        <v>3545</v>
      </c>
      <c r="R583" s="63" t="s">
        <v>4979</v>
      </c>
      <c r="S583" s="63">
        <v>3</v>
      </c>
      <c r="T583" s="3">
        <f t="shared" si="99"/>
        <v>1721</v>
      </c>
      <c r="U583" s="3">
        <f t="shared" si="98"/>
        <v>1721</v>
      </c>
      <c r="V583" s="3">
        <v>1528622.846153846</v>
      </c>
      <c r="W583" s="3">
        <f t="shared" si="91"/>
        <v>1721</v>
      </c>
      <c r="X583" s="3">
        <f t="shared" si="92"/>
        <v>1721</v>
      </c>
      <c r="Y583" s="62">
        <v>0</v>
      </c>
      <c r="Z583" s="138">
        <f t="shared" si="95"/>
        <v>1528622.846153846</v>
      </c>
      <c r="AA583" s="84"/>
      <c r="AB583" s="73"/>
      <c r="AC583" s="11"/>
    </row>
    <row r="584" spans="1:29" customFormat="1" ht="37.299999999999997" x14ac:dyDescent="0.4">
      <c r="A584" s="27"/>
      <c r="B584" s="260">
        <v>571</v>
      </c>
      <c r="C584" s="66" t="s">
        <v>619</v>
      </c>
      <c r="D584" s="66" t="s">
        <v>2411</v>
      </c>
      <c r="E584" s="66" t="s">
        <v>641</v>
      </c>
      <c r="F584" s="71" t="s">
        <v>1631</v>
      </c>
      <c r="G584" s="3">
        <v>2377</v>
      </c>
      <c r="H584" s="47" t="s">
        <v>4907</v>
      </c>
      <c r="I584" s="47" t="s">
        <v>4907</v>
      </c>
      <c r="J584" s="47" t="s">
        <v>4907</v>
      </c>
      <c r="K584" s="47" t="s">
        <v>4905</v>
      </c>
      <c r="L584" s="51">
        <v>0.29196466133782079</v>
      </c>
      <c r="M584" s="51">
        <v>0.29196466133782079</v>
      </c>
      <c r="N584" s="72">
        <v>0</v>
      </c>
      <c r="O584" s="65"/>
      <c r="P584" s="63" t="s">
        <v>3351</v>
      </c>
      <c r="Q584" s="63" t="s">
        <v>3840</v>
      </c>
      <c r="R584" s="63" t="s">
        <v>4979</v>
      </c>
      <c r="S584" s="63">
        <v>2</v>
      </c>
      <c r="T584" s="3">
        <f t="shared" si="99"/>
        <v>1682.9999999999998</v>
      </c>
      <c r="U584" s="3">
        <f t="shared" si="98"/>
        <v>1682.9999999999998</v>
      </c>
      <c r="V584" s="3">
        <v>1727741.4</v>
      </c>
      <c r="W584" s="3">
        <f t="shared" si="91"/>
        <v>1682.9999999999998</v>
      </c>
      <c r="X584" s="3">
        <f t="shared" si="92"/>
        <v>1682.9999999999998</v>
      </c>
      <c r="Y584" s="62">
        <v>740460.60000000009</v>
      </c>
      <c r="Z584" s="138">
        <f t="shared" si="95"/>
        <v>2468202</v>
      </c>
      <c r="AA584" s="84"/>
      <c r="AB584" s="73"/>
      <c r="AC584" s="11"/>
    </row>
    <row r="585" spans="1:29" customFormat="1" ht="37.299999999999997" x14ac:dyDescent="0.4">
      <c r="A585" s="27"/>
      <c r="B585" s="260">
        <v>572</v>
      </c>
      <c r="C585" s="66" t="s">
        <v>71</v>
      </c>
      <c r="D585" s="70" t="s">
        <v>2055</v>
      </c>
      <c r="E585" s="66" t="s">
        <v>86</v>
      </c>
      <c r="F585" s="71" t="s">
        <v>92</v>
      </c>
      <c r="G585" s="3">
        <v>3090</v>
      </c>
      <c r="H585" s="47" t="s">
        <v>4907</v>
      </c>
      <c r="I585" s="47" t="s">
        <v>4907</v>
      </c>
      <c r="J585" s="47" t="s">
        <v>4907</v>
      </c>
      <c r="K585" s="47" t="s">
        <v>4905</v>
      </c>
      <c r="L585" s="51">
        <v>0.29099999999999998</v>
      </c>
      <c r="M585" s="51">
        <v>0.29099999999999998</v>
      </c>
      <c r="N585" s="72">
        <v>0</v>
      </c>
      <c r="O585" s="65"/>
      <c r="P585" s="63" t="s">
        <v>3204</v>
      </c>
      <c r="Q585" s="63" t="s">
        <v>3694</v>
      </c>
      <c r="R585" s="63" t="s">
        <v>4979</v>
      </c>
      <c r="S585" s="63">
        <v>2</v>
      </c>
      <c r="T585" s="3">
        <f t="shared" si="99"/>
        <v>2190.8100000000004</v>
      </c>
      <c r="U585" s="3">
        <f t="shared" si="98"/>
        <v>2190.8100000000004</v>
      </c>
      <c r="V585" s="3">
        <v>954717.14375000005</v>
      </c>
      <c r="W585" s="3">
        <f t="shared" si="91"/>
        <v>2190.8100000000004</v>
      </c>
      <c r="X585" s="3">
        <f t="shared" si="92"/>
        <v>2190.8100000000004</v>
      </c>
      <c r="Y585" s="62">
        <v>0</v>
      </c>
      <c r="Z585" s="138">
        <f t="shared" si="95"/>
        <v>954717.14375000005</v>
      </c>
      <c r="AA585" s="84"/>
      <c r="AB585" s="73"/>
      <c r="AC585" s="11"/>
    </row>
    <row r="586" spans="1:29" ht="24.9" x14ac:dyDescent="0.4">
      <c r="A586" s="27"/>
      <c r="B586" s="260">
        <v>573</v>
      </c>
      <c r="C586" s="66" t="s">
        <v>1138</v>
      </c>
      <c r="D586" s="80" t="s">
        <v>2799</v>
      </c>
      <c r="E586" s="66" t="s">
        <v>1149</v>
      </c>
      <c r="F586" s="71" t="s">
        <v>1149</v>
      </c>
      <c r="G586" s="3">
        <v>2381</v>
      </c>
      <c r="H586" s="47" t="s">
        <v>4907</v>
      </c>
      <c r="I586" s="47" t="s">
        <v>4907</v>
      </c>
      <c r="J586" s="47" t="s">
        <v>4907</v>
      </c>
      <c r="K586" s="47" t="s">
        <v>4905</v>
      </c>
      <c r="L586" s="51">
        <v>0.29099999999999998</v>
      </c>
      <c r="M586" s="51">
        <v>0.29099999999999998</v>
      </c>
      <c r="N586" s="72">
        <v>0</v>
      </c>
      <c r="O586" s="65"/>
      <c r="P586" s="63" t="s">
        <v>3510</v>
      </c>
      <c r="Q586" s="63" t="s">
        <v>3998</v>
      </c>
      <c r="R586" s="63" t="s">
        <v>4979</v>
      </c>
      <c r="S586" s="63">
        <v>2</v>
      </c>
      <c r="T586" s="62">
        <f t="shared" si="99"/>
        <v>1688.1290000000001</v>
      </c>
      <c r="U586" s="62">
        <f t="shared" si="98"/>
        <v>1688.1290000000001</v>
      </c>
      <c r="V586" s="3">
        <v>3166935.3333333335</v>
      </c>
      <c r="W586" s="3">
        <f t="shared" si="91"/>
        <v>1688.1290000000001</v>
      </c>
      <c r="X586" s="3">
        <f t="shared" si="92"/>
        <v>1688.1290000000001</v>
      </c>
      <c r="Y586" s="62">
        <v>0</v>
      </c>
      <c r="Z586" s="138">
        <f t="shared" si="95"/>
        <v>3166935.3333333335</v>
      </c>
      <c r="AA586" s="84"/>
      <c r="AB586" s="73"/>
    </row>
    <row r="587" spans="1:29" ht="24.9" x14ac:dyDescent="0.4">
      <c r="A587" s="27"/>
      <c r="B587" s="260">
        <v>574</v>
      </c>
      <c r="C587" s="66" t="s">
        <v>963</v>
      </c>
      <c r="D587" s="70" t="s">
        <v>2661</v>
      </c>
      <c r="E587" s="66" t="s">
        <v>1292</v>
      </c>
      <c r="F587" s="71" t="s">
        <v>1299</v>
      </c>
      <c r="G587" s="3">
        <v>3169</v>
      </c>
      <c r="H587" s="47" t="s">
        <v>4907</v>
      </c>
      <c r="I587" s="47" t="s">
        <v>4907</v>
      </c>
      <c r="J587" s="47" t="s">
        <v>4907</v>
      </c>
      <c r="K587" s="47" t="s">
        <v>4905</v>
      </c>
      <c r="L587" s="51">
        <v>0.28999999999999998</v>
      </c>
      <c r="M587" s="51">
        <v>0.28999999999999998</v>
      </c>
      <c r="N587" s="72">
        <v>0</v>
      </c>
      <c r="O587" s="65"/>
      <c r="P587" s="63" t="s">
        <v>3446</v>
      </c>
      <c r="Q587" s="63" t="s">
        <v>3934</v>
      </c>
      <c r="R587" s="63" t="s">
        <v>4979</v>
      </c>
      <c r="S587" s="63">
        <v>2</v>
      </c>
      <c r="T587" s="3">
        <f t="shared" si="99"/>
        <v>2249.9899999999998</v>
      </c>
      <c r="U587" s="3">
        <f t="shared" si="98"/>
        <v>2249.9899999999998</v>
      </c>
      <c r="V587" s="3">
        <v>3889540</v>
      </c>
      <c r="W587" s="3">
        <f t="shared" si="91"/>
        <v>2249.9899999999998</v>
      </c>
      <c r="X587" s="3">
        <f t="shared" si="92"/>
        <v>2249.9899999999998</v>
      </c>
      <c r="Y587" s="62">
        <v>0</v>
      </c>
      <c r="Z587" s="138">
        <f t="shared" si="95"/>
        <v>3889540</v>
      </c>
      <c r="AA587" s="84"/>
      <c r="AB587" s="73"/>
    </row>
    <row r="588" spans="1:29" ht="24.9" x14ac:dyDescent="0.4">
      <c r="A588" s="27"/>
      <c r="B588" s="260">
        <v>575</v>
      </c>
      <c r="C588" s="66" t="s">
        <v>963</v>
      </c>
      <c r="D588" s="70" t="s">
        <v>2660</v>
      </c>
      <c r="E588" s="66" t="s">
        <v>976</v>
      </c>
      <c r="F588" s="71" t="s">
        <v>989</v>
      </c>
      <c r="G588" s="3">
        <v>3167</v>
      </c>
      <c r="H588" s="47" t="s">
        <v>4907</v>
      </c>
      <c r="I588" s="47" t="s">
        <v>4907</v>
      </c>
      <c r="J588" s="47" t="s">
        <v>4907</v>
      </c>
      <c r="K588" s="47" t="s">
        <v>4905</v>
      </c>
      <c r="L588" s="51">
        <v>0.28999999999999998</v>
      </c>
      <c r="M588" s="51">
        <v>0.28999999999999998</v>
      </c>
      <c r="N588" s="72">
        <v>0.15</v>
      </c>
      <c r="O588" s="65" t="s">
        <v>4978</v>
      </c>
      <c r="P588" s="63" t="s">
        <v>3445</v>
      </c>
      <c r="Q588" s="63" t="s">
        <v>3933</v>
      </c>
      <c r="R588" s="63" t="s">
        <v>4979</v>
      </c>
      <c r="S588" s="63">
        <v>2</v>
      </c>
      <c r="T588" s="3">
        <f t="shared" si="99"/>
        <v>2248.5699999999997</v>
      </c>
      <c r="U588" s="3">
        <f t="shared" si="98"/>
        <v>2248.5699999999997</v>
      </c>
      <c r="V588" s="3">
        <v>2039728.6470588236</v>
      </c>
      <c r="W588" s="3">
        <f t="shared" si="91"/>
        <v>2248.5699999999997</v>
      </c>
      <c r="X588" s="3">
        <f t="shared" si="92"/>
        <v>2248.5699999999997</v>
      </c>
      <c r="Y588" s="62">
        <v>0</v>
      </c>
      <c r="Z588" s="138">
        <f t="shared" si="95"/>
        <v>2039728.6470588236</v>
      </c>
      <c r="AA588" s="84"/>
      <c r="AB588" s="73"/>
    </row>
    <row r="589" spans="1:29" ht="24.9" x14ac:dyDescent="0.4">
      <c r="A589" s="27"/>
      <c r="B589" s="260">
        <v>576</v>
      </c>
      <c r="C589" s="66" t="s">
        <v>122</v>
      </c>
      <c r="D589" s="70" t="s">
        <v>2909</v>
      </c>
      <c r="E589" s="66" t="s">
        <v>139</v>
      </c>
      <c r="F589" s="71" t="s">
        <v>139</v>
      </c>
      <c r="G589" s="3">
        <v>2933</v>
      </c>
      <c r="H589" s="47" t="s">
        <v>4907</v>
      </c>
      <c r="I589" s="47" t="s">
        <v>4907</v>
      </c>
      <c r="J589" s="47" t="s">
        <v>4907</v>
      </c>
      <c r="K589" s="47" t="s">
        <v>4905</v>
      </c>
      <c r="L589" s="51">
        <v>0.28999999999999998</v>
      </c>
      <c r="M589" s="51">
        <v>0.28999999999999998</v>
      </c>
      <c r="N589" s="72">
        <v>0</v>
      </c>
      <c r="O589" s="65"/>
      <c r="P589" s="63" t="s">
        <v>3223</v>
      </c>
      <c r="Q589" s="63" t="s">
        <v>3713</v>
      </c>
      <c r="R589" s="63" t="s">
        <v>4979</v>
      </c>
      <c r="S589" s="63">
        <v>2</v>
      </c>
      <c r="T589" s="3">
        <v>2082</v>
      </c>
      <c r="U589" s="3">
        <f t="shared" si="98"/>
        <v>2082.4299999999998</v>
      </c>
      <c r="V589" s="3">
        <v>870758.73048848961</v>
      </c>
      <c r="W589" s="3">
        <f t="shared" si="91"/>
        <v>2082</v>
      </c>
      <c r="X589" s="3">
        <f t="shared" si="92"/>
        <v>2082.4299999999998</v>
      </c>
      <c r="Y589" s="62">
        <v>870758.73048848961</v>
      </c>
      <c r="Z589" s="212">
        <f t="shared" ref="Z589:Z614" si="100">V589+Y589</f>
        <v>1741517.4609769792</v>
      </c>
      <c r="AA589" s="84"/>
      <c r="AB589" s="73"/>
    </row>
    <row r="590" spans="1:29" ht="24.9" x14ac:dyDescent="0.4">
      <c r="A590" s="28"/>
      <c r="B590" s="260">
        <v>577</v>
      </c>
      <c r="C590" s="66" t="s">
        <v>122</v>
      </c>
      <c r="D590" s="70" t="s">
        <v>2914</v>
      </c>
      <c r="E590" s="66" t="s">
        <v>144</v>
      </c>
      <c r="F590" s="71" t="s">
        <v>144</v>
      </c>
      <c r="G590" s="3">
        <v>2344</v>
      </c>
      <c r="H590" s="47" t="s">
        <v>4907</v>
      </c>
      <c r="I590" s="47" t="s">
        <v>4907</v>
      </c>
      <c r="J590" s="47" t="s">
        <v>4907</v>
      </c>
      <c r="K590" s="47" t="s">
        <v>4905</v>
      </c>
      <c r="L590" s="51">
        <v>0.28999999999999998</v>
      </c>
      <c r="M590" s="51">
        <v>0.28999999999999998</v>
      </c>
      <c r="N590" s="72">
        <v>0</v>
      </c>
      <c r="O590" s="65"/>
      <c r="P590" s="63" t="s">
        <v>3226</v>
      </c>
      <c r="Q590" s="63" t="s">
        <v>3716</v>
      </c>
      <c r="R590" s="63" t="s">
        <v>4979</v>
      </c>
      <c r="S590" s="63">
        <v>2</v>
      </c>
      <c r="T590" s="3">
        <f t="shared" ref="T590:T597" si="101">IF(G590*(1-L590)-AA590&gt;0,G590*(1-L590)-AA590,0)</f>
        <v>1664.24</v>
      </c>
      <c r="U590" s="3">
        <f t="shared" si="98"/>
        <v>1664.24</v>
      </c>
      <c r="V590" s="3">
        <v>1674780.8</v>
      </c>
      <c r="W590" s="3">
        <f t="shared" si="91"/>
        <v>1664.24</v>
      </c>
      <c r="X590" s="3">
        <f t="shared" si="92"/>
        <v>1664.24</v>
      </c>
      <c r="Y590" s="62">
        <v>0</v>
      </c>
      <c r="Z590" s="212">
        <f t="shared" si="100"/>
        <v>1674780.8</v>
      </c>
      <c r="AA590" s="84"/>
      <c r="AB590" s="73"/>
      <c r="AC590" s="14"/>
    </row>
    <row r="591" spans="1:29" ht="14.6" x14ac:dyDescent="0.4">
      <c r="A591" s="28"/>
      <c r="B591" s="260">
        <v>578</v>
      </c>
      <c r="C591" s="66" t="s">
        <v>1175</v>
      </c>
      <c r="D591" s="70" t="s">
        <v>2828</v>
      </c>
      <c r="E591" s="66" t="s">
        <v>1186</v>
      </c>
      <c r="F591" s="71" t="s">
        <v>1186</v>
      </c>
      <c r="G591" s="3">
        <v>2071</v>
      </c>
      <c r="H591" s="47" t="s">
        <v>4907</v>
      </c>
      <c r="I591" s="47" t="s">
        <v>4907</v>
      </c>
      <c r="J591" s="47" t="s">
        <v>4907</v>
      </c>
      <c r="K591" s="47" t="s">
        <v>4905</v>
      </c>
      <c r="L591" s="51">
        <v>0.28999999999999998</v>
      </c>
      <c r="M591" s="51">
        <v>0.28999999999999998</v>
      </c>
      <c r="N591" s="72">
        <v>0</v>
      </c>
      <c r="O591" s="65"/>
      <c r="P591" s="63" t="s">
        <v>3532</v>
      </c>
      <c r="Q591" s="63" t="s">
        <v>4020</v>
      </c>
      <c r="R591" s="63" t="s">
        <v>4979</v>
      </c>
      <c r="S591" s="63">
        <v>2</v>
      </c>
      <c r="T591" s="3">
        <f t="shared" si="101"/>
        <v>1470.4099999999999</v>
      </c>
      <c r="U591" s="3">
        <f t="shared" si="98"/>
        <v>1470.4099999999999</v>
      </c>
      <c r="V591" s="3">
        <v>3636407</v>
      </c>
      <c r="W591" s="3">
        <f t="shared" si="91"/>
        <v>1470.4099999999999</v>
      </c>
      <c r="X591" s="3">
        <f t="shared" si="92"/>
        <v>1470.4099999999999</v>
      </c>
      <c r="Y591" s="62">
        <v>0</v>
      </c>
      <c r="Z591" s="138">
        <f t="shared" si="100"/>
        <v>3636407</v>
      </c>
      <c r="AA591" s="84"/>
      <c r="AB591" s="73"/>
      <c r="AC591" s="13"/>
    </row>
    <row r="592" spans="1:29" ht="37.299999999999997" x14ac:dyDescent="0.4">
      <c r="A592" s="27"/>
      <c r="B592" s="260">
        <v>579</v>
      </c>
      <c r="C592" s="66" t="s">
        <v>560</v>
      </c>
      <c r="D592" s="70" t="s">
        <v>2965</v>
      </c>
      <c r="E592" s="66" t="s">
        <v>84</v>
      </c>
      <c r="F592" s="71" t="s">
        <v>84</v>
      </c>
      <c r="G592" s="3">
        <v>2374</v>
      </c>
      <c r="H592" s="47" t="s">
        <v>4907</v>
      </c>
      <c r="I592" s="47" t="s">
        <v>4907</v>
      </c>
      <c r="J592" s="47" t="s">
        <v>4907</v>
      </c>
      <c r="K592" s="47" t="s">
        <v>4905</v>
      </c>
      <c r="L592" s="51">
        <v>0.2881213142375737</v>
      </c>
      <c r="M592" s="51">
        <v>0.2881213142375737</v>
      </c>
      <c r="N592" s="72">
        <v>0</v>
      </c>
      <c r="O592" s="65"/>
      <c r="P592" s="63" t="s">
        <v>3122</v>
      </c>
      <c r="Q592" s="63" t="s">
        <v>3596</v>
      </c>
      <c r="R592" s="63" t="s">
        <v>4979</v>
      </c>
      <c r="S592" s="63">
        <v>3</v>
      </c>
      <c r="T592" s="62">
        <f t="shared" si="101"/>
        <v>1690</v>
      </c>
      <c r="U592" s="62">
        <f t="shared" si="98"/>
        <v>1690</v>
      </c>
      <c r="V592" s="3">
        <v>125439.99999999999</v>
      </c>
      <c r="W592" s="3">
        <f t="shared" si="91"/>
        <v>1690</v>
      </c>
      <c r="X592" s="3">
        <f t="shared" si="92"/>
        <v>1690</v>
      </c>
      <c r="Y592" s="62">
        <v>0</v>
      </c>
      <c r="Z592" s="138">
        <f t="shared" si="100"/>
        <v>125439.99999999999</v>
      </c>
      <c r="AA592" s="84"/>
      <c r="AB592" s="73"/>
    </row>
    <row r="593" spans="1:29" ht="49.75" x14ac:dyDescent="0.4">
      <c r="A593" s="27"/>
      <c r="B593" s="260">
        <v>580</v>
      </c>
      <c r="C593" s="66" t="s">
        <v>849</v>
      </c>
      <c r="D593" s="70" t="s">
        <v>2573</v>
      </c>
      <c r="E593" s="66" t="s">
        <v>855</v>
      </c>
      <c r="F593" s="71" t="s">
        <v>1374</v>
      </c>
      <c r="G593" s="3">
        <v>3857</v>
      </c>
      <c r="H593" s="47" t="s">
        <v>4907</v>
      </c>
      <c r="I593" s="47" t="s">
        <v>4907</v>
      </c>
      <c r="J593" s="47" t="s">
        <v>4907</v>
      </c>
      <c r="K593" s="47" t="s">
        <v>4905</v>
      </c>
      <c r="L593" s="51">
        <v>0.28699999999999998</v>
      </c>
      <c r="M593" s="51">
        <v>0.28699999999999998</v>
      </c>
      <c r="N593" s="72">
        <v>0</v>
      </c>
      <c r="O593" s="65"/>
      <c r="P593" s="63" t="s">
        <v>3417</v>
      </c>
      <c r="Q593" s="63" t="s">
        <v>3905</v>
      </c>
      <c r="R593" s="63" t="s">
        <v>4979</v>
      </c>
      <c r="S593" s="63">
        <v>2</v>
      </c>
      <c r="T593" s="62">
        <f t="shared" si="101"/>
        <v>2750.0410000000002</v>
      </c>
      <c r="U593" s="62">
        <f t="shared" si="98"/>
        <v>2750.0410000000002</v>
      </c>
      <c r="V593" s="3">
        <v>9079935.0348631255</v>
      </c>
      <c r="W593" s="3">
        <f t="shared" si="91"/>
        <v>2750.0410000000002</v>
      </c>
      <c r="X593" s="3">
        <f t="shared" si="92"/>
        <v>2750.0410000000002</v>
      </c>
      <c r="Y593" s="62">
        <v>0</v>
      </c>
      <c r="Z593" s="138">
        <f t="shared" si="100"/>
        <v>9079935.0348631255</v>
      </c>
      <c r="AA593" s="84"/>
      <c r="AB593" s="73"/>
    </row>
    <row r="594" spans="1:29" ht="16.75" customHeight="1" x14ac:dyDescent="0.4">
      <c r="A594" s="27"/>
      <c r="B594" s="260">
        <v>581</v>
      </c>
      <c r="C594" s="66" t="s">
        <v>890</v>
      </c>
      <c r="D594" s="70" t="s">
        <v>2634</v>
      </c>
      <c r="E594" s="66" t="s">
        <v>932</v>
      </c>
      <c r="F594" s="71" t="s">
        <v>932</v>
      </c>
      <c r="G594" s="3">
        <v>2132</v>
      </c>
      <c r="H594" s="47" t="s">
        <v>4907</v>
      </c>
      <c r="I594" s="47" t="s">
        <v>4907</v>
      </c>
      <c r="J594" s="47" t="s">
        <v>4907</v>
      </c>
      <c r="K594" s="47" t="s">
        <v>4905</v>
      </c>
      <c r="L594" s="51">
        <v>0.28699999999999998</v>
      </c>
      <c r="M594" s="51">
        <v>0.28699999999999998</v>
      </c>
      <c r="N594" s="72">
        <v>0</v>
      </c>
      <c r="O594" s="65"/>
      <c r="P594" s="63" t="s">
        <v>3438</v>
      </c>
      <c r="Q594" s="63" t="s">
        <v>3926</v>
      </c>
      <c r="R594" s="63" t="s">
        <v>4979</v>
      </c>
      <c r="S594" s="63">
        <v>2</v>
      </c>
      <c r="T594" s="62">
        <f t="shared" si="101"/>
        <v>1520.1160000000002</v>
      </c>
      <c r="U594" s="62">
        <f t="shared" si="98"/>
        <v>1520.1160000000002</v>
      </c>
      <c r="V594" s="3">
        <v>0</v>
      </c>
      <c r="W594" s="3">
        <f t="shared" si="91"/>
        <v>1520.1160000000002</v>
      </c>
      <c r="X594" s="3">
        <f t="shared" si="92"/>
        <v>1520.1160000000002</v>
      </c>
      <c r="Y594" s="62">
        <v>0</v>
      </c>
      <c r="Z594" s="138">
        <f t="shared" si="100"/>
        <v>0</v>
      </c>
      <c r="AA594" s="84"/>
      <c r="AB594" s="73"/>
    </row>
    <row r="595" spans="1:29" ht="37.299999999999997" x14ac:dyDescent="0.4">
      <c r="A595" s="27"/>
      <c r="B595" s="260">
        <v>582</v>
      </c>
      <c r="C595" s="66" t="s">
        <v>214</v>
      </c>
      <c r="D595" s="70" t="s">
        <v>2132</v>
      </c>
      <c r="E595" s="66" t="s">
        <v>218</v>
      </c>
      <c r="F595" s="71" t="s">
        <v>218</v>
      </c>
      <c r="G595" s="3">
        <v>3814</v>
      </c>
      <c r="H595" s="47" t="s">
        <v>4907</v>
      </c>
      <c r="I595" s="47" t="s">
        <v>4907</v>
      </c>
      <c r="J595" s="47" t="s">
        <v>4907</v>
      </c>
      <c r="K595" s="47" t="s">
        <v>4905</v>
      </c>
      <c r="L595" s="51">
        <v>0.28421604614577872</v>
      </c>
      <c r="M595" s="51">
        <v>0.28421604614577872</v>
      </c>
      <c r="N595" s="72">
        <v>0</v>
      </c>
      <c r="O595" s="65"/>
      <c r="P595" s="63" t="s">
        <v>3240</v>
      </c>
      <c r="Q595" s="63" t="s">
        <v>3730</v>
      </c>
      <c r="R595" s="63" t="s">
        <v>4979</v>
      </c>
      <c r="S595" s="63">
        <v>3</v>
      </c>
      <c r="T595" s="3">
        <f t="shared" si="101"/>
        <v>2729.9999999999995</v>
      </c>
      <c r="U595" s="3">
        <f t="shared" si="98"/>
        <v>2729.9999999999995</v>
      </c>
      <c r="V595" s="3">
        <v>5819924.29</v>
      </c>
      <c r="W595" s="3">
        <f t="shared" si="91"/>
        <v>2729.9999999999995</v>
      </c>
      <c r="X595" s="3">
        <f t="shared" si="92"/>
        <v>2729.9999999999995</v>
      </c>
      <c r="Y595" s="62">
        <v>5819924.29</v>
      </c>
      <c r="Z595" s="138">
        <f t="shared" si="100"/>
        <v>11639848.58</v>
      </c>
      <c r="AA595" s="84"/>
      <c r="AB595" s="73"/>
    </row>
    <row r="596" spans="1:29" ht="49.75" x14ac:dyDescent="0.4">
      <c r="A596" s="27"/>
      <c r="B596" s="260">
        <v>583</v>
      </c>
      <c r="C596" s="66" t="s">
        <v>96</v>
      </c>
      <c r="D596" s="74" t="s">
        <v>2072</v>
      </c>
      <c r="E596" s="66" t="s">
        <v>106</v>
      </c>
      <c r="F596" s="71" t="s">
        <v>106</v>
      </c>
      <c r="G596" s="3">
        <v>3516</v>
      </c>
      <c r="H596" s="47" t="s">
        <v>4907</v>
      </c>
      <c r="I596" s="47" t="s">
        <v>4907</v>
      </c>
      <c r="J596" s="47" t="s">
        <v>4907</v>
      </c>
      <c r="K596" s="47" t="s">
        <v>4905</v>
      </c>
      <c r="L596" s="51">
        <v>0.28384527872582482</v>
      </c>
      <c r="M596" s="51">
        <v>0.28384527872582482</v>
      </c>
      <c r="N596" s="72">
        <v>0</v>
      </c>
      <c r="O596" s="65"/>
      <c r="P596" s="63" t="s">
        <v>3212</v>
      </c>
      <c r="Q596" s="63" t="s">
        <v>3702</v>
      </c>
      <c r="R596" s="63" t="s">
        <v>4979</v>
      </c>
      <c r="S596" s="63">
        <v>2</v>
      </c>
      <c r="T596" s="3">
        <f t="shared" si="101"/>
        <v>2518</v>
      </c>
      <c r="U596" s="3">
        <f t="shared" si="98"/>
        <v>2518</v>
      </c>
      <c r="V596" s="3">
        <v>2195667.3846153845</v>
      </c>
      <c r="W596" s="3">
        <f t="shared" si="91"/>
        <v>2518</v>
      </c>
      <c r="X596" s="3">
        <f t="shared" si="92"/>
        <v>2518</v>
      </c>
      <c r="Y596" s="62">
        <v>0</v>
      </c>
      <c r="Z596" s="138">
        <f t="shared" si="100"/>
        <v>2195667.3846153845</v>
      </c>
      <c r="AA596" s="84"/>
      <c r="AB596" s="73"/>
    </row>
    <row r="597" spans="1:29" ht="49.75" x14ac:dyDescent="0.4">
      <c r="A597" s="28"/>
      <c r="B597" s="260">
        <v>584</v>
      </c>
      <c r="C597" s="66" t="s">
        <v>0</v>
      </c>
      <c r="D597" s="80" t="s">
        <v>2021</v>
      </c>
      <c r="E597" s="66" t="s">
        <v>1439</v>
      </c>
      <c r="F597" s="71" t="s">
        <v>1440</v>
      </c>
      <c r="G597" s="3">
        <v>2279</v>
      </c>
      <c r="H597" s="47" t="s">
        <v>4907</v>
      </c>
      <c r="I597" s="47" t="s">
        <v>4907</v>
      </c>
      <c r="J597" s="47" t="s">
        <v>4907</v>
      </c>
      <c r="K597" s="47" t="s">
        <v>4905</v>
      </c>
      <c r="L597" s="51">
        <v>0.28214129003949096</v>
      </c>
      <c r="M597" s="51">
        <v>0.28214129003949096</v>
      </c>
      <c r="N597" s="72">
        <v>0</v>
      </c>
      <c r="O597" s="65"/>
      <c r="P597" s="63" t="s">
        <v>3070</v>
      </c>
      <c r="Q597" s="63" t="s">
        <v>3541</v>
      </c>
      <c r="R597" s="63" t="s">
        <v>4979</v>
      </c>
      <c r="S597" s="63">
        <v>3</v>
      </c>
      <c r="T597" s="3">
        <f t="shared" si="101"/>
        <v>1636</v>
      </c>
      <c r="U597" s="3">
        <f t="shared" si="98"/>
        <v>1636</v>
      </c>
      <c r="V597" s="2">
        <v>94852.692307692414</v>
      </c>
      <c r="W597" s="2">
        <f t="shared" si="91"/>
        <v>1636</v>
      </c>
      <c r="X597" s="2">
        <f t="shared" si="92"/>
        <v>1636</v>
      </c>
      <c r="Y597" s="62">
        <v>0</v>
      </c>
      <c r="Z597" s="138">
        <f t="shared" si="100"/>
        <v>94852.692307692414</v>
      </c>
      <c r="AA597" s="84"/>
      <c r="AB597" s="73"/>
    </row>
    <row r="598" spans="1:29" x14ac:dyDescent="0.4">
      <c r="A598" s="27"/>
      <c r="B598" s="260">
        <v>585</v>
      </c>
      <c r="C598" s="66" t="s">
        <v>162</v>
      </c>
      <c r="D598" s="70" t="s">
        <v>2113</v>
      </c>
      <c r="E598" s="66" t="s">
        <v>177</v>
      </c>
      <c r="F598" s="71" t="s">
        <v>189</v>
      </c>
      <c r="G598" s="3">
        <v>2162</v>
      </c>
      <c r="H598" s="47" t="s">
        <v>4907</v>
      </c>
      <c r="I598" s="47" t="s">
        <v>4907</v>
      </c>
      <c r="J598" s="47" t="s">
        <v>4907</v>
      </c>
      <c r="K598" s="47" t="s">
        <v>4905</v>
      </c>
      <c r="L598" s="51">
        <v>0.28122109158186864</v>
      </c>
      <c r="M598" s="51">
        <v>0.28122109158186864</v>
      </c>
      <c r="N598" s="72">
        <v>0</v>
      </c>
      <c r="O598" s="65"/>
      <c r="P598" s="63" t="s">
        <v>3234</v>
      </c>
      <c r="Q598" s="63" t="s">
        <v>3724</v>
      </c>
      <c r="R598" s="63" t="s">
        <v>4979</v>
      </c>
      <c r="S598" s="63">
        <v>2</v>
      </c>
      <c r="T598" s="3">
        <v>1510.9999999999998</v>
      </c>
      <c r="U598" s="3">
        <f t="shared" si="98"/>
        <v>1553.9999999999998</v>
      </c>
      <c r="V598" s="3">
        <v>1100468.7272727273</v>
      </c>
      <c r="W598" s="3">
        <f t="shared" ref="W598:W661" si="102">T598</f>
        <v>1510.9999999999998</v>
      </c>
      <c r="X598" s="3">
        <f t="shared" ref="X598:X661" si="103">U598</f>
        <v>1553.9999999999998</v>
      </c>
      <c r="Y598" s="62">
        <v>0</v>
      </c>
      <c r="Z598" s="212">
        <f t="shared" si="100"/>
        <v>1100468.7272727273</v>
      </c>
      <c r="AA598" s="84"/>
      <c r="AB598" s="73"/>
    </row>
    <row r="599" spans="1:29" ht="37.299999999999997" x14ac:dyDescent="0.4">
      <c r="A599" s="27"/>
      <c r="B599" s="260">
        <v>586</v>
      </c>
      <c r="C599" s="66" t="s">
        <v>1154</v>
      </c>
      <c r="D599" s="66" t="s">
        <v>3052</v>
      </c>
      <c r="E599" s="66" t="s">
        <v>1328</v>
      </c>
      <c r="F599" s="71" t="s">
        <v>1808</v>
      </c>
      <c r="G599" s="3">
        <v>4537</v>
      </c>
      <c r="H599" s="47" t="s">
        <v>4907</v>
      </c>
      <c r="I599" s="47" t="s">
        <v>4907</v>
      </c>
      <c r="J599" s="47" t="s">
        <v>4907</v>
      </c>
      <c r="K599" s="47" t="s">
        <v>4905</v>
      </c>
      <c r="L599" s="51">
        <v>0.28000000000000003</v>
      </c>
      <c r="M599" s="51">
        <v>0.28000000000000003</v>
      </c>
      <c r="N599" s="72">
        <v>0</v>
      </c>
      <c r="O599" s="65"/>
      <c r="P599" s="63" t="s">
        <v>3517</v>
      </c>
      <c r="Q599" s="63" t="s">
        <v>4005</v>
      </c>
      <c r="R599" s="63" t="s">
        <v>4979</v>
      </c>
      <c r="S599" s="63">
        <v>2</v>
      </c>
      <c r="T599" s="3">
        <f t="shared" ref="T599:T619" si="104">IF(G599*(1-L599)-AA599&gt;0,G599*(1-L599)-AA599,0)</f>
        <v>3266.64</v>
      </c>
      <c r="U599" s="3">
        <f t="shared" si="98"/>
        <v>3266.64</v>
      </c>
      <c r="V599" s="3">
        <v>7320595</v>
      </c>
      <c r="W599" s="3">
        <f t="shared" si="102"/>
        <v>3266.64</v>
      </c>
      <c r="X599" s="3">
        <f t="shared" si="103"/>
        <v>3266.64</v>
      </c>
      <c r="Y599" s="62">
        <v>0</v>
      </c>
      <c r="Z599" s="138">
        <f t="shared" si="100"/>
        <v>7320595</v>
      </c>
      <c r="AA599" s="84"/>
      <c r="AB599" s="73"/>
    </row>
    <row r="600" spans="1:29" x14ac:dyDescent="0.4">
      <c r="A600" s="27"/>
      <c r="B600" s="260">
        <v>587</v>
      </c>
      <c r="C600" s="66" t="s">
        <v>743</v>
      </c>
      <c r="D600" s="70" t="s">
        <v>2515</v>
      </c>
      <c r="E600" s="66" t="s">
        <v>759</v>
      </c>
      <c r="F600" s="71" t="s">
        <v>759</v>
      </c>
      <c r="G600" s="3">
        <v>3546</v>
      </c>
      <c r="H600" s="47" t="s">
        <v>4907</v>
      </c>
      <c r="I600" s="47" t="s">
        <v>4907</v>
      </c>
      <c r="J600" s="47" t="s">
        <v>4907</v>
      </c>
      <c r="K600" s="47" t="s">
        <v>4905</v>
      </c>
      <c r="L600" s="51">
        <v>0.28000000000000003</v>
      </c>
      <c r="M600" s="51">
        <v>0.28000000000000003</v>
      </c>
      <c r="N600" s="72">
        <v>0</v>
      </c>
      <c r="O600" s="65"/>
      <c r="P600" s="63" t="s">
        <v>3395</v>
      </c>
      <c r="Q600" s="63" t="s">
        <v>3883</v>
      </c>
      <c r="R600" s="63" t="s">
        <v>4979</v>
      </c>
      <c r="S600" s="63">
        <v>2</v>
      </c>
      <c r="T600" s="62">
        <f t="shared" si="104"/>
        <v>2553.12</v>
      </c>
      <c r="U600" s="62">
        <f t="shared" si="98"/>
        <v>2553.12</v>
      </c>
      <c r="V600" s="3">
        <v>2883516.9999999995</v>
      </c>
      <c r="W600" s="3">
        <f t="shared" si="102"/>
        <v>2553.12</v>
      </c>
      <c r="X600" s="3">
        <f t="shared" si="103"/>
        <v>2553.12</v>
      </c>
      <c r="Y600" s="62">
        <v>0</v>
      </c>
      <c r="Z600" s="138">
        <f t="shared" si="100"/>
        <v>2883516.9999999995</v>
      </c>
      <c r="AA600" s="84"/>
      <c r="AB600" s="73"/>
    </row>
    <row r="601" spans="1:29" x14ac:dyDescent="0.4">
      <c r="A601" s="31"/>
      <c r="B601" s="260">
        <v>588</v>
      </c>
      <c r="C601" s="66" t="s">
        <v>890</v>
      </c>
      <c r="D601" s="70" t="s">
        <v>2620</v>
      </c>
      <c r="E601" s="66" t="s">
        <v>1288</v>
      </c>
      <c r="F601" s="71" t="s">
        <v>1288</v>
      </c>
      <c r="G601" s="3">
        <v>3186</v>
      </c>
      <c r="H601" s="47" t="s">
        <v>4907</v>
      </c>
      <c r="I601" s="47" t="s">
        <v>4907</v>
      </c>
      <c r="J601" s="47" t="s">
        <v>4907</v>
      </c>
      <c r="K601" s="47" t="s">
        <v>4905</v>
      </c>
      <c r="L601" s="51">
        <v>0.28000000000000003</v>
      </c>
      <c r="M601" s="51">
        <v>0.28000000000000003</v>
      </c>
      <c r="N601" s="72">
        <v>0</v>
      </c>
      <c r="O601" s="65"/>
      <c r="P601" s="63" t="s">
        <v>5130</v>
      </c>
      <c r="Q601" s="63" t="s">
        <v>5292</v>
      </c>
      <c r="R601" s="63" t="s">
        <v>4985</v>
      </c>
      <c r="S601" s="63">
        <v>2</v>
      </c>
      <c r="T601" s="62">
        <f t="shared" si="104"/>
        <v>2293.92</v>
      </c>
      <c r="U601" s="62">
        <f t="shared" si="98"/>
        <v>2293.92</v>
      </c>
      <c r="V601" s="3">
        <v>5735000</v>
      </c>
      <c r="W601" s="3">
        <f t="shared" si="102"/>
        <v>2293.92</v>
      </c>
      <c r="X601" s="3">
        <f t="shared" si="103"/>
        <v>2293.92</v>
      </c>
      <c r="Y601" s="62">
        <v>0</v>
      </c>
      <c r="Z601" s="138">
        <f t="shared" si="100"/>
        <v>5735000</v>
      </c>
      <c r="AA601" s="84"/>
      <c r="AB601" s="73"/>
    </row>
    <row r="602" spans="1:29" customFormat="1" ht="14.6" x14ac:dyDescent="0.4">
      <c r="A602" s="31"/>
      <c r="B602" s="260">
        <v>589</v>
      </c>
      <c r="C602" s="66" t="s">
        <v>693</v>
      </c>
      <c r="D602" s="70" t="s">
        <v>2461</v>
      </c>
      <c r="E602" s="66" t="s">
        <v>707</v>
      </c>
      <c r="F602" s="71" t="s">
        <v>716</v>
      </c>
      <c r="G602" s="3">
        <v>2894</v>
      </c>
      <c r="H602" s="47" t="s">
        <v>4907</v>
      </c>
      <c r="I602" s="47" t="s">
        <v>4907</v>
      </c>
      <c r="J602" s="47" t="s">
        <v>4907</v>
      </c>
      <c r="K602" s="47" t="s">
        <v>4905</v>
      </c>
      <c r="L602" s="51">
        <v>0.27</v>
      </c>
      <c r="M602" s="51">
        <v>0.27</v>
      </c>
      <c r="N602" s="72">
        <v>0</v>
      </c>
      <c r="O602" s="65"/>
      <c r="P602" s="63" t="s">
        <v>3372</v>
      </c>
      <c r="Q602" s="63" t="s">
        <v>3861</v>
      </c>
      <c r="R602" s="63" t="s">
        <v>4979</v>
      </c>
      <c r="S602" s="63">
        <v>2</v>
      </c>
      <c r="T602" s="3">
        <f t="shared" si="104"/>
        <v>2112.62</v>
      </c>
      <c r="U602" s="3">
        <f t="shared" si="98"/>
        <v>2112.62</v>
      </c>
      <c r="V602" s="3">
        <v>2756122.2727272725</v>
      </c>
      <c r="W602" s="3">
        <f t="shared" si="102"/>
        <v>2112.62</v>
      </c>
      <c r="X602" s="3">
        <f t="shared" si="103"/>
        <v>2112.62</v>
      </c>
      <c r="Y602" s="62">
        <v>0</v>
      </c>
      <c r="Z602" s="138">
        <f t="shared" si="100"/>
        <v>2756122.2727272725</v>
      </c>
      <c r="AA602" s="84"/>
      <c r="AB602" s="73"/>
      <c r="AC602" s="11"/>
    </row>
    <row r="603" spans="1:29" customFormat="1" ht="24.9" x14ac:dyDescent="0.4">
      <c r="A603" s="31"/>
      <c r="B603" s="260">
        <v>590</v>
      </c>
      <c r="C603" s="66" t="s">
        <v>360</v>
      </c>
      <c r="D603" s="80" t="s">
        <v>2227</v>
      </c>
      <c r="E603" s="66" t="s">
        <v>355</v>
      </c>
      <c r="F603" s="71" t="s">
        <v>361</v>
      </c>
      <c r="G603" s="3">
        <v>2280</v>
      </c>
      <c r="H603" s="47" t="s">
        <v>4907</v>
      </c>
      <c r="I603" s="47" t="s">
        <v>4907</v>
      </c>
      <c r="J603" s="47" t="s">
        <v>4907</v>
      </c>
      <c r="K603" s="47" t="s">
        <v>4905</v>
      </c>
      <c r="L603" s="51">
        <v>0.27</v>
      </c>
      <c r="M603" s="51">
        <v>0.27</v>
      </c>
      <c r="N603" s="72">
        <v>0</v>
      </c>
      <c r="O603" s="65"/>
      <c r="P603" s="63" t="s">
        <v>3271</v>
      </c>
      <c r="Q603" s="63" t="s">
        <v>3761</v>
      </c>
      <c r="R603" s="63" t="s">
        <v>4979</v>
      </c>
      <c r="S603" s="63">
        <v>1</v>
      </c>
      <c r="T603" s="3">
        <f t="shared" si="104"/>
        <v>1664.3999999999999</v>
      </c>
      <c r="U603" s="3">
        <f t="shared" si="98"/>
        <v>1664.3999999999999</v>
      </c>
      <c r="V603" s="3">
        <v>2420710.343434344</v>
      </c>
      <c r="W603" s="3">
        <f t="shared" si="102"/>
        <v>1664.3999999999999</v>
      </c>
      <c r="X603" s="3">
        <f t="shared" si="103"/>
        <v>1664.3999999999999</v>
      </c>
      <c r="Y603" s="62">
        <v>0</v>
      </c>
      <c r="Z603" s="138">
        <f t="shared" si="100"/>
        <v>2420710.343434344</v>
      </c>
      <c r="AA603" s="84"/>
      <c r="AB603" s="73"/>
      <c r="AC603" s="11"/>
    </row>
    <row r="604" spans="1:29" customFormat="1" ht="14.6" x14ac:dyDescent="0.4">
      <c r="A604" s="31"/>
      <c r="B604" s="260">
        <v>591</v>
      </c>
      <c r="C604" s="66" t="s">
        <v>890</v>
      </c>
      <c r="D604" s="70" t="s">
        <v>2611</v>
      </c>
      <c r="E604" s="66" t="s">
        <v>911</v>
      </c>
      <c r="F604" s="71" t="s">
        <v>951</v>
      </c>
      <c r="G604" s="3">
        <v>4676</v>
      </c>
      <c r="H604" s="47" t="s">
        <v>4907</v>
      </c>
      <c r="I604" s="47" t="s">
        <v>4907</v>
      </c>
      <c r="J604" s="47" t="s">
        <v>4907</v>
      </c>
      <c r="K604" s="47" t="s">
        <v>4905</v>
      </c>
      <c r="L604" s="51">
        <v>0.26800000000000002</v>
      </c>
      <c r="M604" s="51">
        <v>0.26800000000000002</v>
      </c>
      <c r="N604" s="72">
        <v>0</v>
      </c>
      <c r="O604" s="65"/>
      <c r="P604" s="63" t="s">
        <v>3429</v>
      </c>
      <c r="Q604" s="63" t="s">
        <v>3917</v>
      </c>
      <c r="R604" s="63" t="s">
        <v>4979</v>
      </c>
      <c r="S604" s="63">
        <v>2</v>
      </c>
      <c r="T604" s="62">
        <f t="shared" si="104"/>
        <v>3422.8319999999999</v>
      </c>
      <c r="U604" s="62">
        <f t="shared" ref="U604:U635" si="105">IF(G604*(1-M604)-AA604&gt;0,G604*(1-M604)-AA604,0)</f>
        <v>3422.8319999999999</v>
      </c>
      <c r="V604" s="3">
        <v>2828823.1708333334</v>
      </c>
      <c r="W604" s="3">
        <f t="shared" si="102"/>
        <v>3422.8319999999999</v>
      </c>
      <c r="X604" s="3">
        <f t="shared" si="103"/>
        <v>3422.8319999999999</v>
      </c>
      <c r="Y604" s="62">
        <v>2828823.1708333334</v>
      </c>
      <c r="Z604" s="138">
        <f t="shared" si="100"/>
        <v>5657646.3416666668</v>
      </c>
      <c r="AA604" s="84"/>
      <c r="AB604" s="73"/>
      <c r="AC604" s="11"/>
    </row>
    <row r="605" spans="1:29" customFormat="1" ht="24.9" x14ac:dyDescent="0.4">
      <c r="A605" s="31"/>
      <c r="B605" s="260">
        <v>592</v>
      </c>
      <c r="C605" s="66" t="s">
        <v>71</v>
      </c>
      <c r="D605" s="70" t="s">
        <v>2059</v>
      </c>
      <c r="E605" s="66" t="s">
        <v>83</v>
      </c>
      <c r="F605" s="71" t="s">
        <v>87</v>
      </c>
      <c r="G605" s="3">
        <v>2116</v>
      </c>
      <c r="H605" s="47" t="s">
        <v>4907</v>
      </c>
      <c r="I605" s="47" t="s">
        <v>4907</v>
      </c>
      <c r="J605" s="47" t="s">
        <v>4907</v>
      </c>
      <c r="K605" s="47" t="s">
        <v>4905</v>
      </c>
      <c r="L605" s="51">
        <v>0.26800000000000002</v>
      </c>
      <c r="M605" s="51">
        <v>0.26800000000000002</v>
      </c>
      <c r="N605" s="72">
        <v>0</v>
      </c>
      <c r="O605" s="65"/>
      <c r="P605" s="63" t="s">
        <v>3205</v>
      </c>
      <c r="Q605" s="63" t="s">
        <v>3695</v>
      </c>
      <c r="R605" s="63" t="s">
        <v>4979</v>
      </c>
      <c r="S605" s="63">
        <v>2</v>
      </c>
      <c r="T605" s="3">
        <f t="shared" si="104"/>
        <v>1548.912</v>
      </c>
      <c r="U605" s="3">
        <f t="shared" si="105"/>
        <v>1548.912</v>
      </c>
      <c r="V605" s="3">
        <v>2598055.944444445</v>
      </c>
      <c r="W605" s="3">
        <f t="shared" si="102"/>
        <v>1548.912</v>
      </c>
      <c r="X605" s="3">
        <f t="shared" si="103"/>
        <v>1548.912</v>
      </c>
      <c r="Y605" s="62">
        <v>0</v>
      </c>
      <c r="Z605" s="138">
        <f t="shared" si="100"/>
        <v>2598055.944444445</v>
      </c>
      <c r="AA605" s="84"/>
      <c r="AB605" s="73"/>
      <c r="AC605" s="11"/>
    </row>
    <row r="606" spans="1:29" customFormat="1" ht="14.6" x14ac:dyDescent="0.4">
      <c r="A606" s="31"/>
      <c r="B606" s="260">
        <v>593</v>
      </c>
      <c r="C606" s="66" t="s">
        <v>96</v>
      </c>
      <c r="D606" s="74" t="s">
        <v>2080</v>
      </c>
      <c r="E606" s="66" t="s">
        <v>1239</v>
      </c>
      <c r="F606" s="71" t="s">
        <v>1241</v>
      </c>
      <c r="G606" s="3">
        <v>2049</v>
      </c>
      <c r="H606" s="47" t="s">
        <v>4907</v>
      </c>
      <c r="I606" s="47" t="s">
        <v>4907</v>
      </c>
      <c r="J606" s="47" t="s">
        <v>4907</v>
      </c>
      <c r="K606" s="47" t="s">
        <v>4905</v>
      </c>
      <c r="L606" s="51">
        <v>0.26600000000000001</v>
      </c>
      <c r="M606" s="51">
        <v>0.26600000000000001</v>
      </c>
      <c r="N606" s="72">
        <v>0</v>
      </c>
      <c r="O606" s="65"/>
      <c r="P606" s="63" t="s">
        <v>4089</v>
      </c>
      <c r="Q606" s="63" t="s">
        <v>4090</v>
      </c>
      <c r="R606" s="63" t="s">
        <v>4985</v>
      </c>
      <c r="S606" s="63">
        <v>2</v>
      </c>
      <c r="T606" s="3">
        <f t="shared" si="104"/>
        <v>1503.9659999999999</v>
      </c>
      <c r="U606" s="3">
        <f t="shared" si="105"/>
        <v>1503.9659999999999</v>
      </c>
      <c r="V606" s="3">
        <v>4309965</v>
      </c>
      <c r="W606" s="3">
        <f t="shared" si="102"/>
        <v>1503.9659999999999</v>
      </c>
      <c r="X606" s="3">
        <f t="shared" si="103"/>
        <v>1503.9659999999999</v>
      </c>
      <c r="Y606" s="62">
        <v>0</v>
      </c>
      <c r="Z606" s="138">
        <f t="shared" si="100"/>
        <v>4309965</v>
      </c>
      <c r="AA606" s="84"/>
      <c r="AB606" s="73"/>
      <c r="AC606" s="11"/>
    </row>
    <row r="607" spans="1:29" customFormat="1" ht="37.299999999999997" x14ac:dyDescent="0.4">
      <c r="A607" s="31"/>
      <c r="B607" s="260">
        <v>594</v>
      </c>
      <c r="C607" s="66" t="s">
        <v>1154</v>
      </c>
      <c r="D607" s="66" t="s">
        <v>3054</v>
      </c>
      <c r="E607" s="66" t="s">
        <v>301</v>
      </c>
      <c r="F607" s="71" t="s">
        <v>1776</v>
      </c>
      <c r="G607" s="3">
        <v>3473</v>
      </c>
      <c r="H607" s="47" t="s">
        <v>4907</v>
      </c>
      <c r="I607" s="47" t="s">
        <v>4907</v>
      </c>
      <c r="J607" s="47" t="s">
        <v>4907</v>
      </c>
      <c r="K607" s="47" t="s">
        <v>4905</v>
      </c>
      <c r="L607" s="51">
        <v>0.26</v>
      </c>
      <c r="M607" s="51">
        <v>0.26</v>
      </c>
      <c r="N607" s="72">
        <v>0</v>
      </c>
      <c r="O607" s="65"/>
      <c r="P607" s="63" t="s">
        <v>3520</v>
      </c>
      <c r="Q607" s="63" t="s">
        <v>4008</v>
      </c>
      <c r="R607" s="63" t="s">
        <v>4979</v>
      </c>
      <c r="S607" s="63">
        <v>2</v>
      </c>
      <c r="T607" s="3">
        <f t="shared" si="104"/>
        <v>2570.02</v>
      </c>
      <c r="U607" s="3">
        <f t="shared" si="105"/>
        <v>2570.02</v>
      </c>
      <c r="V607" s="3">
        <v>4339106</v>
      </c>
      <c r="W607" s="3">
        <f t="shared" si="102"/>
        <v>2570.02</v>
      </c>
      <c r="X607" s="3">
        <f t="shared" si="103"/>
        <v>2570.02</v>
      </c>
      <c r="Y607" s="62">
        <v>0</v>
      </c>
      <c r="Z607" s="138">
        <f t="shared" si="100"/>
        <v>4339106</v>
      </c>
      <c r="AA607" s="84"/>
      <c r="AB607" s="73"/>
      <c r="AC607" s="11"/>
    </row>
    <row r="608" spans="1:29" customFormat="1" ht="14.6" x14ac:dyDescent="0.4">
      <c r="A608" s="31"/>
      <c r="B608" s="260">
        <v>595</v>
      </c>
      <c r="C608" s="66" t="s">
        <v>693</v>
      </c>
      <c r="D608" s="70" t="s">
        <v>2472</v>
      </c>
      <c r="E608" s="66" t="s">
        <v>712</v>
      </c>
      <c r="F608" s="71" t="s">
        <v>712</v>
      </c>
      <c r="G608" s="3">
        <v>2211</v>
      </c>
      <c r="H608" s="47" t="s">
        <v>4907</v>
      </c>
      <c r="I608" s="47" t="s">
        <v>4907</v>
      </c>
      <c r="J608" s="47" t="s">
        <v>4907</v>
      </c>
      <c r="K608" s="47" t="s">
        <v>4905</v>
      </c>
      <c r="L608" s="51">
        <v>0.26</v>
      </c>
      <c r="M608" s="51">
        <v>0.26</v>
      </c>
      <c r="N608" s="72">
        <v>1.1000000000000001E-3</v>
      </c>
      <c r="O608" s="65" t="s">
        <v>5165</v>
      </c>
      <c r="P608" s="63" t="s">
        <v>3376</v>
      </c>
      <c r="Q608" s="63" t="s">
        <v>3865</v>
      </c>
      <c r="R608" s="63" t="s">
        <v>4979</v>
      </c>
      <c r="S608" s="63">
        <v>2</v>
      </c>
      <c r="T608" s="3">
        <f t="shared" si="104"/>
        <v>1636.1399999999999</v>
      </c>
      <c r="U608" s="3">
        <f t="shared" si="105"/>
        <v>1636.1399999999999</v>
      </c>
      <c r="V608" s="3">
        <v>1644974.5454545454</v>
      </c>
      <c r="W608" s="3">
        <f t="shared" si="102"/>
        <v>1636.1399999999999</v>
      </c>
      <c r="X608" s="3">
        <f t="shared" si="103"/>
        <v>1636.1399999999999</v>
      </c>
      <c r="Y608" s="62">
        <v>0</v>
      </c>
      <c r="Z608" s="138">
        <f t="shared" si="100"/>
        <v>1644974.5454545454</v>
      </c>
      <c r="AA608" s="84"/>
      <c r="AB608" s="73"/>
      <c r="AC608" s="11"/>
    </row>
    <row r="609" spans="1:29" customFormat="1" ht="24.9" x14ac:dyDescent="0.4">
      <c r="A609" s="31"/>
      <c r="B609" s="260">
        <v>596</v>
      </c>
      <c r="C609" s="66" t="s">
        <v>0</v>
      </c>
      <c r="D609" s="80" t="s">
        <v>2012</v>
      </c>
      <c r="E609" s="66" t="s">
        <v>13</v>
      </c>
      <c r="F609" s="71" t="s">
        <v>20</v>
      </c>
      <c r="G609" s="3">
        <v>3782</v>
      </c>
      <c r="H609" s="47" t="s">
        <v>4907</v>
      </c>
      <c r="I609" s="47" t="s">
        <v>4907</v>
      </c>
      <c r="J609" s="47" t="s">
        <v>4907</v>
      </c>
      <c r="K609" s="47" t="s">
        <v>4905</v>
      </c>
      <c r="L609" s="51">
        <v>0.25912215758857748</v>
      </c>
      <c r="M609" s="51">
        <v>0.25912215758857748</v>
      </c>
      <c r="N609" s="72">
        <v>0</v>
      </c>
      <c r="O609" s="65"/>
      <c r="P609" s="63" t="s">
        <v>3187</v>
      </c>
      <c r="Q609" s="63" t="s">
        <v>3677</v>
      </c>
      <c r="R609" s="63" t="s">
        <v>4979</v>
      </c>
      <c r="S609" s="63">
        <v>2</v>
      </c>
      <c r="T609" s="3">
        <f t="shared" si="104"/>
        <v>2802</v>
      </c>
      <c r="U609" s="3">
        <f t="shared" si="105"/>
        <v>2802</v>
      </c>
      <c r="V609" s="3">
        <v>3820165.0681818263</v>
      </c>
      <c r="W609" s="3">
        <f t="shared" si="102"/>
        <v>2802</v>
      </c>
      <c r="X609" s="3">
        <f t="shared" si="103"/>
        <v>2802</v>
      </c>
      <c r="Y609" s="62">
        <v>0</v>
      </c>
      <c r="Z609" s="138">
        <f t="shared" si="100"/>
        <v>3820165.0681818263</v>
      </c>
      <c r="AA609" s="84"/>
      <c r="AB609" s="73"/>
      <c r="AC609" s="11"/>
    </row>
    <row r="610" spans="1:29" customFormat="1" ht="24.9" x14ac:dyDescent="0.4">
      <c r="A610" s="31"/>
      <c r="B610" s="260">
        <v>597</v>
      </c>
      <c r="C610" s="66" t="s">
        <v>743</v>
      </c>
      <c r="D610" s="70" t="s">
        <v>2510</v>
      </c>
      <c r="E610" s="66" t="s">
        <v>752</v>
      </c>
      <c r="F610" s="71" t="s">
        <v>780</v>
      </c>
      <c r="G610" s="3">
        <v>4830</v>
      </c>
      <c r="H610" s="47" t="s">
        <v>4907</v>
      </c>
      <c r="I610" s="47" t="s">
        <v>4907</v>
      </c>
      <c r="J610" s="47" t="s">
        <v>4907</v>
      </c>
      <c r="K610" s="47" t="s">
        <v>4905</v>
      </c>
      <c r="L610" s="51">
        <v>0.25838509316770186</v>
      </c>
      <c r="M610" s="51">
        <v>0.25838509316770186</v>
      </c>
      <c r="N610" s="72">
        <v>0</v>
      </c>
      <c r="O610" s="65"/>
      <c r="P610" s="63" t="s">
        <v>3390</v>
      </c>
      <c r="Q610" s="63" t="s">
        <v>3878</v>
      </c>
      <c r="R610" s="63" t="s">
        <v>4979</v>
      </c>
      <c r="S610" s="63">
        <v>3</v>
      </c>
      <c r="T610" s="62">
        <f t="shared" si="104"/>
        <v>3582</v>
      </c>
      <c r="U610" s="62">
        <f t="shared" si="105"/>
        <v>3582</v>
      </c>
      <c r="V610" s="3">
        <v>136984.69024770687</v>
      </c>
      <c r="W610" s="3">
        <f t="shared" si="102"/>
        <v>3582</v>
      </c>
      <c r="X610" s="3">
        <f t="shared" si="103"/>
        <v>3582</v>
      </c>
      <c r="Y610" s="62">
        <v>136984.69024770687</v>
      </c>
      <c r="Z610" s="138">
        <f t="shared" si="100"/>
        <v>273969.38049541373</v>
      </c>
      <c r="AA610" s="84"/>
      <c r="AB610" s="73"/>
      <c r="AC610" s="11"/>
    </row>
    <row r="611" spans="1:29" customFormat="1" ht="24.9" x14ac:dyDescent="0.4">
      <c r="A611" s="31"/>
      <c r="B611" s="260">
        <v>598</v>
      </c>
      <c r="C611" s="66" t="s">
        <v>261</v>
      </c>
      <c r="D611" s="70" t="s">
        <v>2175</v>
      </c>
      <c r="E611" s="66" t="s">
        <v>273</v>
      </c>
      <c r="F611" s="71" t="s">
        <v>273</v>
      </c>
      <c r="G611" s="3">
        <v>3092</v>
      </c>
      <c r="H611" s="47" t="s">
        <v>4907</v>
      </c>
      <c r="I611" s="47" t="s">
        <v>4907</v>
      </c>
      <c r="J611" s="47" t="s">
        <v>4907</v>
      </c>
      <c r="K611" s="47" t="s">
        <v>4905</v>
      </c>
      <c r="L611" s="51">
        <v>0.25679172056921085</v>
      </c>
      <c r="M611" s="51">
        <v>0.25679172056921085</v>
      </c>
      <c r="N611" s="72">
        <v>0</v>
      </c>
      <c r="O611" s="65"/>
      <c r="P611" s="63" t="s">
        <v>3256</v>
      </c>
      <c r="Q611" s="63" t="s">
        <v>3746</v>
      </c>
      <c r="R611" s="63" t="s">
        <v>4979</v>
      </c>
      <c r="S611" s="63">
        <v>2</v>
      </c>
      <c r="T611" s="3">
        <f t="shared" si="104"/>
        <v>2298</v>
      </c>
      <c r="U611" s="3">
        <f t="shared" si="105"/>
        <v>2298</v>
      </c>
      <c r="V611" s="3">
        <v>2525656</v>
      </c>
      <c r="W611" s="3">
        <f t="shared" si="102"/>
        <v>2298</v>
      </c>
      <c r="X611" s="3">
        <f t="shared" si="103"/>
        <v>2298</v>
      </c>
      <c r="Y611" s="62">
        <v>0</v>
      </c>
      <c r="Z611" s="138">
        <f t="shared" si="100"/>
        <v>2525656</v>
      </c>
      <c r="AA611" s="84"/>
      <c r="AB611" s="73"/>
      <c r="AC611" s="11"/>
    </row>
    <row r="612" spans="1:29" customFormat="1" ht="14.6" x14ac:dyDescent="0.4">
      <c r="A612" s="31"/>
      <c r="B612" s="260">
        <v>599</v>
      </c>
      <c r="C612" s="66" t="s">
        <v>364</v>
      </c>
      <c r="D612" s="80" t="s">
        <v>2240</v>
      </c>
      <c r="E612" s="66" t="s">
        <v>389</v>
      </c>
      <c r="F612" s="71" t="s">
        <v>389</v>
      </c>
      <c r="G612" s="3">
        <v>3078</v>
      </c>
      <c r="H612" s="47" t="s">
        <v>4907</v>
      </c>
      <c r="I612" s="47" t="s">
        <v>4907</v>
      </c>
      <c r="J612" s="47" t="s">
        <v>4907</v>
      </c>
      <c r="K612" s="47" t="s">
        <v>4905</v>
      </c>
      <c r="L612" s="51">
        <v>0.25373619233268357</v>
      </c>
      <c r="M612" s="51">
        <v>0.25373619233268357</v>
      </c>
      <c r="N612" s="72">
        <v>0</v>
      </c>
      <c r="O612" s="65"/>
      <c r="P612" s="63" t="s">
        <v>3282</v>
      </c>
      <c r="Q612" s="63" t="s">
        <v>3771</v>
      </c>
      <c r="R612" s="63" t="s">
        <v>4979</v>
      </c>
      <c r="S612" s="63">
        <v>2</v>
      </c>
      <c r="T612" s="3">
        <f t="shared" si="104"/>
        <v>2297</v>
      </c>
      <c r="U612" s="3">
        <f t="shared" si="105"/>
        <v>2297</v>
      </c>
      <c r="V612" s="3">
        <v>1870484.2592592598</v>
      </c>
      <c r="W612" s="3">
        <f t="shared" si="102"/>
        <v>2297</v>
      </c>
      <c r="X612" s="3">
        <f t="shared" si="103"/>
        <v>2297</v>
      </c>
      <c r="Y612" s="62">
        <v>0</v>
      </c>
      <c r="Z612" s="138">
        <f t="shared" si="100"/>
        <v>1870484.2592592598</v>
      </c>
      <c r="AA612" s="84"/>
      <c r="AB612" s="73"/>
      <c r="AC612" s="11"/>
    </row>
    <row r="613" spans="1:29" customFormat="1" ht="14.6" x14ac:dyDescent="0.4">
      <c r="A613" s="31"/>
      <c r="B613" s="260">
        <v>600</v>
      </c>
      <c r="C613" s="66" t="s">
        <v>1138</v>
      </c>
      <c r="D613" s="80" t="s">
        <v>2792</v>
      </c>
      <c r="E613" s="66" t="s">
        <v>1143</v>
      </c>
      <c r="F613" s="71" t="s">
        <v>1143</v>
      </c>
      <c r="G613" s="3">
        <v>4106</v>
      </c>
      <c r="H613" s="47" t="s">
        <v>4907</v>
      </c>
      <c r="I613" s="47" t="s">
        <v>4907</v>
      </c>
      <c r="J613" s="47" t="s">
        <v>4907</v>
      </c>
      <c r="K613" s="47" t="s">
        <v>4905</v>
      </c>
      <c r="L613" s="51">
        <v>0.25255723331709695</v>
      </c>
      <c r="M613" s="51">
        <v>0.25255723331709695</v>
      </c>
      <c r="N613" s="72">
        <v>0</v>
      </c>
      <c r="O613" s="65"/>
      <c r="P613" s="63" t="s">
        <v>3505</v>
      </c>
      <c r="Q613" s="63" t="s">
        <v>3993</v>
      </c>
      <c r="R613" s="63" t="s">
        <v>4979</v>
      </c>
      <c r="S613" s="63">
        <v>2</v>
      </c>
      <c r="T613" s="62">
        <f t="shared" si="104"/>
        <v>3069</v>
      </c>
      <c r="U613" s="62">
        <f t="shared" si="105"/>
        <v>3069</v>
      </c>
      <c r="V613" s="3">
        <v>4927402.307692307</v>
      </c>
      <c r="W613" s="3">
        <f t="shared" si="102"/>
        <v>3069</v>
      </c>
      <c r="X613" s="3">
        <f t="shared" si="103"/>
        <v>3069</v>
      </c>
      <c r="Y613" s="62">
        <v>0</v>
      </c>
      <c r="Z613" s="138">
        <f t="shared" si="100"/>
        <v>4927402.307692307</v>
      </c>
      <c r="AA613" s="84"/>
      <c r="AB613" s="73"/>
      <c r="AC613" s="11"/>
    </row>
    <row r="614" spans="1:29" customFormat="1" ht="14.6" x14ac:dyDescent="0.4">
      <c r="A614" s="31"/>
      <c r="B614" s="260">
        <v>601</v>
      </c>
      <c r="C614" s="66" t="s">
        <v>1019</v>
      </c>
      <c r="D614" s="74" t="s">
        <v>2724</v>
      </c>
      <c r="E614" s="66" t="s">
        <v>1049</v>
      </c>
      <c r="F614" s="71" t="s">
        <v>1049</v>
      </c>
      <c r="G614" s="3">
        <v>2161</v>
      </c>
      <c r="H614" s="47" t="s">
        <v>4907</v>
      </c>
      <c r="I614" s="47" t="s">
        <v>4907</v>
      </c>
      <c r="J614" s="47" t="s">
        <v>4907</v>
      </c>
      <c r="K614" s="47" t="s">
        <v>4905</v>
      </c>
      <c r="L614" s="51">
        <v>0.25173530772790376</v>
      </c>
      <c r="M614" s="51">
        <v>0.25173530772790376</v>
      </c>
      <c r="N614" s="72">
        <v>0</v>
      </c>
      <c r="O614" s="65"/>
      <c r="P614" s="63" t="s">
        <v>4614</v>
      </c>
      <c r="Q614" s="63" t="s">
        <v>4615</v>
      </c>
      <c r="R614" s="63" t="s">
        <v>4985</v>
      </c>
      <c r="S614" s="63">
        <v>2</v>
      </c>
      <c r="T614" s="3">
        <f t="shared" si="104"/>
        <v>1617</v>
      </c>
      <c r="U614" s="3">
        <f t="shared" si="105"/>
        <v>1617</v>
      </c>
      <c r="V614" s="3">
        <v>1665608</v>
      </c>
      <c r="W614" s="3">
        <f t="shared" si="102"/>
        <v>1617</v>
      </c>
      <c r="X614" s="3">
        <f t="shared" si="103"/>
        <v>1617</v>
      </c>
      <c r="Y614" s="62">
        <v>0</v>
      </c>
      <c r="Z614" s="138">
        <f t="shared" si="100"/>
        <v>1665608</v>
      </c>
      <c r="AA614" s="84"/>
      <c r="AB614" s="73"/>
      <c r="AC614" s="11"/>
    </row>
    <row r="615" spans="1:29" customFormat="1" ht="74.599999999999994" x14ac:dyDescent="0.4">
      <c r="A615" s="31"/>
      <c r="B615" s="260">
        <v>602</v>
      </c>
      <c r="C615" s="66" t="s">
        <v>471</v>
      </c>
      <c r="D615" s="70" t="s">
        <v>2315</v>
      </c>
      <c r="E615" s="66" t="s">
        <v>484</v>
      </c>
      <c r="F615" s="71" t="s">
        <v>1828</v>
      </c>
      <c r="G615" s="3">
        <v>4924</v>
      </c>
      <c r="H615" s="47" t="s">
        <v>4907</v>
      </c>
      <c r="I615" s="47" t="s">
        <v>4907</v>
      </c>
      <c r="J615" s="47" t="s">
        <v>4907</v>
      </c>
      <c r="K615" s="47" t="s">
        <v>4905</v>
      </c>
      <c r="L615" s="51">
        <v>0.25</v>
      </c>
      <c r="M615" s="51">
        <v>0.25</v>
      </c>
      <c r="N615" s="72">
        <v>0</v>
      </c>
      <c r="O615" s="65"/>
      <c r="P615" s="63" t="s">
        <v>3309</v>
      </c>
      <c r="Q615" s="63" t="s">
        <v>3798</v>
      </c>
      <c r="R615" s="63" t="s">
        <v>4979</v>
      </c>
      <c r="S615" s="63">
        <v>2</v>
      </c>
      <c r="T615" s="3">
        <f t="shared" si="104"/>
        <v>3693</v>
      </c>
      <c r="U615" s="3">
        <f t="shared" si="105"/>
        <v>3693</v>
      </c>
      <c r="V615" s="3"/>
      <c r="W615" s="3">
        <f t="shared" si="102"/>
        <v>3693</v>
      </c>
      <c r="X615" s="3">
        <f t="shared" si="103"/>
        <v>3693</v>
      </c>
      <c r="Y615" s="62"/>
      <c r="Z615" s="138"/>
      <c r="AA615" s="84"/>
      <c r="AB615" s="73"/>
      <c r="AC615" s="11"/>
    </row>
    <row r="616" spans="1:29" customFormat="1" ht="14.6" x14ac:dyDescent="0.4">
      <c r="A616" s="31"/>
      <c r="B616" s="260">
        <v>603</v>
      </c>
      <c r="C616" s="66" t="s">
        <v>821</v>
      </c>
      <c r="D616" s="74" t="s">
        <v>2570</v>
      </c>
      <c r="E616" s="66" t="s">
        <v>1589</v>
      </c>
      <c r="F616" s="71" t="s">
        <v>1589</v>
      </c>
      <c r="G616" s="3">
        <v>3810</v>
      </c>
      <c r="H616" s="47" t="s">
        <v>4907</v>
      </c>
      <c r="I616" s="47" t="s">
        <v>4907</v>
      </c>
      <c r="J616" s="47" t="s">
        <v>4907</v>
      </c>
      <c r="K616" s="47" t="s">
        <v>4905</v>
      </c>
      <c r="L616" s="51">
        <v>0.24409448818897636</v>
      </c>
      <c r="M616" s="51">
        <v>0.24409448818897636</v>
      </c>
      <c r="N616" s="72">
        <v>0</v>
      </c>
      <c r="O616" s="65"/>
      <c r="P616" s="63" t="s">
        <v>4491</v>
      </c>
      <c r="Q616" s="63" t="s">
        <v>4492</v>
      </c>
      <c r="R616" s="63" t="s">
        <v>4985</v>
      </c>
      <c r="S616" s="63">
        <v>2</v>
      </c>
      <c r="T616" s="3">
        <f t="shared" si="104"/>
        <v>2880</v>
      </c>
      <c r="U616" s="3">
        <f t="shared" si="105"/>
        <v>2880</v>
      </c>
      <c r="V616" s="3">
        <v>2612875.9999999995</v>
      </c>
      <c r="W616" s="3">
        <f t="shared" si="102"/>
        <v>2880</v>
      </c>
      <c r="X616" s="3">
        <f t="shared" si="103"/>
        <v>2880</v>
      </c>
      <c r="Y616" s="62">
        <v>0</v>
      </c>
      <c r="Z616" s="138">
        <f t="shared" ref="Z616:Z647" si="106">V616+Y616</f>
        <v>2612875.9999999995</v>
      </c>
      <c r="AA616" s="84"/>
      <c r="AB616" s="73"/>
      <c r="AC616" s="11"/>
    </row>
    <row r="617" spans="1:29" customFormat="1" ht="24.9" x14ac:dyDescent="0.4">
      <c r="A617" s="31"/>
      <c r="B617" s="260">
        <v>604</v>
      </c>
      <c r="C617" s="66" t="s">
        <v>232</v>
      </c>
      <c r="D617" s="66" t="s">
        <v>2925</v>
      </c>
      <c r="E617" s="66" t="s">
        <v>164</v>
      </c>
      <c r="F617" s="71" t="s">
        <v>1689</v>
      </c>
      <c r="G617" s="3">
        <v>2022</v>
      </c>
      <c r="H617" s="47" t="s">
        <v>4907</v>
      </c>
      <c r="I617" s="47" t="s">
        <v>4907</v>
      </c>
      <c r="J617" s="47" t="s">
        <v>4907</v>
      </c>
      <c r="K617" s="47" t="s">
        <v>4905</v>
      </c>
      <c r="L617" s="51">
        <v>0.24329999999999999</v>
      </c>
      <c r="M617" s="51">
        <v>0.24329999999999999</v>
      </c>
      <c r="N617" s="72">
        <v>0</v>
      </c>
      <c r="O617" s="65"/>
      <c r="P617" s="258" t="s">
        <v>3173</v>
      </c>
      <c r="Q617" s="63" t="s">
        <v>4924</v>
      </c>
      <c r="R617" s="63" t="s">
        <v>4979</v>
      </c>
      <c r="S617" s="63">
        <v>2</v>
      </c>
      <c r="T617" s="3">
        <f t="shared" si="104"/>
        <v>1530.0474000000002</v>
      </c>
      <c r="U617" s="3">
        <f t="shared" si="105"/>
        <v>1530.0474000000002</v>
      </c>
      <c r="V617" s="2">
        <v>5953164.6999999993</v>
      </c>
      <c r="W617" s="2">
        <f t="shared" si="102"/>
        <v>1530.0474000000002</v>
      </c>
      <c r="X617" s="2">
        <f t="shared" si="103"/>
        <v>1530.0474000000002</v>
      </c>
      <c r="Y617" s="62">
        <v>2551356.2999999998</v>
      </c>
      <c r="Z617" s="138">
        <f t="shared" si="106"/>
        <v>8504521</v>
      </c>
      <c r="AA617" s="84"/>
      <c r="AB617" s="73"/>
      <c r="AC617" s="11"/>
    </row>
    <row r="618" spans="1:29" customFormat="1" ht="49.75" x14ac:dyDescent="0.4">
      <c r="A618" s="31"/>
      <c r="B618" s="260">
        <v>605</v>
      </c>
      <c r="C618" s="66" t="s">
        <v>232</v>
      </c>
      <c r="D618" s="66" t="s">
        <v>2147</v>
      </c>
      <c r="E618" s="66" t="s">
        <v>242</v>
      </c>
      <c r="F618" s="71" t="s">
        <v>242</v>
      </c>
      <c r="G618" s="3">
        <v>4741</v>
      </c>
      <c r="H618" s="47" t="s">
        <v>4907</v>
      </c>
      <c r="I618" s="47" t="s">
        <v>4907</v>
      </c>
      <c r="J618" s="47" t="s">
        <v>4907</v>
      </c>
      <c r="K618" s="47" t="s">
        <v>4905</v>
      </c>
      <c r="L618" s="51">
        <v>0.24</v>
      </c>
      <c r="M618" s="51">
        <v>0.24</v>
      </c>
      <c r="N618" s="72">
        <v>0</v>
      </c>
      <c r="O618" s="65"/>
      <c r="P618" s="63" t="s">
        <v>3093</v>
      </c>
      <c r="Q618" s="63" t="s">
        <v>3564</v>
      </c>
      <c r="R618" s="63" t="s">
        <v>4979</v>
      </c>
      <c r="S618" s="63">
        <v>3</v>
      </c>
      <c r="T618" s="3">
        <f t="shared" si="104"/>
        <v>3603.16</v>
      </c>
      <c r="U618" s="3">
        <f t="shared" si="105"/>
        <v>3603.16</v>
      </c>
      <c r="V618" s="3">
        <v>427488</v>
      </c>
      <c r="W618" s="3">
        <f t="shared" si="102"/>
        <v>3603.16</v>
      </c>
      <c r="X618" s="3">
        <f t="shared" si="103"/>
        <v>3603.16</v>
      </c>
      <c r="Y618" s="62">
        <v>0</v>
      </c>
      <c r="Z618" s="138">
        <f t="shared" si="106"/>
        <v>427488</v>
      </c>
      <c r="AA618" s="84"/>
      <c r="AB618" s="65"/>
      <c r="AC618" s="11"/>
    </row>
    <row r="619" spans="1:29" customFormat="1" ht="14.6" x14ac:dyDescent="0.4">
      <c r="A619" s="31"/>
      <c r="B619" s="260">
        <v>606</v>
      </c>
      <c r="C619" s="66" t="s">
        <v>1175</v>
      </c>
      <c r="D619" s="70" t="s">
        <v>2820</v>
      </c>
      <c r="E619" s="66" t="s">
        <v>1180</v>
      </c>
      <c r="F619" s="71" t="s">
        <v>1180</v>
      </c>
      <c r="G619" s="3">
        <v>3380</v>
      </c>
      <c r="H619" s="47" t="s">
        <v>4907</v>
      </c>
      <c r="I619" s="47" t="s">
        <v>4907</v>
      </c>
      <c r="J619" s="47" t="s">
        <v>4907</v>
      </c>
      <c r="K619" s="47" t="s">
        <v>4905</v>
      </c>
      <c r="L619" s="51">
        <v>0.24</v>
      </c>
      <c r="M619" s="51">
        <v>0.24</v>
      </c>
      <c r="N619" s="72">
        <v>1.43E-2</v>
      </c>
      <c r="O619" s="65" t="s">
        <v>5165</v>
      </c>
      <c r="P619" s="63" t="s">
        <v>3529</v>
      </c>
      <c r="Q619" s="63" t="s">
        <v>4017</v>
      </c>
      <c r="R619" s="63" t="s">
        <v>4979</v>
      </c>
      <c r="S619" s="63">
        <v>2</v>
      </c>
      <c r="T619" s="3">
        <f t="shared" si="104"/>
        <v>2568.8000000000002</v>
      </c>
      <c r="U619" s="3">
        <f t="shared" si="105"/>
        <v>2568.8000000000002</v>
      </c>
      <c r="V619" s="3">
        <v>1490136</v>
      </c>
      <c r="W619" s="3">
        <f t="shared" si="102"/>
        <v>2568.8000000000002</v>
      </c>
      <c r="X619" s="3">
        <f t="shared" si="103"/>
        <v>2568.8000000000002</v>
      </c>
      <c r="Y619" s="62">
        <v>1512895</v>
      </c>
      <c r="Z619" s="138">
        <f t="shared" si="106"/>
        <v>3003031</v>
      </c>
      <c r="AA619" s="84"/>
      <c r="AB619" s="73"/>
      <c r="AC619" s="11"/>
    </row>
    <row r="620" spans="1:29" customFormat="1" ht="24.9" x14ac:dyDescent="0.4">
      <c r="A620" s="31"/>
      <c r="B620" s="260">
        <v>607</v>
      </c>
      <c r="C620" s="66" t="s">
        <v>162</v>
      </c>
      <c r="D620" s="70" t="s">
        <v>2107</v>
      </c>
      <c r="E620" s="66" t="s">
        <v>174</v>
      </c>
      <c r="F620" s="71" t="s">
        <v>186</v>
      </c>
      <c r="G620" s="3">
        <v>2626</v>
      </c>
      <c r="H620" s="47" t="s">
        <v>4907</v>
      </c>
      <c r="I620" s="47" t="s">
        <v>4907</v>
      </c>
      <c r="J620" s="47" t="s">
        <v>4907</v>
      </c>
      <c r="K620" s="47" t="s">
        <v>4905</v>
      </c>
      <c r="L620" s="51">
        <v>0.24</v>
      </c>
      <c r="M620" s="51">
        <v>0.24</v>
      </c>
      <c r="N620" s="72">
        <v>0</v>
      </c>
      <c r="O620" s="65"/>
      <c r="P620" s="63" t="s">
        <v>3229</v>
      </c>
      <c r="Q620" s="63" t="s">
        <v>3719</v>
      </c>
      <c r="R620" s="63" t="s">
        <v>4979</v>
      </c>
      <c r="S620" s="63">
        <v>3</v>
      </c>
      <c r="T620" s="3">
        <v>1942.76</v>
      </c>
      <c r="U620" s="3">
        <f t="shared" si="105"/>
        <v>1995.76</v>
      </c>
      <c r="V620" s="3">
        <v>1956115.0000000002</v>
      </c>
      <c r="W620" s="3">
        <f t="shared" si="102"/>
        <v>1942.76</v>
      </c>
      <c r="X620" s="3">
        <f t="shared" si="103"/>
        <v>1995.76</v>
      </c>
      <c r="Y620" s="62">
        <v>0</v>
      </c>
      <c r="Z620" s="212">
        <f t="shared" si="106"/>
        <v>1956115.0000000002</v>
      </c>
      <c r="AA620" s="84"/>
      <c r="AB620" s="73"/>
      <c r="AC620" s="11"/>
    </row>
    <row r="621" spans="1:29" customFormat="1" ht="14.6" x14ac:dyDescent="0.4">
      <c r="A621" s="31"/>
      <c r="B621" s="260">
        <v>608</v>
      </c>
      <c r="C621" s="66" t="s">
        <v>1175</v>
      </c>
      <c r="D621" s="70" t="s">
        <v>2824</v>
      </c>
      <c r="E621" s="66" t="s">
        <v>1334</v>
      </c>
      <c r="F621" s="71" t="s">
        <v>1334</v>
      </c>
      <c r="G621" s="3">
        <v>2588</v>
      </c>
      <c r="H621" s="47" t="s">
        <v>4907</v>
      </c>
      <c r="I621" s="47" t="s">
        <v>4907</v>
      </c>
      <c r="J621" s="47" t="s">
        <v>4907</v>
      </c>
      <c r="K621" s="47" t="s">
        <v>4905</v>
      </c>
      <c r="L621" s="51">
        <v>0.24</v>
      </c>
      <c r="M621" s="51">
        <v>0.24</v>
      </c>
      <c r="N621" s="72">
        <v>0</v>
      </c>
      <c r="O621" s="65"/>
      <c r="P621" s="63" t="s">
        <v>3530</v>
      </c>
      <c r="Q621" s="63" t="s">
        <v>4018</v>
      </c>
      <c r="R621" s="63" t="s">
        <v>4979</v>
      </c>
      <c r="S621" s="63">
        <v>2</v>
      </c>
      <c r="T621" s="3">
        <f t="shared" ref="T621:T639" si="107">IF(G621*(1-L621)-AA621&gt;0,G621*(1-L621)-AA621,0)</f>
        <v>1966.88</v>
      </c>
      <c r="U621" s="3">
        <f t="shared" si="105"/>
        <v>1966.88</v>
      </c>
      <c r="V621" s="3">
        <v>0</v>
      </c>
      <c r="W621" s="3">
        <f t="shared" si="102"/>
        <v>1966.88</v>
      </c>
      <c r="X621" s="3">
        <f t="shared" si="103"/>
        <v>1966.88</v>
      </c>
      <c r="Y621" s="62"/>
      <c r="Z621" s="138">
        <f t="shared" si="106"/>
        <v>0</v>
      </c>
      <c r="AA621" s="84"/>
      <c r="AB621" s="73"/>
      <c r="AC621" s="11"/>
    </row>
    <row r="622" spans="1:29" customFormat="1" ht="49.75" x14ac:dyDescent="0.4">
      <c r="A622" s="31"/>
      <c r="B622" s="260">
        <v>609</v>
      </c>
      <c r="C622" s="66" t="s">
        <v>821</v>
      </c>
      <c r="D622" s="74" t="s">
        <v>3006</v>
      </c>
      <c r="E622" s="66" t="s">
        <v>1474</v>
      </c>
      <c r="F622" s="71" t="s">
        <v>1474</v>
      </c>
      <c r="G622" s="3">
        <v>3611</v>
      </c>
      <c r="H622" s="47" t="s">
        <v>4907</v>
      </c>
      <c r="I622" s="47" t="s">
        <v>4907</v>
      </c>
      <c r="J622" s="47" t="s">
        <v>4907</v>
      </c>
      <c r="K622" s="47" t="s">
        <v>4905</v>
      </c>
      <c r="L622" s="51">
        <v>0.23649958460260315</v>
      </c>
      <c r="M622" s="51">
        <v>0.23649958460260315</v>
      </c>
      <c r="N622" s="72">
        <v>0</v>
      </c>
      <c r="O622" s="65"/>
      <c r="P622" s="63" t="s">
        <v>3415</v>
      </c>
      <c r="Q622" s="63" t="s">
        <v>3903</v>
      </c>
      <c r="R622" s="63" t="s">
        <v>4979</v>
      </c>
      <c r="S622" s="63">
        <v>3</v>
      </c>
      <c r="T622" s="3">
        <f t="shared" si="107"/>
        <v>2757</v>
      </c>
      <c r="U622" s="3">
        <f t="shared" si="105"/>
        <v>2757</v>
      </c>
      <c r="V622" s="3">
        <v>2679929.3043478257</v>
      </c>
      <c r="W622" s="3">
        <f t="shared" si="102"/>
        <v>2757</v>
      </c>
      <c r="X622" s="3">
        <f t="shared" si="103"/>
        <v>2757</v>
      </c>
      <c r="Y622" s="62">
        <v>0</v>
      </c>
      <c r="Z622" s="138">
        <f t="shared" si="106"/>
        <v>2679929.3043478257</v>
      </c>
      <c r="AA622" s="84"/>
      <c r="AB622" s="73"/>
      <c r="AC622" s="11"/>
    </row>
    <row r="623" spans="1:29" customFormat="1" ht="22.5" customHeight="1" x14ac:dyDescent="0.4">
      <c r="A623" s="31"/>
      <c r="B623" s="260">
        <v>610</v>
      </c>
      <c r="C623" s="66" t="s">
        <v>1138</v>
      </c>
      <c r="D623" s="80" t="s">
        <v>2790</v>
      </c>
      <c r="E623" s="66" t="s">
        <v>1141</v>
      </c>
      <c r="F623" s="71" t="s">
        <v>1141</v>
      </c>
      <c r="G623" s="3">
        <v>4923</v>
      </c>
      <c r="H623" s="47" t="s">
        <v>4907</v>
      </c>
      <c r="I623" s="47" t="s">
        <v>4907</v>
      </c>
      <c r="J623" s="47" t="s">
        <v>4907</v>
      </c>
      <c r="K623" s="47" t="s">
        <v>4905</v>
      </c>
      <c r="L623" s="51">
        <v>0.23599999999999999</v>
      </c>
      <c r="M623" s="51">
        <v>0.23599999999999999</v>
      </c>
      <c r="N623" s="72">
        <v>0</v>
      </c>
      <c r="O623" s="65"/>
      <c r="P623" s="63" t="s">
        <v>3503</v>
      </c>
      <c r="Q623" s="63" t="s">
        <v>3991</v>
      </c>
      <c r="R623" s="63" t="s">
        <v>4979</v>
      </c>
      <c r="S623" s="63">
        <v>2</v>
      </c>
      <c r="T623" s="62">
        <f t="shared" si="107"/>
        <v>3761.172</v>
      </c>
      <c r="U623" s="62">
        <f t="shared" si="105"/>
        <v>3761.172</v>
      </c>
      <c r="V623" s="3">
        <v>7096001.8181818184</v>
      </c>
      <c r="W623" s="3">
        <f t="shared" si="102"/>
        <v>3761.172</v>
      </c>
      <c r="X623" s="3">
        <f t="shared" si="103"/>
        <v>3761.172</v>
      </c>
      <c r="Y623" s="62">
        <v>0</v>
      </c>
      <c r="Z623" s="138">
        <f t="shared" si="106"/>
        <v>7096001.8181818184</v>
      </c>
      <c r="AA623" s="84"/>
      <c r="AB623" s="73"/>
      <c r="AC623" s="11"/>
    </row>
    <row r="624" spans="1:29" customFormat="1" ht="14.6" x14ac:dyDescent="0.4">
      <c r="A624" s="31"/>
      <c r="B624" s="260">
        <v>611</v>
      </c>
      <c r="C624" s="66" t="s">
        <v>693</v>
      </c>
      <c r="D624" s="70" t="s">
        <v>2459</v>
      </c>
      <c r="E624" s="66" t="s">
        <v>703</v>
      </c>
      <c r="F624" s="71" t="s">
        <v>703</v>
      </c>
      <c r="G624" s="3">
        <v>3593</v>
      </c>
      <c r="H624" s="47" t="s">
        <v>4907</v>
      </c>
      <c r="I624" s="47" t="s">
        <v>4907</v>
      </c>
      <c r="J624" s="47" t="s">
        <v>4907</v>
      </c>
      <c r="K624" s="47" t="s">
        <v>4905</v>
      </c>
      <c r="L624" s="51">
        <v>0.23072641246868911</v>
      </c>
      <c r="M624" s="51">
        <v>0.23072641246868911</v>
      </c>
      <c r="N624" s="72">
        <v>1.1000000000000001E-3</v>
      </c>
      <c r="O624" s="65" t="s">
        <v>5165</v>
      </c>
      <c r="P624" s="63" t="s">
        <v>3371</v>
      </c>
      <c r="Q624" s="63" t="s">
        <v>3860</v>
      </c>
      <c r="R624" s="63" t="s">
        <v>4979</v>
      </c>
      <c r="S624" s="63">
        <v>2</v>
      </c>
      <c r="T624" s="3">
        <f t="shared" si="107"/>
        <v>2764</v>
      </c>
      <c r="U624" s="3">
        <f t="shared" si="105"/>
        <v>2764</v>
      </c>
      <c r="V624" s="3">
        <v>2726253.0909090908</v>
      </c>
      <c r="W624" s="3">
        <f t="shared" si="102"/>
        <v>2764</v>
      </c>
      <c r="X624" s="3">
        <f t="shared" si="103"/>
        <v>2764</v>
      </c>
      <c r="Y624" s="62">
        <v>0</v>
      </c>
      <c r="Z624" s="138">
        <f t="shared" si="106"/>
        <v>2726253.0909090908</v>
      </c>
      <c r="AA624" s="84"/>
      <c r="AB624" s="73"/>
      <c r="AC624" s="11"/>
    </row>
    <row r="625" spans="1:29" customFormat="1" ht="49.75" x14ac:dyDescent="0.4">
      <c r="A625" s="31"/>
      <c r="B625" s="260">
        <v>612</v>
      </c>
      <c r="C625" s="66" t="s">
        <v>471</v>
      </c>
      <c r="D625" s="70" t="s">
        <v>2328</v>
      </c>
      <c r="E625" s="66" t="s">
        <v>497</v>
      </c>
      <c r="F625" s="71" t="s">
        <v>497</v>
      </c>
      <c r="G625" s="3">
        <v>3551</v>
      </c>
      <c r="H625" s="47" t="s">
        <v>4907</v>
      </c>
      <c r="I625" s="47" t="s">
        <v>4907</v>
      </c>
      <c r="J625" s="47" t="s">
        <v>4907</v>
      </c>
      <c r="K625" s="47" t="s">
        <v>4905</v>
      </c>
      <c r="L625" s="51">
        <v>0.23</v>
      </c>
      <c r="M625" s="51">
        <v>0.23</v>
      </c>
      <c r="N625" s="72">
        <v>0.6</v>
      </c>
      <c r="O625" s="65" t="s">
        <v>4978</v>
      </c>
      <c r="P625" s="63" t="s">
        <v>3118</v>
      </c>
      <c r="Q625" s="63" t="s">
        <v>3590</v>
      </c>
      <c r="R625" s="63" t="s">
        <v>4979</v>
      </c>
      <c r="S625" s="63">
        <v>3</v>
      </c>
      <c r="T625" s="3">
        <f t="shared" si="107"/>
        <v>2734.27</v>
      </c>
      <c r="U625" s="3">
        <f t="shared" si="105"/>
        <v>2734.27</v>
      </c>
      <c r="V625" s="3">
        <v>738983.91304347827</v>
      </c>
      <c r="W625" s="3">
        <f t="shared" si="102"/>
        <v>2734.27</v>
      </c>
      <c r="X625" s="3">
        <f t="shared" si="103"/>
        <v>2734.27</v>
      </c>
      <c r="Y625" s="62">
        <v>0</v>
      </c>
      <c r="Z625" s="138">
        <f t="shared" si="106"/>
        <v>738983.91304347827</v>
      </c>
      <c r="AA625" s="84"/>
      <c r="AB625" s="73"/>
      <c r="AC625" s="11"/>
    </row>
    <row r="626" spans="1:29" customFormat="1" ht="14.6" x14ac:dyDescent="0.4">
      <c r="A626" s="79"/>
      <c r="B626" s="260">
        <v>613</v>
      </c>
      <c r="C626" s="66" t="s">
        <v>1175</v>
      </c>
      <c r="D626" s="70" t="s">
        <v>2823</v>
      </c>
      <c r="E626" s="66" t="s">
        <v>1181</v>
      </c>
      <c r="F626" s="71" t="s">
        <v>1181</v>
      </c>
      <c r="G626" s="3">
        <v>2896</v>
      </c>
      <c r="H626" s="47" t="s">
        <v>4907</v>
      </c>
      <c r="I626" s="47" t="s">
        <v>4907</v>
      </c>
      <c r="J626" s="47" t="s">
        <v>4907</v>
      </c>
      <c r="K626" s="47" t="s">
        <v>4905</v>
      </c>
      <c r="L626" s="51">
        <v>0.23</v>
      </c>
      <c r="M626" s="51">
        <v>0.23</v>
      </c>
      <c r="N626" s="72">
        <v>0</v>
      </c>
      <c r="O626" s="65"/>
      <c r="P626" s="63" t="s">
        <v>4704</v>
      </c>
      <c r="Q626" s="63" t="s">
        <v>4705</v>
      </c>
      <c r="R626" s="63" t="s">
        <v>4979</v>
      </c>
      <c r="S626" s="63">
        <v>2</v>
      </c>
      <c r="T626" s="3">
        <f t="shared" si="107"/>
        <v>2229.92</v>
      </c>
      <c r="U626" s="3">
        <f t="shared" si="105"/>
        <v>2229.92</v>
      </c>
      <c r="V626" s="3">
        <v>3114446</v>
      </c>
      <c r="W626" s="3">
        <f t="shared" si="102"/>
        <v>2229.92</v>
      </c>
      <c r="X626" s="3">
        <f t="shared" si="103"/>
        <v>2229.92</v>
      </c>
      <c r="Y626" s="62">
        <v>1229656</v>
      </c>
      <c r="Z626" s="138">
        <f t="shared" si="106"/>
        <v>4344102</v>
      </c>
      <c r="AA626" s="114"/>
      <c r="AB626" s="115"/>
      <c r="AC626" s="12"/>
    </row>
    <row r="627" spans="1:29" customFormat="1" ht="14.6" x14ac:dyDescent="0.4">
      <c r="A627" s="28"/>
      <c r="B627" s="260">
        <v>614</v>
      </c>
      <c r="C627" s="66" t="s">
        <v>1175</v>
      </c>
      <c r="D627" s="70" t="s">
        <v>2827</v>
      </c>
      <c r="E627" s="66" t="s">
        <v>1185</v>
      </c>
      <c r="F627" s="71" t="s">
        <v>1185</v>
      </c>
      <c r="G627" s="3">
        <v>2115</v>
      </c>
      <c r="H627" s="47" t="s">
        <v>4907</v>
      </c>
      <c r="I627" s="47" t="s">
        <v>4907</v>
      </c>
      <c r="J627" s="47" t="s">
        <v>4907</v>
      </c>
      <c r="K627" s="47" t="s">
        <v>4905</v>
      </c>
      <c r="L627" s="51">
        <v>0.23</v>
      </c>
      <c r="M627" s="51">
        <v>0.23</v>
      </c>
      <c r="N627" s="72">
        <v>0</v>
      </c>
      <c r="O627" s="65"/>
      <c r="P627" s="63" t="s">
        <v>3531</v>
      </c>
      <c r="Q627" s="63" t="s">
        <v>4019</v>
      </c>
      <c r="R627" s="63" t="s">
        <v>4979</v>
      </c>
      <c r="S627" s="63">
        <v>2</v>
      </c>
      <c r="T627" s="3">
        <f t="shared" si="107"/>
        <v>1628.55</v>
      </c>
      <c r="U627" s="3">
        <f t="shared" si="105"/>
        <v>1628.55</v>
      </c>
      <c r="V627" s="3">
        <v>0</v>
      </c>
      <c r="W627" s="3">
        <f t="shared" si="102"/>
        <v>1628.55</v>
      </c>
      <c r="X627" s="3">
        <f t="shared" si="103"/>
        <v>1628.55</v>
      </c>
      <c r="Y627" s="62">
        <v>0</v>
      </c>
      <c r="Z627" s="138">
        <f t="shared" si="106"/>
        <v>0</v>
      </c>
      <c r="AA627" s="84"/>
      <c r="AB627" s="73"/>
      <c r="AC627" s="11"/>
    </row>
    <row r="628" spans="1:29" customFormat="1" ht="14.6" x14ac:dyDescent="0.4">
      <c r="A628" s="28"/>
      <c r="B628" s="260">
        <v>615</v>
      </c>
      <c r="C628" s="66" t="s">
        <v>1189</v>
      </c>
      <c r="D628" s="74" t="s">
        <v>2857</v>
      </c>
      <c r="E628" s="66" t="s">
        <v>1486</v>
      </c>
      <c r="F628" s="71" t="s">
        <v>1486</v>
      </c>
      <c r="G628" s="3">
        <v>3038</v>
      </c>
      <c r="H628" s="47" t="s">
        <v>4907</v>
      </c>
      <c r="I628" s="47" t="s">
        <v>4907</v>
      </c>
      <c r="J628" s="47" t="s">
        <v>4907</v>
      </c>
      <c r="K628" s="47" t="s">
        <v>4905</v>
      </c>
      <c r="L628" s="51">
        <v>0.22876892692560896</v>
      </c>
      <c r="M628" s="51">
        <v>0.22876892692560896</v>
      </c>
      <c r="N628" s="72">
        <v>0</v>
      </c>
      <c r="O628" s="65"/>
      <c r="P628" s="63" t="s">
        <v>3538</v>
      </c>
      <c r="Q628" s="63" t="s">
        <v>4026</v>
      </c>
      <c r="R628" s="63" t="s">
        <v>4979</v>
      </c>
      <c r="S628" s="63">
        <v>2</v>
      </c>
      <c r="T628" s="62">
        <f t="shared" si="107"/>
        <v>2343</v>
      </c>
      <c r="U628" s="62">
        <f t="shared" si="105"/>
        <v>2343</v>
      </c>
      <c r="V628" s="3">
        <v>0</v>
      </c>
      <c r="W628" s="3">
        <f t="shared" si="102"/>
        <v>2343</v>
      </c>
      <c r="X628" s="3">
        <f t="shared" si="103"/>
        <v>2343</v>
      </c>
      <c r="Y628" s="62">
        <v>0</v>
      </c>
      <c r="Z628" s="138">
        <f t="shared" si="106"/>
        <v>0</v>
      </c>
      <c r="AA628" s="84"/>
      <c r="AB628" s="73"/>
      <c r="AC628" s="11"/>
    </row>
    <row r="629" spans="1:29" customFormat="1" ht="24.9" x14ac:dyDescent="0.4">
      <c r="A629" s="28"/>
      <c r="B629" s="260">
        <v>616</v>
      </c>
      <c r="C629" s="66" t="s">
        <v>890</v>
      </c>
      <c r="D629" s="70" t="s">
        <v>2637</v>
      </c>
      <c r="E629" s="66" t="s">
        <v>930</v>
      </c>
      <c r="F629" s="71" t="s">
        <v>930</v>
      </c>
      <c r="G629" s="3">
        <v>2228</v>
      </c>
      <c r="H629" s="47" t="s">
        <v>4907</v>
      </c>
      <c r="I629" s="47" t="s">
        <v>4907</v>
      </c>
      <c r="J629" s="47" t="s">
        <v>4907</v>
      </c>
      <c r="K629" s="47" t="s">
        <v>4905</v>
      </c>
      <c r="L629" s="51">
        <v>0.43536804308797128</v>
      </c>
      <c r="M629" s="51">
        <v>0.2268077601410935</v>
      </c>
      <c r="N629" s="72">
        <v>0</v>
      </c>
      <c r="O629" s="65"/>
      <c r="P629" s="63" t="s">
        <v>5135</v>
      </c>
      <c r="Q629" s="63" t="s">
        <v>5298</v>
      </c>
      <c r="R629" s="63" t="s">
        <v>4985</v>
      </c>
      <c r="S629" s="63">
        <v>2</v>
      </c>
      <c r="T629" s="62">
        <f t="shared" si="107"/>
        <v>1258</v>
      </c>
      <c r="U629" s="62">
        <f t="shared" si="105"/>
        <v>1722.6723104056437</v>
      </c>
      <c r="V629" s="3">
        <v>0</v>
      </c>
      <c r="W629" s="3">
        <f t="shared" si="102"/>
        <v>1258</v>
      </c>
      <c r="X629" s="3">
        <f t="shared" si="103"/>
        <v>1722.6723104056437</v>
      </c>
      <c r="Y629" s="62">
        <v>0</v>
      </c>
      <c r="Z629" s="138">
        <f t="shared" si="106"/>
        <v>0</v>
      </c>
      <c r="AA629" s="84"/>
      <c r="AB629" s="73"/>
      <c r="AC629" s="11"/>
    </row>
    <row r="630" spans="1:29" customFormat="1" ht="24.9" x14ac:dyDescent="0.4">
      <c r="A630" s="28"/>
      <c r="B630" s="260">
        <v>617</v>
      </c>
      <c r="C630" s="66" t="s">
        <v>364</v>
      </c>
      <c r="D630" s="80" t="s">
        <v>2247</v>
      </c>
      <c r="E630" s="66" t="s">
        <v>395</v>
      </c>
      <c r="F630" s="71" t="s">
        <v>395</v>
      </c>
      <c r="G630" s="3">
        <v>2595</v>
      </c>
      <c r="H630" s="47" t="s">
        <v>4907</v>
      </c>
      <c r="I630" s="47" t="s">
        <v>4907</v>
      </c>
      <c r="J630" s="47" t="s">
        <v>4907</v>
      </c>
      <c r="K630" s="47" t="s">
        <v>4905</v>
      </c>
      <c r="L630" s="51">
        <v>0.22600000000000001</v>
      </c>
      <c r="M630" s="51">
        <v>0.22600000000000001</v>
      </c>
      <c r="N630" s="72">
        <v>0</v>
      </c>
      <c r="O630" s="65"/>
      <c r="P630" s="63" t="s">
        <v>3283</v>
      </c>
      <c r="Q630" s="63" t="s">
        <v>3772</v>
      </c>
      <c r="R630" s="63" t="s">
        <v>4979</v>
      </c>
      <c r="S630" s="63">
        <v>2</v>
      </c>
      <c r="T630" s="3">
        <f t="shared" si="107"/>
        <v>2008.53</v>
      </c>
      <c r="U630" s="3">
        <f t="shared" si="105"/>
        <v>2008.53</v>
      </c>
      <c r="V630" s="3">
        <f>T630*1800</f>
        <v>3615354</v>
      </c>
      <c r="W630" s="3">
        <f t="shared" si="102"/>
        <v>2008.53</v>
      </c>
      <c r="X630" s="3">
        <f t="shared" si="103"/>
        <v>2008.53</v>
      </c>
      <c r="Y630" s="62">
        <v>0</v>
      </c>
      <c r="Z630" s="138">
        <f t="shared" si="106"/>
        <v>3615354</v>
      </c>
      <c r="AA630" s="84"/>
      <c r="AB630" s="73"/>
      <c r="AC630" s="11"/>
    </row>
    <row r="631" spans="1:29" s="12" customFormat="1" ht="24.9" x14ac:dyDescent="0.4">
      <c r="A631" s="44"/>
      <c r="B631" s="260">
        <v>618</v>
      </c>
      <c r="C631" s="66" t="s">
        <v>30</v>
      </c>
      <c r="D631" s="70" t="s">
        <v>2892</v>
      </c>
      <c r="E631" s="66" t="s">
        <v>59</v>
      </c>
      <c r="F631" s="71" t="s">
        <v>59</v>
      </c>
      <c r="G631" s="3">
        <v>2363</v>
      </c>
      <c r="H631" s="47" t="s">
        <v>4907</v>
      </c>
      <c r="I631" s="47" t="s">
        <v>4907</v>
      </c>
      <c r="J631" s="47" t="s">
        <v>4907</v>
      </c>
      <c r="K631" s="47" t="s">
        <v>4905</v>
      </c>
      <c r="L631" s="51">
        <v>0.22</v>
      </c>
      <c r="M631" s="51">
        <v>0.22</v>
      </c>
      <c r="N631" s="72">
        <v>0</v>
      </c>
      <c r="O631" s="65"/>
      <c r="P631" s="63" t="s">
        <v>3196</v>
      </c>
      <c r="Q631" s="63" t="s">
        <v>3686</v>
      </c>
      <c r="R631" s="63" t="s">
        <v>4979</v>
      </c>
      <c r="S631" s="63">
        <v>2</v>
      </c>
      <c r="T631" s="3">
        <f t="shared" si="107"/>
        <v>1843.14</v>
      </c>
      <c r="U631" s="3">
        <f t="shared" si="105"/>
        <v>1843.14</v>
      </c>
      <c r="V631" s="3">
        <v>0</v>
      </c>
      <c r="W631" s="3">
        <f t="shared" si="102"/>
        <v>1843.14</v>
      </c>
      <c r="X631" s="3">
        <f t="shared" si="103"/>
        <v>1843.14</v>
      </c>
      <c r="Y631" s="62">
        <v>0</v>
      </c>
      <c r="Z631" s="138">
        <f t="shared" si="106"/>
        <v>0</v>
      </c>
      <c r="AA631" s="84"/>
      <c r="AB631" s="73"/>
      <c r="AC631" s="11"/>
    </row>
    <row r="632" spans="1:29" customFormat="1" ht="18.899999999999999" customHeight="1" x14ac:dyDescent="0.4">
      <c r="A632" s="28"/>
      <c r="B632" s="260">
        <v>619</v>
      </c>
      <c r="C632" s="66" t="s">
        <v>1097</v>
      </c>
      <c r="D632" s="70" t="s">
        <v>2759</v>
      </c>
      <c r="E632" s="66" t="s">
        <v>1112</v>
      </c>
      <c r="F632" s="71" t="s">
        <v>1112</v>
      </c>
      <c r="G632" s="3">
        <v>3911</v>
      </c>
      <c r="H632" s="47" t="s">
        <v>4907</v>
      </c>
      <c r="I632" s="47" t="s">
        <v>4907</v>
      </c>
      <c r="J632" s="47" t="s">
        <v>4907</v>
      </c>
      <c r="K632" s="47" t="s">
        <v>4905</v>
      </c>
      <c r="L632" s="51">
        <v>0.21963692150345179</v>
      </c>
      <c r="M632" s="51">
        <v>0.21963692150345179</v>
      </c>
      <c r="N632" s="72">
        <v>6.4500000000000002E-2</v>
      </c>
      <c r="O632" s="65" t="s">
        <v>5165</v>
      </c>
      <c r="P632" s="63" t="s">
        <v>3489</v>
      </c>
      <c r="Q632" s="63" t="s">
        <v>3977</v>
      </c>
      <c r="R632" s="63" t="s">
        <v>4979</v>
      </c>
      <c r="S632" s="63">
        <v>2</v>
      </c>
      <c r="T632" s="3">
        <f t="shared" si="107"/>
        <v>3052</v>
      </c>
      <c r="U632" s="3">
        <f t="shared" si="105"/>
        <v>3052</v>
      </c>
      <c r="V632" s="3">
        <v>2265692.032258065</v>
      </c>
      <c r="W632" s="3">
        <f t="shared" si="102"/>
        <v>3052</v>
      </c>
      <c r="X632" s="3">
        <f t="shared" si="103"/>
        <v>3052</v>
      </c>
      <c r="Y632" s="62">
        <v>0</v>
      </c>
      <c r="Z632" s="138">
        <f t="shared" si="106"/>
        <v>2265692.032258065</v>
      </c>
      <c r="AA632" s="84"/>
      <c r="AB632" s="116"/>
      <c r="AC632" s="11"/>
    </row>
    <row r="633" spans="1:29" customFormat="1" ht="24.9" x14ac:dyDescent="0.4">
      <c r="A633" s="28"/>
      <c r="B633" s="260">
        <v>620</v>
      </c>
      <c r="C633" s="66" t="s">
        <v>1019</v>
      </c>
      <c r="D633" s="74" t="s">
        <v>2714</v>
      </c>
      <c r="E633" s="66" t="s">
        <v>1039</v>
      </c>
      <c r="F633" s="71" t="s">
        <v>1061</v>
      </c>
      <c r="G633" s="3">
        <v>3518</v>
      </c>
      <c r="H633" s="47" t="s">
        <v>4907</v>
      </c>
      <c r="I633" s="47" t="s">
        <v>4907</v>
      </c>
      <c r="J633" s="47" t="s">
        <v>4907</v>
      </c>
      <c r="K633" s="47" t="s">
        <v>4905</v>
      </c>
      <c r="L633" s="51">
        <v>0.25014212620807275</v>
      </c>
      <c r="M633" s="51">
        <v>0.219</v>
      </c>
      <c r="N633" s="72">
        <v>0.08</v>
      </c>
      <c r="O633" s="65" t="s">
        <v>4978</v>
      </c>
      <c r="P633" s="63" t="s">
        <v>3472</v>
      </c>
      <c r="Q633" s="63" t="s">
        <v>3960</v>
      </c>
      <c r="R633" s="63" t="s">
        <v>4979</v>
      </c>
      <c r="S633" s="63">
        <v>2</v>
      </c>
      <c r="T633" s="62">
        <f t="shared" si="107"/>
        <v>2638</v>
      </c>
      <c r="U633" s="62">
        <f t="shared" si="105"/>
        <v>2747.558</v>
      </c>
      <c r="V633" s="3">
        <v>0</v>
      </c>
      <c r="W633" s="3">
        <f t="shared" si="102"/>
        <v>2638</v>
      </c>
      <c r="X633" s="3">
        <f t="shared" si="103"/>
        <v>2747.558</v>
      </c>
      <c r="Y633" s="62">
        <v>0</v>
      </c>
      <c r="Z633" s="138">
        <f t="shared" si="106"/>
        <v>0</v>
      </c>
      <c r="AA633" s="84"/>
      <c r="AB633" s="73"/>
      <c r="AC633" s="11"/>
    </row>
    <row r="634" spans="1:29" ht="17.25" customHeight="1" x14ac:dyDescent="0.4">
      <c r="A634" s="28"/>
      <c r="B634" s="260">
        <v>621</v>
      </c>
      <c r="C634" s="66" t="s">
        <v>693</v>
      </c>
      <c r="D634" s="74" t="s">
        <v>2450</v>
      </c>
      <c r="E634" s="66" t="s">
        <v>700</v>
      </c>
      <c r="F634" s="71" t="s">
        <v>700</v>
      </c>
      <c r="G634" s="3">
        <v>4701</v>
      </c>
      <c r="H634" s="47" t="s">
        <v>4907</v>
      </c>
      <c r="I634" s="47" t="s">
        <v>4907</v>
      </c>
      <c r="J634" s="47" t="s">
        <v>4907</v>
      </c>
      <c r="K634" s="47" t="s">
        <v>4905</v>
      </c>
      <c r="L634" s="51">
        <v>0.26100829610721121</v>
      </c>
      <c r="M634" s="51">
        <v>0.217</v>
      </c>
      <c r="N634" s="72">
        <v>0</v>
      </c>
      <c r="O634" s="65"/>
      <c r="P634" s="63" t="s">
        <v>3366</v>
      </c>
      <c r="Q634" s="63" t="s">
        <v>3855</v>
      </c>
      <c r="R634" s="63" t="s">
        <v>4979</v>
      </c>
      <c r="S634" s="63">
        <v>2</v>
      </c>
      <c r="T634" s="3">
        <f t="shared" si="107"/>
        <v>3474</v>
      </c>
      <c r="U634" s="3">
        <f t="shared" si="105"/>
        <v>3680.8830000000003</v>
      </c>
      <c r="V634" s="3">
        <v>1105633</v>
      </c>
      <c r="W634" s="3">
        <f t="shared" si="102"/>
        <v>3474</v>
      </c>
      <c r="X634" s="3">
        <f t="shared" si="103"/>
        <v>3680.8830000000003</v>
      </c>
      <c r="Y634" s="62">
        <v>1734845.1457972354</v>
      </c>
      <c r="Z634" s="138">
        <f t="shared" si="106"/>
        <v>2840478.1457972354</v>
      </c>
      <c r="AA634" s="84"/>
      <c r="AB634" s="73"/>
    </row>
    <row r="635" spans="1:29" ht="37.299999999999997" x14ac:dyDescent="0.4">
      <c r="A635" s="28"/>
      <c r="B635" s="260">
        <v>622</v>
      </c>
      <c r="C635" s="66" t="s">
        <v>327</v>
      </c>
      <c r="D635" s="70" t="s">
        <v>2219</v>
      </c>
      <c r="E635" s="66" t="s">
        <v>340</v>
      </c>
      <c r="F635" s="71" t="s">
        <v>340</v>
      </c>
      <c r="G635" s="3">
        <v>2115</v>
      </c>
      <c r="H635" s="47" t="s">
        <v>4907</v>
      </c>
      <c r="I635" s="47" t="s">
        <v>4907</v>
      </c>
      <c r="J635" s="47" t="s">
        <v>4907</v>
      </c>
      <c r="K635" s="47" t="s">
        <v>4905</v>
      </c>
      <c r="L635" s="51">
        <v>0.21087470449172577</v>
      </c>
      <c r="M635" s="51">
        <v>0.21087470449172577</v>
      </c>
      <c r="N635" s="72">
        <v>0.12480000000000001</v>
      </c>
      <c r="O635" s="65" t="s">
        <v>5165</v>
      </c>
      <c r="P635" s="63" t="s">
        <v>4208</v>
      </c>
      <c r="Q635" s="63" t="s">
        <v>4209</v>
      </c>
      <c r="R635" s="63" t="s">
        <v>4991</v>
      </c>
      <c r="S635" s="63">
        <v>2</v>
      </c>
      <c r="T635" s="62">
        <f t="shared" si="107"/>
        <v>1669</v>
      </c>
      <c r="U635" s="62">
        <f t="shared" si="105"/>
        <v>1669</v>
      </c>
      <c r="V635" s="3">
        <v>1371251</v>
      </c>
      <c r="W635" s="3">
        <f t="shared" si="102"/>
        <v>1669</v>
      </c>
      <c r="X635" s="3">
        <f t="shared" si="103"/>
        <v>1669</v>
      </c>
      <c r="Y635" s="62">
        <v>0</v>
      </c>
      <c r="Z635" s="138">
        <f t="shared" si="106"/>
        <v>1371251</v>
      </c>
      <c r="AA635" s="84"/>
      <c r="AB635" s="73"/>
    </row>
    <row r="636" spans="1:29" ht="49.75" x14ac:dyDescent="0.4">
      <c r="A636" s="28"/>
      <c r="B636" s="260">
        <v>623</v>
      </c>
      <c r="C636" s="66" t="s">
        <v>1154</v>
      </c>
      <c r="D636" s="66" t="s">
        <v>2807</v>
      </c>
      <c r="E636" s="66" t="s">
        <v>1159</v>
      </c>
      <c r="F636" s="71" t="s">
        <v>1170</v>
      </c>
      <c r="G636" s="3">
        <v>4388</v>
      </c>
      <c r="H636" s="47" t="s">
        <v>4907</v>
      </c>
      <c r="I636" s="47" t="s">
        <v>4907</v>
      </c>
      <c r="J636" s="47" t="s">
        <v>4907</v>
      </c>
      <c r="K636" s="47" t="s">
        <v>4905</v>
      </c>
      <c r="L636" s="51">
        <v>0.21</v>
      </c>
      <c r="M636" s="51">
        <v>0.21</v>
      </c>
      <c r="N636" s="72">
        <v>0</v>
      </c>
      <c r="O636" s="65"/>
      <c r="P636" s="63" t="s">
        <v>4891</v>
      </c>
      <c r="Q636" s="63" t="s">
        <v>4892</v>
      </c>
      <c r="R636" s="63" t="s">
        <v>4986</v>
      </c>
      <c r="S636" s="63" t="s">
        <v>4842</v>
      </c>
      <c r="T636" s="3">
        <f t="shared" si="107"/>
        <v>3466.52</v>
      </c>
      <c r="U636" s="3">
        <f t="shared" ref="U636:U667" si="108">IF(G636*(1-M636)-AA636&gt;0,G636*(1-M636)-AA636,0)</f>
        <v>3466.52</v>
      </c>
      <c r="V636" s="3">
        <v>6438126.9904817408</v>
      </c>
      <c r="W636" s="3">
        <f t="shared" si="102"/>
        <v>3466.52</v>
      </c>
      <c r="X636" s="3">
        <f t="shared" si="103"/>
        <v>3466.52</v>
      </c>
      <c r="Y636" s="62">
        <v>0</v>
      </c>
      <c r="Z636" s="138">
        <f t="shared" si="106"/>
        <v>6438126.9904817408</v>
      </c>
      <c r="AA636" s="84"/>
      <c r="AB636" s="73"/>
    </row>
    <row r="637" spans="1:29" x14ac:dyDescent="0.4">
      <c r="A637" s="28"/>
      <c r="B637" s="260">
        <v>624</v>
      </c>
      <c r="C637" s="66" t="s">
        <v>1019</v>
      </c>
      <c r="D637" s="74" t="s">
        <v>2730</v>
      </c>
      <c r="E637" s="66" t="s">
        <v>1593</v>
      </c>
      <c r="F637" s="71" t="s">
        <v>1594</v>
      </c>
      <c r="G637" s="3">
        <v>3271</v>
      </c>
      <c r="H637" s="47" t="s">
        <v>4907</v>
      </c>
      <c r="I637" s="47" t="s">
        <v>4907</v>
      </c>
      <c r="J637" s="47" t="s">
        <v>4907</v>
      </c>
      <c r="K637" s="47" t="s">
        <v>4905</v>
      </c>
      <c r="L637" s="51">
        <v>0.21</v>
      </c>
      <c r="M637" s="51">
        <v>0.21</v>
      </c>
      <c r="N637" s="72">
        <v>0</v>
      </c>
      <c r="O637" s="65"/>
      <c r="P637" s="63" t="s">
        <v>4620</v>
      </c>
      <c r="Q637" s="63" t="s">
        <v>4621</v>
      </c>
      <c r="R637" s="63" t="s">
        <v>4985</v>
      </c>
      <c r="S637" s="63">
        <v>2</v>
      </c>
      <c r="T637" s="3">
        <f t="shared" si="107"/>
        <v>2584.09</v>
      </c>
      <c r="U637" s="3">
        <f t="shared" si="108"/>
        <v>2584.09</v>
      </c>
      <c r="V637" s="3">
        <v>6704925.5</v>
      </c>
      <c r="W637" s="3">
        <f t="shared" si="102"/>
        <v>2584.09</v>
      </c>
      <c r="X637" s="3">
        <f t="shared" si="103"/>
        <v>2584.09</v>
      </c>
      <c r="Y637" s="62">
        <v>6704926</v>
      </c>
      <c r="Z637" s="138">
        <f t="shared" si="106"/>
        <v>13409851.5</v>
      </c>
      <c r="AA637" s="84"/>
      <c r="AB637" s="73"/>
    </row>
    <row r="638" spans="1:29" ht="24.9" x14ac:dyDescent="0.4">
      <c r="A638" s="28"/>
      <c r="B638" s="260">
        <v>625</v>
      </c>
      <c r="C638" s="66" t="s">
        <v>890</v>
      </c>
      <c r="D638" s="70" t="s">
        <v>2613</v>
      </c>
      <c r="E638" s="66" t="s">
        <v>923</v>
      </c>
      <c r="F638" s="71" t="s">
        <v>1408</v>
      </c>
      <c r="G638" s="3">
        <v>4322</v>
      </c>
      <c r="H638" s="47" t="s">
        <v>4907</v>
      </c>
      <c r="I638" s="47" t="s">
        <v>4907</v>
      </c>
      <c r="J638" s="47" t="s">
        <v>4907</v>
      </c>
      <c r="K638" s="47" t="s">
        <v>4905</v>
      </c>
      <c r="L638" s="51">
        <v>0.20669999999999999</v>
      </c>
      <c r="M638" s="51">
        <v>0.20669999999999999</v>
      </c>
      <c r="N638" s="72">
        <v>0</v>
      </c>
      <c r="O638" s="65"/>
      <c r="P638" s="63" t="s">
        <v>3430</v>
      </c>
      <c r="Q638" s="63" t="s">
        <v>3918</v>
      </c>
      <c r="R638" s="63" t="s">
        <v>4979</v>
      </c>
      <c r="S638" s="63">
        <v>2</v>
      </c>
      <c r="T638" s="62">
        <f t="shared" si="107"/>
        <v>3428.6426000000001</v>
      </c>
      <c r="U638" s="62">
        <f t="shared" si="108"/>
        <v>3428.6426000000001</v>
      </c>
      <c r="V638" s="3">
        <v>5383486.5014486201</v>
      </c>
      <c r="W638" s="3">
        <f t="shared" si="102"/>
        <v>3428.6426000000001</v>
      </c>
      <c r="X638" s="3">
        <f t="shared" si="103"/>
        <v>3428.6426000000001</v>
      </c>
      <c r="Y638" s="62">
        <v>1486864.4330617243</v>
      </c>
      <c r="Z638" s="138">
        <f t="shared" si="106"/>
        <v>6870350.9345103446</v>
      </c>
      <c r="AA638" s="84"/>
      <c r="AB638" s="73"/>
    </row>
    <row r="639" spans="1:29" ht="49.75" x14ac:dyDescent="0.4">
      <c r="A639" s="28"/>
      <c r="B639" s="260">
        <v>626</v>
      </c>
      <c r="C639" s="66" t="s">
        <v>619</v>
      </c>
      <c r="D639" s="66" t="s">
        <v>2412</v>
      </c>
      <c r="E639" s="66" t="s">
        <v>643</v>
      </c>
      <c r="F639" s="71" t="s">
        <v>643</v>
      </c>
      <c r="G639" s="3">
        <v>2243</v>
      </c>
      <c r="H639" s="47" t="s">
        <v>4907</v>
      </c>
      <c r="I639" s="47" t="s">
        <v>4907</v>
      </c>
      <c r="J639" s="47" t="s">
        <v>4907</v>
      </c>
      <c r="K639" s="47" t="s">
        <v>4905</v>
      </c>
      <c r="L639" s="51">
        <v>0.20641997325011147</v>
      </c>
      <c r="M639" s="51">
        <v>0.20641997325011147</v>
      </c>
      <c r="N639" s="72">
        <v>0</v>
      </c>
      <c r="O639" s="65"/>
      <c r="P639" s="63" t="s">
        <v>3124</v>
      </c>
      <c r="Q639" s="63" t="s">
        <v>3601</v>
      </c>
      <c r="R639" s="63" t="s">
        <v>4979</v>
      </c>
      <c r="S639" s="63">
        <v>3</v>
      </c>
      <c r="T639" s="3">
        <f t="shared" si="107"/>
        <v>1779.9999999999998</v>
      </c>
      <c r="U639" s="3">
        <f t="shared" si="108"/>
        <v>1779.9999999999998</v>
      </c>
      <c r="V639" s="3">
        <v>0</v>
      </c>
      <c r="W639" s="3">
        <f t="shared" si="102"/>
        <v>1779.9999999999998</v>
      </c>
      <c r="X639" s="3">
        <f t="shared" si="103"/>
        <v>1779.9999999999998</v>
      </c>
      <c r="Y639" s="62">
        <v>0</v>
      </c>
      <c r="Z639" s="138">
        <f t="shared" si="106"/>
        <v>0</v>
      </c>
      <c r="AA639" s="84"/>
      <c r="AB639" s="73"/>
    </row>
    <row r="640" spans="1:29" ht="24.9" x14ac:dyDescent="0.4">
      <c r="A640" s="28"/>
      <c r="B640" s="260">
        <v>627</v>
      </c>
      <c r="C640" s="66" t="s">
        <v>162</v>
      </c>
      <c r="D640" s="70" t="s">
        <v>2918</v>
      </c>
      <c r="E640" s="66" t="s">
        <v>1242</v>
      </c>
      <c r="F640" s="71" t="s">
        <v>1244</v>
      </c>
      <c r="G640" s="3">
        <v>4929</v>
      </c>
      <c r="H640" s="47" t="s">
        <v>4907</v>
      </c>
      <c r="I640" s="47" t="s">
        <v>4907</v>
      </c>
      <c r="J640" s="47" t="s">
        <v>4907</v>
      </c>
      <c r="K640" s="47" t="s">
        <v>4905</v>
      </c>
      <c r="L640" s="51">
        <v>0.20039999999999999</v>
      </c>
      <c r="M640" s="51">
        <v>0.20039999999999999</v>
      </c>
      <c r="N640" s="72">
        <v>0</v>
      </c>
      <c r="O640" s="65"/>
      <c r="P640" s="63" t="s">
        <v>4856</v>
      </c>
      <c r="Q640" s="63" t="s">
        <v>4857</v>
      </c>
      <c r="R640" s="63" t="s">
        <v>4981</v>
      </c>
      <c r="S640" s="63" t="s">
        <v>4761</v>
      </c>
      <c r="T640" s="3">
        <v>3842.2284</v>
      </c>
      <c r="U640" s="3">
        <f t="shared" si="108"/>
        <v>3941.2284</v>
      </c>
      <c r="V640" s="3">
        <v>704680</v>
      </c>
      <c r="W640" s="3">
        <f t="shared" si="102"/>
        <v>3842.2284</v>
      </c>
      <c r="X640" s="3">
        <f t="shared" si="103"/>
        <v>3941.2284</v>
      </c>
      <c r="Y640" s="62">
        <v>0</v>
      </c>
      <c r="Z640" s="212">
        <f t="shared" si="106"/>
        <v>704680</v>
      </c>
      <c r="AA640" s="84"/>
      <c r="AB640" s="73"/>
    </row>
    <row r="641" spans="1:29" ht="24.9" x14ac:dyDescent="0.4">
      <c r="A641" s="27"/>
      <c r="B641" s="260">
        <v>628</v>
      </c>
      <c r="C641" s="66" t="s">
        <v>523</v>
      </c>
      <c r="D641" s="70" t="s">
        <v>2352</v>
      </c>
      <c r="E641" s="66" t="s">
        <v>535</v>
      </c>
      <c r="F641" s="71" t="s">
        <v>535</v>
      </c>
      <c r="G641" s="6">
        <v>3503</v>
      </c>
      <c r="H641" s="47" t="s">
        <v>4907</v>
      </c>
      <c r="I641" s="47" t="s">
        <v>4907</v>
      </c>
      <c r="J641" s="47" t="s">
        <v>4907</v>
      </c>
      <c r="K641" s="47" t="s">
        <v>4905</v>
      </c>
      <c r="L641" s="51">
        <v>0.2</v>
      </c>
      <c r="M641" s="51">
        <v>0.2</v>
      </c>
      <c r="N641" s="72">
        <v>0</v>
      </c>
      <c r="O641" s="65"/>
      <c r="P641" s="63" t="s">
        <v>3317</v>
      </c>
      <c r="Q641" s="63" t="s">
        <v>3806</v>
      </c>
      <c r="R641" s="63" t="s">
        <v>4979</v>
      </c>
      <c r="S641" s="63">
        <v>2</v>
      </c>
      <c r="T641" s="3">
        <f t="shared" ref="T641:T672" si="109">IF(G641*(1-L641)-AA641&gt;0,G641*(1-L641)-AA641,0)</f>
        <v>2802.4</v>
      </c>
      <c r="U641" s="3">
        <f t="shared" si="108"/>
        <v>2802.4</v>
      </c>
      <c r="V641" s="6">
        <v>2337280</v>
      </c>
      <c r="W641" s="6">
        <f t="shared" si="102"/>
        <v>2802.4</v>
      </c>
      <c r="X641" s="6">
        <f t="shared" si="103"/>
        <v>2802.4</v>
      </c>
      <c r="Y641" s="62">
        <v>0</v>
      </c>
      <c r="Z641" s="138">
        <f t="shared" si="106"/>
        <v>2337280</v>
      </c>
      <c r="AA641" s="84"/>
      <c r="AB641" s="73"/>
      <c r="AC641" s="14"/>
    </row>
    <row r="642" spans="1:29" ht="37.299999999999997" x14ac:dyDescent="0.4">
      <c r="A642" s="28"/>
      <c r="B642" s="260">
        <v>629</v>
      </c>
      <c r="C642" s="66" t="s">
        <v>122</v>
      </c>
      <c r="D642" s="70" t="s">
        <v>2098</v>
      </c>
      <c r="E642" s="66" t="s">
        <v>1539</v>
      </c>
      <c r="F642" s="71" t="s">
        <v>1540</v>
      </c>
      <c r="G642" s="3">
        <v>2523</v>
      </c>
      <c r="H642" s="47" t="s">
        <v>4907</v>
      </c>
      <c r="I642" s="47" t="s">
        <v>4907</v>
      </c>
      <c r="J642" s="47" t="s">
        <v>4907</v>
      </c>
      <c r="K642" s="47" t="s">
        <v>4905</v>
      </c>
      <c r="L642" s="51">
        <v>0.2</v>
      </c>
      <c r="M642" s="51">
        <v>0.2</v>
      </c>
      <c r="N642" s="72">
        <v>0</v>
      </c>
      <c r="O642" s="65"/>
      <c r="P642" s="63" t="s">
        <v>3087</v>
      </c>
      <c r="Q642" s="63" t="s">
        <v>3558</v>
      </c>
      <c r="R642" s="63" t="s">
        <v>4979</v>
      </c>
      <c r="S642" s="63">
        <v>3</v>
      </c>
      <c r="T642" s="3">
        <f t="shared" si="109"/>
        <v>2018.4</v>
      </c>
      <c r="U642" s="3">
        <f t="shared" si="108"/>
        <v>2018.4</v>
      </c>
      <c r="V642" s="3">
        <v>1979993</v>
      </c>
      <c r="W642" s="3">
        <f t="shared" si="102"/>
        <v>2018.4</v>
      </c>
      <c r="X642" s="3">
        <f t="shared" si="103"/>
        <v>2018.4</v>
      </c>
      <c r="Y642" s="62">
        <v>1979993</v>
      </c>
      <c r="Z642" s="212">
        <f t="shared" si="106"/>
        <v>3959986</v>
      </c>
      <c r="AA642" s="84"/>
      <c r="AB642" s="73"/>
    </row>
    <row r="643" spans="1:29" x14ac:dyDescent="0.4">
      <c r="A643" s="28"/>
      <c r="B643" s="260">
        <v>630</v>
      </c>
      <c r="C643" s="66" t="s">
        <v>1019</v>
      </c>
      <c r="D643" s="74" t="s">
        <v>2720</v>
      </c>
      <c r="E643" s="66" t="s">
        <v>1048</v>
      </c>
      <c r="F643" s="71" t="s">
        <v>1048</v>
      </c>
      <c r="G643" s="3">
        <v>2316</v>
      </c>
      <c r="H643" s="47" t="s">
        <v>4907</v>
      </c>
      <c r="I643" s="47" t="s">
        <v>4907</v>
      </c>
      <c r="J643" s="47" t="s">
        <v>4907</v>
      </c>
      <c r="K643" s="47" t="s">
        <v>4905</v>
      </c>
      <c r="L643" s="51">
        <v>0.19861830742659758</v>
      </c>
      <c r="M643" s="51">
        <v>0.19861830742659758</v>
      </c>
      <c r="N643" s="72">
        <v>0.01</v>
      </c>
      <c r="O643" s="65" t="s">
        <v>5165</v>
      </c>
      <c r="P643" s="63" t="s">
        <v>3474</v>
      </c>
      <c r="Q643" s="63" t="s">
        <v>3962</v>
      </c>
      <c r="R643" s="63" t="s">
        <v>4979</v>
      </c>
      <c r="S643" s="63">
        <v>2</v>
      </c>
      <c r="T643" s="62">
        <f t="shared" si="109"/>
        <v>1856</v>
      </c>
      <c r="U643" s="62">
        <f t="shared" si="108"/>
        <v>1856</v>
      </c>
      <c r="V643" s="3">
        <v>1768721.0434782607</v>
      </c>
      <c r="W643" s="62">
        <f t="shared" si="102"/>
        <v>1856</v>
      </c>
      <c r="X643" s="62">
        <f t="shared" si="103"/>
        <v>1856</v>
      </c>
      <c r="Y643" s="62">
        <v>0</v>
      </c>
      <c r="Z643" s="138">
        <f t="shared" si="106"/>
        <v>1768721.0434782607</v>
      </c>
      <c r="AA643" s="84"/>
      <c r="AB643" s="73"/>
    </row>
    <row r="644" spans="1:29" x14ac:dyDescent="0.4">
      <c r="A644" s="28"/>
      <c r="B644" s="260">
        <v>631</v>
      </c>
      <c r="C644" s="66" t="s">
        <v>963</v>
      </c>
      <c r="D644" s="70" t="s">
        <v>3025</v>
      </c>
      <c r="E644" s="66" t="s">
        <v>1536</v>
      </c>
      <c r="F644" s="71" t="s">
        <v>1763</v>
      </c>
      <c r="G644" s="3">
        <v>2800</v>
      </c>
      <c r="H644" s="47" t="s">
        <v>4907</v>
      </c>
      <c r="I644" s="47" t="s">
        <v>4907</v>
      </c>
      <c r="J644" s="47" t="s">
        <v>4907</v>
      </c>
      <c r="K644" s="47" t="s">
        <v>4905</v>
      </c>
      <c r="L644" s="51">
        <v>0.19400000000000001</v>
      </c>
      <c r="M644" s="51">
        <v>0.19400000000000001</v>
      </c>
      <c r="N644" s="72">
        <v>2.3999999999999998E-3</v>
      </c>
      <c r="O644" s="65" t="s">
        <v>4978</v>
      </c>
      <c r="P644" s="63" t="s">
        <v>3449</v>
      </c>
      <c r="Q644" s="63" t="s">
        <v>3937</v>
      </c>
      <c r="R644" s="63" t="s">
        <v>4979</v>
      </c>
      <c r="S644" s="63">
        <v>2</v>
      </c>
      <c r="T644" s="3">
        <f t="shared" si="109"/>
        <v>2256.8000000000002</v>
      </c>
      <c r="U644" s="3">
        <f t="shared" si="108"/>
        <v>2256.8000000000002</v>
      </c>
      <c r="V644" s="3">
        <v>1856911</v>
      </c>
      <c r="W644" s="3">
        <f t="shared" si="102"/>
        <v>2256.8000000000002</v>
      </c>
      <c r="X644" s="3">
        <f t="shared" si="103"/>
        <v>2256.8000000000002</v>
      </c>
      <c r="Y644" s="62">
        <v>0</v>
      </c>
      <c r="Z644" s="138">
        <f t="shared" si="106"/>
        <v>1856911</v>
      </c>
      <c r="AA644" s="84"/>
      <c r="AB644" s="73"/>
    </row>
    <row r="645" spans="1:29" ht="24.9" x14ac:dyDescent="0.4">
      <c r="A645" s="28"/>
      <c r="B645" s="260">
        <v>632</v>
      </c>
      <c r="C645" s="66" t="s">
        <v>890</v>
      </c>
      <c r="D645" s="70" t="s">
        <v>2627</v>
      </c>
      <c r="E645" s="66" t="s">
        <v>925</v>
      </c>
      <c r="F645" s="71" t="s">
        <v>948</v>
      </c>
      <c r="G645" s="3">
        <v>2647</v>
      </c>
      <c r="H645" s="47" t="s">
        <v>4907</v>
      </c>
      <c r="I645" s="47" t="s">
        <v>4907</v>
      </c>
      <c r="J645" s="47" t="s">
        <v>4907</v>
      </c>
      <c r="K645" s="47" t="s">
        <v>4905</v>
      </c>
      <c r="L645" s="51">
        <v>0.193</v>
      </c>
      <c r="M645" s="51">
        <v>0.193</v>
      </c>
      <c r="N645" s="72">
        <v>0</v>
      </c>
      <c r="O645" s="65"/>
      <c r="P645" s="63" t="s">
        <v>3435</v>
      </c>
      <c r="Q645" s="63" t="s">
        <v>3923</v>
      </c>
      <c r="R645" s="63" t="s">
        <v>4979</v>
      </c>
      <c r="S645" s="63">
        <v>2</v>
      </c>
      <c r="T645" s="62">
        <f t="shared" si="109"/>
        <v>2136.1289999999999</v>
      </c>
      <c r="U645" s="62">
        <f t="shared" si="108"/>
        <v>2136.1289999999999</v>
      </c>
      <c r="V645" s="3">
        <v>0</v>
      </c>
      <c r="W645" s="3">
        <f t="shared" si="102"/>
        <v>2136.1289999999999</v>
      </c>
      <c r="X645" s="3">
        <f t="shared" si="103"/>
        <v>2136.1289999999999</v>
      </c>
      <c r="Y645" s="62">
        <v>0</v>
      </c>
      <c r="Z645" s="138">
        <f t="shared" si="106"/>
        <v>0</v>
      </c>
      <c r="AA645" s="84"/>
      <c r="AB645" s="73"/>
    </row>
    <row r="646" spans="1:29" ht="24.9" x14ac:dyDescent="0.4">
      <c r="A646" s="28"/>
      <c r="B646" s="260">
        <v>633</v>
      </c>
      <c r="C646" s="66" t="s">
        <v>364</v>
      </c>
      <c r="D646" s="80" t="s">
        <v>2242</v>
      </c>
      <c r="E646" s="66" t="s">
        <v>386</v>
      </c>
      <c r="F646" s="71" t="s">
        <v>386</v>
      </c>
      <c r="G646" s="3">
        <v>3478</v>
      </c>
      <c r="H646" s="47" t="s">
        <v>4907</v>
      </c>
      <c r="I646" s="47" t="s">
        <v>4907</v>
      </c>
      <c r="J646" s="47" t="s">
        <v>4907</v>
      </c>
      <c r="K646" s="47" t="s">
        <v>4905</v>
      </c>
      <c r="L646" s="51">
        <v>0.19091431857389302</v>
      </c>
      <c r="M646" s="51">
        <v>0.19091431857389302</v>
      </c>
      <c r="N646" s="72">
        <v>0.24249999999999999</v>
      </c>
      <c r="O646" s="65" t="s">
        <v>4978</v>
      </c>
      <c r="P646" s="63" t="s">
        <v>3106</v>
      </c>
      <c r="Q646" s="63" t="s">
        <v>3578</v>
      </c>
      <c r="R646" s="63" t="s">
        <v>4979</v>
      </c>
      <c r="S646" s="63">
        <v>3</v>
      </c>
      <c r="T646" s="3">
        <f t="shared" si="109"/>
        <v>2814</v>
      </c>
      <c r="U646" s="3">
        <f t="shared" si="108"/>
        <v>2814</v>
      </c>
      <c r="V646" s="122">
        <v>2545010.9999999995</v>
      </c>
      <c r="W646" s="3">
        <f t="shared" si="102"/>
        <v>2814</v>
      </c>
      <c r="X646" s="3">
        <f t="shared" si="103"/>
        <v>2814</v>
      </c>
      <c r="Y646" s="62">
        <v>0</v>
      </c>
      <c r="Z646" s="138">
        <f t="shared" si="106"/>
        <v>2545010.9999999995</v>
      </c>
      <c r="AA646" s="84"/>
      <c r="AB646" s="73"/>
    </row>
    <row r="647" spans="1:29" ht="37.299999999999997" x14ac:dyDescent="0.4">
      <c r="A647" s="28"/>
      <c r="B647" s="260">
        <v>634</v>
      </c>
      <c r="C647" s="66" t="s">
        <v>471</v>
      </c>
      <c r="D647" s="70" t="s">
        <v>2326</v>
      </c>
      <c r="E647" s="66" t="s">
        <v>495</v>
      </c>
      <c r="F647" s="71" t="s">
        <v>495</v>
      </c>
      <c r="G647" s="3">
        <v>3722</v>
      </c>
      <c r="H647" s="47" t="s">
        <v>4907</v>
      </c>
      <c r="I647" s="47" t="s">
        <v>4907</v>
      </c>
      <c r="J647" s="47" t="s">
        <v>4907</v>
      </c>
      <c r="K647" s="47" t="s">
        <v>4905</v>
      </c>
      <c r="L647" s="51">
        <v>0.19</v>
      </c>
      <c r="M647" s="51">
        <v>0.19</v>
      </c>
      <c r="N647" s="72">
        <v>0</v>
      </c>
      <c r="O647" s="65"/>
      <c r="P647" s="63" t="s">
        <v>3310</v>
      </c>
      <c r="Q647" s="63" t="s">
        <v>3799</v>
      </c>
      <c r="R647" s="63" t="s">
        <v>4979</v>
      </c>
      <c r="S647" s="63">
        <v>2</v>
      </c>
      <c r="T647" s="3">
        <f t="shared" si="109"/>
        <v>3014.82</v>
      </c>
      <c r="U647" s="3">
        <f t="shared" si="108"/>
        <v>3014.82</v>
      </c>
      <c r="V647" s="3">
        <v>4862081</v>
      </c>
      <c r="W647" s="3">
        <f t="shared" si="102"/>
        <v>3014.82</v>
      </c>
      <c r="X647" s="3">
        <f t="shared" si="103"/>
        <v>3014.82</v>
      </c>
      <c r="Y647" s="62">
        <v>0</v>
      </c>
      <c r="Z647" s="138">
        <f t="shared" si="106"/>
        <v>4862081</v>
      </c>
      <c r="AA647" s="84"/>
      <c r="AB647" s="73"/>
    </row>
    <row r="648" spans="1:29" ht="99.45" x14ac:dyDescent="0.4">
      <c r="A648" s="28"/>
      <c r="B648" s="260">
        <v>635</v>
      </c>
      <c r="C648" s="66" t="s">
        <v>1019</v>
      </c>
      <c r="D648" s="74" t="s">
        <v>2713</v>
      </c>
      <c r="E648" s="66" t="s">
        <v>1042</v>
      </c>
      <c r="F648" s="71" t="s">
        <v>1058</v>
      </c>
      <c r="G648" s="3">
        <v>3344</v>
      </c>
      <c r="H648" s="47" t="s">
        <v>4907</v>
      </c>
      <c r="I648" s="47" t="s">
        <v>4907</v>
      </c>
      <c r="J648" s="47" t="s">
        <v>4907</v>
      </c>
      <c r="K648" s="47" t="s">
        <v>4905</v>
      </c>
      <c r="L648" s="51">
        <v>0.185</v>
      </c>
      <c r="M648" s="51">
        <v>0.185</v>
      </c>
      <c r="N648" s="72">
        <v>0</v>
      </c>
      <c r="O648" s="65"/>
      <c r="P648" s="63" t="s">
        <v>3471</v>
      </c>
      <c r="Q648" s="63" t="s">
        <v>3959</v>
      </c>
      <c r="R648" s="63" t="s">
        <v>4979</v>
      </c>
      <c r="S648" s="63">
        <v>2</v>
      </c>
      <c r="T648" s="62">
        <f t="shared" si="109"/>
        <v>2725.3599999999997</v>
      </c>
      <c r="U648" s="62">
        <f t="shared" si="108"/>
        <v>2725.3599999999997</v>
      </c>
      <c r="V648" s="3">
        <v>2811232.5384615385</v>
      </c>
      <c r="W648" s="3">
        <f t="shared" si="102"/>
        <v>2725.3599999999997</v>
      </c>
      <c r="X648" s="3">
        <f t="shared" si="103"/>
        <v>2725.3599999999997</v>
      </c>
      <c r="Y648" s="62">
        <v>0</v>
      </c>
      <c r="Z648" s="138">
        <f t="shared" ref="Z648:Z679" si="110">V648+Y648</f>
        <v>2811232.5384615385</v>
      </c>
      <c r="AA648" s="84"/>
      <c r="AB648" s="73"/>
    </row>
    <row r="649" spans="1:29" x14ac:dyDescent="0.4">
      <c r="A649" s="28"/>
      <c r="B649" s="260">
        <v>636</v>
      </c>
      <c r="C649" s="66" t="s">
        <v>1097</v>
      </c>
      <c r="D649" s="70" t="s">
        <v>2764</v>
      </c>
      <c r="E649" s="66" t="s">
        <v>1118</v>
      </c>
      <c r="F649" s="71" t="s">
        <v>1118</v>
      </c>
      <c r="G649" s="3">
        <v>3344</v>
      </c>
      <c r="H649" s="47" t="s">
        <v>4907</v>
      </c>
      <c r="I649" s="47" t="s">
        <v>4907</v>
      </c>
      <c r="J649" s="47" t="s">
        <v>4907</v>
      </c>
      <c r="K649" s="47" t="s">
        <v>4905</v>
      </c>
      <c r="L649" s="51">
        <v>0.18</v>
      </c>
      <c r="M649" s="51">
        <v>0.18</v>
      </c>
      <c r="N649" s="72">
        <v>6.3500000000000001E-2</v>
      </c>
      <c r="O649" s="65" t="s">
        <v>5165</v>
      </c>
      <c r="P649" s="63" t="s">
        <v>3491</v>
      </c>
      <c r="Q649" s="63" t="s">
        <v>3979</v>
      </c>
      <c r="R649" s="63" t="s">
        <v>4979</v>
      </c>
      <c r="S649" s="63">
        <v>2</v>
      </c>
      <c r="T649" s="3">
        <f t="shared" si="109"/>
        <v>2742.0800000000004</v>
      </c>
      <c r="U649" s="3">
        <f t="shared" si="108"/>
        <v>2742.0800000000004</v>
      </c>
      <c r="V649" s="3">
        <v>2346515.2072916664</v>
      </c>
      <c r="W649" s="3">
        <f t="shared" si="102"/>
        <v>2742.0800000000004</v>
      </c>
      <c r="X649" s="3">
        <f t="shared" si="103"/>
        <v>2742.0800000000004</v>
      </c>
      <c r="Y649" s="62">
        <v>2346515.2072916664</v>
      </c>
      <c r="Z649" s="138">
        <f t="shared" si="110"/>
        <v>4693030.4145833328</v>
      </c>
      <c r="AA649" s="84"/>
      <c r="AB649" s="73"/>
    </row>
    <row r="650" spans="1:29" customFormat="1" ht="37.299999999999997" x14ac:dyDescent="0.4">
      <c r="A650" s="28"/>
      <c r="B650" s="260">
        <v>637</v>
      </c>
      <c r="C650" s="66" t="s">
        <v>619</v>
      </c>
      <c r="D650" s="66" t="s">
        <v>2414</v>
      </c>
      <c r="E650" s="66" t="s">
        <v>1789</v>
      </c>
      <c r="F650" s="71" t="s">
        <v>1790</v>
      </c>
      <c r="G650" s="3">
        <v>2148</v>
      </c>
      <c r="H650" s="47" t="s">
        <v>4907</v>
      </c>
      <c r="I650" s="47" t="s">
        <v>4907</v>
      </c>
      <c r="J650" s="47" t="s">
        <v>4907</v>
      </c>
      <c r="K650" s="47" t="s">
        <v>4905</v>
      </c>
      <c r="L650" s="51">
        <v>0.17923649906890129</v>
      </c>
      <c r="M650" s="51">
        <v>0.17923649906890129</v>
      </c>
      <c r="N650" s="72">
        <v>0</v>
      </c>
      <c r="O650" s="65"/>
      <c r="P650" s="63" t="s">
        <v>3348</v>
      </c>
      <c r="Q650" s="63" t="s">
        <v>3837</v>
      </c>
      <c r="R650" s="63" t="s">
        <v>4979</v>
      </c>
      <c r="S650" s="63">
        <v>2</v>
      </c>
      <c r="T650" s="3">
        <f t="shared" si="109"/>
        <v>1763</v>
      </c>
      <c r="U650" s="3">
        <f t="shared" si="108"/>
        <v>1763</v>
      </c>
      <c r="V650" s="3">
        <v>0</v>
      </c>
      <c r="W650" s="3">
        <f t="shared" si="102"/>
        <v>1763</v>
      </c>
      <c r="X650" s="3">
        <f t="shared" si="103"/>
        <v>1763</v>
      </c>
      <c r="Y650" s="127">
        <v>0</v>
      </c>
      <c r="Z650" s="138">
        <f t="shared" si="110"/>
        <v>0</v>
      </c>
      <c r="AA650" s="84"/>
      <c r="AB650" s="73"/>
      <c r="AC650" s="11"/>
    </row>
    <row r="651" spans="1:29" customFormat="1" ht="37.299999999999997" x14ac:dyDescent="0.4">
      <c r="A651" s="28"/>
      <c r="B651" s="260">
        <v>638</v>
      </c>
      <c r="C651" s="66" t="s">
        <v>0</v>
      </c>
      <c r="D651" s="80" t="s">
        <v>2014</v>
      </c>
      <c r="E651" s="66" t="s">
        <v>15</v>
      </c>
      <c r="F651" s="71" t="s">
        <v>27</v>
      </c>
      <c r="G651" s="3">
        <v>2918</v>
      </c>
      <c r="H651" s="47" t="s">
        <v>4907</v>
      </c>
      <c r="I651" s="47" t="s">
        <v>4907</v>
      </c>
      <c r="J651" s="47" t="s">
        <v>4907</v>
      </c>
      <c r="K651" s="47" t="s">
        <v>4905</v>
      </c>
      <c r="L651" s="51">
        <v>0.17786154900616857</v>
      </c>
      <c r="M651" s="51">
        <v>0.17786154900616857</v>
      </c>
      <c r="N651" s="72">
        <v>0</v>
      </c>
      <c r="O651" s="65"/>
      <c r="P651" s="63" t="s">
        <v>3188</v>
      </c>
      <c r="Q651" s="63" t="s">
        <v>3678</v>
      </c>
      <c r="R651" s="63" t="s">
        <v>4979</v>
      </c>
      <c r="S651" s="63">
        <v>2</v>
      </c>
      <c r="T651" s="3">
        <f t="shared" si="109"/>
        <v>2399</v>
      </c>
      <c r="U651" s="3">
        <f t="shared" si="108"/>
        <v>2399</v>
      </c>
      <c r="V651" s="3">
        <v>2626890</v>
      </c>
      <c r="W651" s="3">
        <f t="shared" si="102"/>
        <v>2399</v>
      </c>
      <c r="X651" s="3">
        <f t="shared" si="103"/>
        <v>2399</v>
      </c>
      <c r="Y651" s="62">
        <v>0</v>
      </c>
      <c r="Z651" s="138">
        <f t="shared" si="110"/>
        <v>2626890</v>
      </c>
      <c r="AA651" s="84"/>
      <c r="AB651" s="73"/>
      <c r="AC651" s="11"/>
    </row>
    <row r="652" spans="1:29" customFormat="1" ht="14.6" x14ac:dyDescent="0.4">
      <c r="A652" s="28"/>
      <c r="B652" s="260">
        <v>639</v>
      </c>
      <c r="C652" s="66" t="s">
        <v>96</v>
      </c>
      <c r="D652" s="74" t="s">
        <v>2076</v>
      </c>
      <c r="E652" s="66" t="s">
        <v>110</v>
      </c>
      <c r="F652" s="71" t="s">
        <v>110</v>
      </c>
      <c r="G652" s="3">
        <v>2965</v>
      </c>
      <c r="H652" s="47" t="s">
        <v>4907</v>
      </c>
      <c r="I652" s="47" t="s">
        <v>4907</v>
      </c>
      <c r="J652" s="47" t="s">
        <v>4907</v>
      </c>
      <c r="K652" s="47" t="s">
        <v>4905</v>
      </c>
      <c r="L652" s="51">
        <v>0.17436762225969646</v>
      </c>
      <c r="M652" s="51">
        <v>0.17436762225969646</v>
      </c>
      <c r="N652" s="72">
        <v>2.7999999999999997E-2</v>
      </c>
      <c r="O652" s="65" t="s">
        <v>4978</v>
      </c>
      <c r="P652" s="63" t="s">
        <v>3213</v>
      </c>
      <c r="Q652" s="63" t="s">
        <v>3703</v>
      </c>
      <c r="R652" s="63" t="s">
        <v>4979</v>
      </c>
      <c r="S652" s="63">
        <v>2</v>
      </c>
      <c r="T652" s="3">
        <f t="shared" si="109"/>
        <v>2448</v>
      </c>
      <c r="U652" s="3">
        <f t="shared" si="108"/>
        <v>2448</v>
      </c>
      <c r="V652" s="3">
        <v>2453314.1818181816</v>
      </c>
      <c r="W652" s="3">
        <f t="shared" si="102"/>
        <v>2448</v>
      </c>
      <c r="X652" s="3">
        <f t="shared" si="103"/>
        <v>2448</v>
      </c>
      <c r="Y652" s="62">
        <v>0</v>
      </c>
      <c r="Z652" s="138">
        <f t="shared" si="110"/>
        <v>2453314.1818181816</v>
      </c>
      <c r="AA652" s="84"/>
      <c r="AB652" s="73"/>
      <c r="AC652" s="14"/>
    </row>
    <row r="653" spans="1:29" customFormat="1" ht="49.75" x14ac:dyDescent="0.4">
      <c r="A653" s="28"/>
      <c r="B653" s="260">
        <v>640</v>
      </c>
      <c r="C653" s="66" t="s">
        <v>30</v>
      </c>
      <c r="D653" s="80" t="s">
        <v>2037</v>
      </c>
      <c r="E653" s="66" t="s">
        <v>46</v>
      </c>
      <c r="F653" s="71" t="s">
        <v>46</v>
      </c>
      <c r="G653" s="3">
        <v>3872</v>
      </c>
      <c r="H653" s="47" t="s">
        <v>4907</v>
      </c>
      <c r="I653" s="47" t="s">
        <v>4907</v>
      </c>
      <c r="J653" s="47" t="s">
        <v>4907</v>
      </c>
      <c r="K653" s="47" t="s">
        <v>4905</v>
      </c>
      <c r="L653" s="51">
        <v>0.17355371900826447</v>
      </c>
      <c r="M653" s="51">
        <v>0.17355371900826447</v>
      </c>
      <c r="N653" s="72">
        <v>0</v>
      </c>
      <c r="O653" s="65"/>
      <c r="P653" s="63" t="s">
        <v>3200</v>
      </c>
      <c r="Q653" s="63" t="s">
        <v>3690</v>
      </c>
      <c r="R653" s="63" t="s">
        <v>4979</v>
      </c>
      <c r="S653" s="63">
        <v>3</v>
      </c>
      <c r="T653" s="3">
        <f t="shared" si="109"/>
        <v>3200</v>
      </c>
      <c r="U653" s="3">
        <f t="shared" si="108"/>
        <v>3200</v>
      </c>
      <c r="V653" s="3">
        <v>3471062</v>
      </c>
      <c r="W653" s="3">
        <f t="shared" si="102"/>
        <v>3200</v>
      </c>
      <c r="X653" s="3">
        <f t="shared" si="103"/>
        <v>3200</v>
      </c>
      <c r="Y653" s="62">
        <v>0</v>
      </c>
      <c r="Z653" s="138">
        <f t="shared" si="110"/>
        <v>3471062</v>
      </c>
      <c r="AA653" s="84"/>
      <c r="AB653" s="73"/>
      <c r="AC653" s="14"/>
    </row>
    <row r="654" spans="1:29" customFormat="1" ht="14.6" x14ac:dyDescent="0.4">
      <c r="A654" s="28"/>
      <c r="B654" s="260">
        <v>641</v>
      </c>
      <c r="C654" s="66" t="s">
        <v>1097</v>
      </c>
      <c r="D654" s="70" t="s">
        <v>2767</v>
      </c>
      <c r="E654" s="66" t="s">
        <v>1119</v>
      </c>
      <c r="F654" s="71" t="s">
        <v>1119</v>
      </c>
      <c r="G654" s="3">
        <v>3287</v>
      </c>
      <c r="H654" s="47" t="s">
        <v>4907</v>
      </c>
      <c r="I654" s="47" t="s">
        <v>4907</v>
      </c>
      <c r="J654" s="47" t="s">
        <v>4907</v>
      </c>
      <c r="K654" s="47" t="s">
        <v>4905</v>
      </c>
      <c r="L654" s="51">
        <v>0.17</v>
      </c>
      <c r="M654" s="51">
        <v>0.17</v>
      </c>
      <c r="N654" s="72">
        <v>5.7999999999999996E-2</v>
      </c>
      <c r="O654" s="65" t="s">
        <v>5165</v>
      </c>
      <c r="P654" s="63" t="s">
        <v>3493</v>
      </c>
      <c r="Q654" s="63" t="s">
        <v>3981</v>
      </c>
      <c r="R654" s="63" t="s">
        <v>4979</v>
      </c>
      <c r="S654" s="63">
        <v>2</v>
      </c>
      <c r="T654" s="3">
        <f t="shared" si="109"/>
        <v>2728.21</v>
      </c>
      <c r="U654" s="3">
        <f t="shared" si="108"/>
        <v>2728.21</v>
      </c>
      <c r="V654" s="3">
        <v>2323909.4827586208</v>
      </c>
      <c r="W654" s="3">
        <f t="shared" si="102"/>
        <v>2728.21</v>
      </c>
      <c r="X654" s="3">
        <f t="shared" si="103"/>
        <v>2728.21</v>
      </c>
      <c r="Y654" s="62">
        <v>0</v>
      </c>
      <c r="Z654" s="138">
        <f t="shared" si="110"/>
        <v>2323909.4827586208</v>
      </c>
      <c r="AA654" s="84"/>
      <c r="AB654" s="73"/>
      <c r="AC654" s="14"/>
    </row>
    <row r="655" spans="1:29" customFormat="1" ht="24.9" x14ac:dyDescent="0.4">
      <c r="A655" s="28"/>
      <c r="B655" s="260">
        <v>642</v>
      </c>
      <c r="C655" s="66" t="s">
        <v>781</v>
      </c>
      <c r="D655" s="70" t="s">
        <v>2532</v>
      </c>
      <c r="E655" s="66" t="s">
        <v>789</v>
      </c>
      <c r="F655" s="71" t="s">
        <v>789</v>
      </c>
      <c r="G655" s="3">
        <v>2542</v>
      </c>
      <c r="H655" s="47" t="s">
        <v>4907</v>
      </c>
      <c r="I655" s="47" t="s">
        <v>4907</v>
      </c>
      <c r="J655" s="47" t="s">
        <v>4907</v>
      </c>
      <c r="K655" s="47" t="s">
        <v>4905</v>
      </c>
      <c r="L655" s="51">
        <v>0.17</v>
      </c>
      <c r="M655" s="51">
        <v>0.17</v>
      </c>
      <c r="N655" s="72">
        <v>0</v>
      </c>
      <c r="O655" s="65"/>
      <c r="P655" s="63" t="s">
        <v>3399</v>
      </c>
      <c r="Q655" s="63" t="s">
        <v>3887</v>
      </c>
      <c r="R655" s="63" t="s">
        <v>4979</v>
      </c>
      <c r="S655" s="63">
        <v>2</v>
      </c>
      <c r="T655" s="62">
        <f t="shared" si="109"/>
        <v>2109.8599999999997</v>
      </c>
      <c r="U655" s="62">
        <f t="shared" si="108"/>
        <v>2109.8599999999997</v>
      </c>
      <c r="V655" s="3">
        <v>0</v>
      </c>
      <c r="W655" s="3">
        <f t="shared" si="102"/>
        <v>2109.8599999999997</v>
      </c>
      <c r="X655" s="3">
        <f t="shared" si="103"/>
        <v>2109.8599999999997</v>
      </c>
      <c r="Y655" s="62">
        <v>0</v>
      </c>
      <c r="Z655" s="138">
        <f t="shared" si="110"/>
        <v>0</v>
      </c>
      <c r="AA655" s="84"/>
      <c r="AB655" s="73"/>
      <c r="AC655" s="14"/>
    </row>
    <row r="656" spans="1:29" customFormat="1" ht="14.6" x14ac:dyDescent="0.4">
      <c r="A656" s="28"/>
      <c r="B656" s="260">
        <v>643</v>
      </c>
      <c r="C656" s="66" t="s">
        <v>1138</v>
      </c>
      <c r="D656" s="80" t="s">
        <v>2796</v>
      </c>
      <c r="E656" s="66" t="s">
        <v>1147</v>
      </c>
      <c r="F656" s="71" t="s">
        <v>1147</v>
      </c>
      <c r="G656" s="3">
        <v>3048</v>
      </c>
      <c r="H656" s="47" t="s">
        <v>4907</v>
      </c>
      <c r="I656" s="47" t="s">
        <v>4907</v>
      </c>
      <c r="J656" s="47" t="s">
        <v>4907</v>
      </c>
      <c r="K656" s="47" t="s">
        <v>4905</v>
      </c>
      <c r="L656" s="51">
        <v>0.16400000000000001</v>
      </c>
      <c r="M656" s="51">
        <v>0.16400000000000001</v>
      </c>
      <c r="N656" s="72">
        <v>0</v>
      </c>
      <c r="O656" s="65"/>
      <c r="P656" s="63" t="s">
        <v>3508</v>
      </c>
      <c r="Q656" s="63" t="s">
        <v>3996</v>
      </c>
      <c r="R656" s="63" t="s">
        <v>4979</v>
      </c>
      <c r="S656" s="63">
        <v>2</v>
      </c>
      <c r="T656" s="62">
        <f t="shared" si="109"/>
        <v>2548.1279999999997</v>
      </c>
      <c r="U656" s="62">
        <f t="shared" si="108"/>
        <v>2548.1279999999997</v>
      </c>
      <c r="V656" s="3">
        <v>3841714.333333333</v>
      </c>
      <c r="W656" s="3">
        <f t="shared" si="102"/>
        <v>2548.1279999999997</v>
      </c>
      <c r="X656" s="3">
        <f t="shared" si="103"/>
        <v>2548.1279999999997</v>
      </c>
      <c r="Y656" s="62">
        <v>0</v>
      </c>
      <c r="Z656" s="138">
        <f t="shared" si="110"/>
        <v>3841714.333333333</v>
      </c>
      <c r="AA656" s="84"/>
      <c r="AB656" s="73"/>
      <c r="AC656" s="14"/>
    </row>
    <row r="657" spans="1:29" customFormat="1" ht="24.9" x14ac:dyDescent="0.4">
      <c r="A657" s="27"/>
      <c r="B657" s="260">
        <v>644</v>
      </c>
      <c r="C657" s="66" t="s">
        <v>292</v>
      </c>
      <c r="D657" s="70" t="s">
        <v>2195</v>
      </c>
      <c r="E657" s="66" t="s">
        <v>301</v>
      </c>
      <c r="F657" s="71" t="s">
        <v>301</v>
      </c>
      <c r="G657" s="3">
        <v>4694</v>
      </c>
      <c r="H657" s="47" t="s">
        <v>4907</v>
      </c>
      <c r="I657" s="47" t="s">
        <v>4907</v>
      </c>
      <c r="J657" s="47" t="s">
        <v>4907</v>
      </c>
      <c r="K657" s="47" t="s">
        <v>4905</v>
      </c>
      <c r="L657" s="51">
        <v>0.1634000852151683</v>
      </c>
      <c r="M657" s="51">
        <v>0.1634000852151683</v>
      </c>
      <c r="N657" s="72">
        <v>0</v>
      </c>
      <c r="O657" s="65"/>
      <c r="P657" s="63" t="s">
        <v>3261</v>
      </c>
      <c r="Q657" s="63" t="s">
        <v>3751</v>
      </c>
      <c r="R657" s="63" t="s">
        <v>4979</v>
      </c>
      <c r="S657" s="63">
        <v>2</v>
      </c>
      <c r="T657" s="3">
        <f t="shared" si="109"/>
        <v>3927.0000000000005</v>
      </c>
      <c r="U657" s="3">
        <f t="shared" si="108"/>
        <v>3927.0000000000005</v>
      </c>
      <c r="V657" s="3">
        <v>3418760.153846154</v>
      </c>
      <c r="W657" s="3">
        <f t="shared" si="102"/>
        <v>3927.0000000000005</v>
      </c>
      <c r="X657" s="3">
        <f t="shared" si="103"/>
        <v>3927.0000000000005</v>
      </c>
      <c r="Y657" s="62">
        <v>0</v>
      </c>
      <c r="Z657" s="138">
        <f t="shared" si="110"/>
        <v>3418760.153846154</v>
      </c>
      <c r="AA657" s="84"/>
      <c r="AB657" s="73"/>
      <c r="AC657" s="14"/>
    </row>
    <row r="658" spans="1:29" s="14" customFormat="1" x14ac:dyDescent="0.4">
      <c r="A658" s="28"/>
      <c r="B658" s="260">
        <v>645</v>
      </c>
      <c r="C658" s="66" t="s">
        <v>420</v>
      </c>
      <c r="D658" s="70" t="s">
        <v>2275</v>
      </c>
      <c r="E658" s="66" t="s">
        <v>442</v>
      </c>
      <c r="F658" s="71" t="s">
        <v>442</v>
      </c>
      <c r="G658" s="3">
        <v>3092</v>
      </c>
      <c r="H658" s="47" t="s">
        <v>4907</v>
      </c>
      <c r="I658" s="47" t="s">
        <v>4907</v>
      </c>
      <c r="J658" s="47" t="s">
        <v>4907</v>
      </c>
      <c r="K658" s="47" t="s">
        <v>4905</v>
      </c>
      <c r="L658" s="51">
        <v>0.16200000000000001</v>
      </c>
      <c r="M658" s="51">
        <v>0.16200000000000001</v>
      </c>
      <c r="N658" s="72">
        <v>0</v>
      </c>
      <c r="O658" s="65"/>
      <c r="P658" s="63" t="s">
        <v>3300</v>
      </c>
      <c r="Q658" s="63" t="s">
        <v>3789</v>
      </c>
      <c r="R658" s="63" t="s">
        <v>4979</v>
      </c>
      <c r="S658" s="63">
        <v>2</v>
      </c>
      <c r="T658" s="62">
        <f t="shared" si="109"/>
        <v>2591.096</v>
      </c>
      <c r="U658" s="62">
        <f t="shared" si="108"/>
        <v>2591.096</v>
      </c>
      <c r="V658" s="3">
        <v>0</v>
      </c>
      <c r="W658" s="3">
        <f t="shared" si="102"/>
        <v>2591.096</v>
      </c>
      <c r="X658" s="3">
        <f t="shared" si="103"/>
        <v>2591.096</v>
      </c>
      <c r="Y658" s="62">
        <v>0</v>
      </c>
      <c r="Z658" s="138">
        <f t="shared" si="110"/>
        <v>0</v>
      </c>
      <c r="AA658" s="84"/>
      <c r="AB658" s="73"/>
    </row>
    <row r="659" spans="1:29" s="14" customFormat="1" ht="74.599999999999994" x14ac:dyDescent="0.4">
      <c r="A659" s="28"/>
      <c r="B659" s="260">
        <v>646</v>
      </c>
      <c r="C659" s="66" t="s">
        <v>96</v>
      </c>
      <c r="D659" s="74" t="s">
        <v>2898</v>
      </c>
      <c r="E659" s="66" t="s">
        <v>1235</v>
      </c>
      <c r="F659" s="71" t="s">
        <v>1237</v>
      </c>
      <c r="G659" s="3">
        <v>3127</v>
      </c>
      <c r="H659" s="47" t="s">
        <v>4907</v>
      </c>
      <c r="I659" s="47" t="s">
        <v>4907</v>
      </c>
      <c r="J659" s="47" t="s">
        <v>4907</v>
      </c>
      <c r="K659" s="47" t="s">
        <v>4905</v>
      </c>
      <c r="L659" s="51">
        <v>0.16</v>
      </c>
      <c r="M659" s="51">
        <v>0.16</v>
      </c>
      <c r="N659" s="72">
        <v>0</v>
      </c>
      <c r="O659" s="65"/>
      <c r="P659" s="63" t="s">
        <v>4787</v>
      </c>
      <c r="Q659" s="63" t="s">
        <v>4788</v>
      </c>
      <c r="R659" s="63" t="s">
        <v>4981</v>
      </c>
      <c r="S659" s="63" t="s">
        <v>4761</v>
      </c>
      <c r="T659" s="4">
        <f t="shared" si="109"/>
        <v>2626.68</v>
      </c>
      <c r="U659" s="4">
        <f t="shared" si="108"/>
        <v>2626.68</v>
      </c>
      <c r="V659" s="3">
        <v>2312980</v>
      </c>
      <c r="W659" s="4">
        <f t="shared" si="102"/>
        <v>2626.68</v>
      </c>
      <c r="X659" s="4">
        <f t="shared" si="103"/>
        <v>2626.68</v>
      </c>
      <c r="Y659" s="62">
        <v>0</v>
      </c>
      <c r="Z659" s="138">
        <f t="shared" si="110"/>
        <v>2312980</v>
      </c>
      <c r="AA659" s="84"/>
      <c r="AB659" s="73"/>
    </row>
    <row r="660" spans="1:29" s="14" customFormat="1" ht="37.299999999999997" x14ac:dyDescent="0.4">
      <c r="A660" s="28"/>
      <c r="B660" s="260">
        <v>647</v>
      </c>
      <c r="C660" s="66" t="s">
        <v>214</v>
      </c>
      <c r="D660" s="70" t="s">
        <v>2135</v>
      </c>
      <c r="E660" s="66" t="s">
        <v>223</v>
      </c>
      <c r="F660" s="71" t="s">
        <v>223</v>
      </c>
      <c r="G660" s="3">
        <v>3101</v>
      </c>
      <c r="H660" s="47" t="s">
        <v>4907</v>
      </c>
      <c r="I660" s="47" t="s">
        <v>4907</v>
      </c>
      <c r="J660" s="47" t="s">
        <v>4907</v>
      </c>
      <c r="K660" s="47" t="s">
        <v>4905</v>
      </c>
      <c r="L660" s="51">
        <v>0.15</v>
      </c>
      <c r="M660" s="51">
        <v>0.15</v>
      </c>
      <c r="N660" s="72">
        <v>0</v>
      </c>
      <c r="O660" s="65"/>
      <c r="P660" s="63" t="s">
        <v>4125</v>
      </c>
      <c r="Q660" s="63" t="s">
        <v>4126</v>
      </c>
      <c r="R660" s="63" t="s">
        <v>4985</v>
      </c>
      <c r="S660" s="63">
        <v>2</v>
      </c>
      <c r="T660" s="3">
        <f t="shared" si="109"/>
        <v>2635.85</v>
      </c>
      <c r="U660" s="3">
        <f t="shared" si="108"/>
        <v>2635.85</v>
      </c>
      <c r="V660" s="2">
        <v>5627633</v>
      </c>
      <c r="W660" s="2">
        <f t="shared" si="102"/>
        <v>2635.85</v>
      </c>
      <c r="X660" s="2">
        <f t="shared" si="103"/>
        <v>2635.85</v>
      </c>
      <c r="Y660" s="62">
        <v>0</v>
      </c>
      <c r="Z660" s="138">
        <f t="shared" si="110"/>
        <v>5627633</v>
      </c>
      <c r="AA660" s="84"/>
      <c r="AB660" s="73"/>
    </row>
    <row r="661" spans="1:29" s="14" customFormat="1" ht="49.75" x14ac:dyDescent="0.4">
      <c r="A661" s="27"/>
      <c r="B661" s="260">
        <v>648</v>
      </c>
      <c r="C661" s="66" t="s">
        <v>96</v>
      </c>
      <c r="D661" s="74" t="s">
        <v>2903</v>
      </c>
      <c r="E661" s="66" t="s">
        <v>1449</v>
      </c>
      <c r="F661" s="71" t="s">
        <v>1450</v>
      </c>
      <c r="G661" s="3">
        <v>2092</v>
      </c>
      <c r="H661" s="47" t="s">
        <v>4907</v>
      </c>
      <c r="I661" s="47" t="s">
        <v>4907</v>
      </c>
      <c r="J661" s="47" t="s">
        <v>4907</v>
      </c>
      <c r="K661" s="47" t="s">
        <v>4905</v>
      </c>
      <c r="L661" s="51">
        <v>0.15</v>
      </c>
      <c r="M661" s="51">
        <v>0.15</v>
      </c>
      <c r="N661" s="72">
        <v>0</v>
      </c>
      <c r="O661" s="65"/>
      <c r="P661" s="63" t="s">
        <v>3217</v>
      </c>
      <c r="Q661" s="63" t="s">
        <v>3707</v>
      </c>
      <c r="R661" s="63" t="s">
        <v>4979</v>
      </c>
      <c r="S661" s="63">
        <v>2</v>
      </c>
      <c r="T661" s="3">
        <f t="shared" si="109"/>
        <v>1778.2</v>
      </c>
      <c r="U661" s="3">
        <f t="shared" si="108"/>
        <v>1778.2</v>
      </c>
      <c r="V661" s="3">
        <v>2127046</v>
      </c>
      <c r="W661" s="3">
        <f t="shared" si="102"/>
        <v>1778.2</v>
      </c>
      <c r="X661" s="3">
        <f t="shared" si="103"/>
        <v>1778.2</v>
      </c>
      <c r="Y661" s="62">
        <v>0</v>
      </c>
      <c r="Z661" s="212">
        <f t="shared" si="110"/>
        <v>2127046</v>
      </c>
      <c r="AA661" s="84"/>
      <c r="AB661" s="73"/>
    </row>
    <row r="662" spans="1:29" s="14" customFormat="1" x14ac:dyDescent="0.4">
      <c r="A662" s="27"/>
      <c r="B662" s="260">
        <v>649</v>
      </c>
      <c r="C662" s="66" t="s">
        <v>292</v>
      </c>
      <c r="D662" s="70" t="s">
        <v>2935</v>
      </c>
      <c r="E662" s="66" t="s">
        <v>17</v>
      </c>
      <c r="F662" s="71" t="s">
        <v>17</v>
      </c>
      <c r="G662" s="3">
        <v>2006</v>
      </c>
      <c r="H662" s="47" t="s">
        <v>4907</v>
      </c>
      <c r="I662" s="47" t="s">
        <v>4907</v>
      </c>
      <c r="J662" s="47" t="s">
        <v>4907</v>
      </c>
      <c r="K662" s="47" t="s">
        <v>4905</v>
      </c>
      <c r="L662" s="51">
        <v>0.15</v>
      </c>
      <c r="M662" s="51">
        <v>0.15</v>
      </c>
      <c r="N662" s="72">
        <v>0</v>
      </c>
      <c r="O662" s="65"/>
      <c r="P662" s="63" t="s">
        <v>4203</v>
      </c>
      <c r="Q662" s="63" t="s">
        <v>4030</v>
      </c>
      <c r="R662" s="63" t="s">
        <v>4985</v>
      </c>
      <c r="S662" s="63">
        <v>2</v>
      </c>
      <c r="T662" s="62">
        <f t="shared" si="109"/>
        <v>1705.1</v>
      </c>
      <c r="U662" s="62">
        <f t="shared" si="108"/>
        <v>1705.1</v>
      </c>
      <c r="V662" s="3">
        <f>T662*1800</f>
        <v>3069180</v>
      </c>
      <c r="W662" s="3">
        <f t="shared" ref="W662:W725" si="111">T662</f>
        <v>1705.1</v>
      </c>
      <c r="X662" s="3">
        <f t="shared" ref="X662:X725" si="112">U662</f>
        <v>1705.1</v>
      </c>
      <c r="Y662" s="62">
        <f>U662*1800</f>
        <v>3069180</v>
      </c>
      <c r="Z662" s="138">
        <f t="shared" si="110"/>
        <v>6138360</v>
      </c>
      <c r="AA662" s="84"/>
      <c r="AB662" s="73"/>
    </row>
    <row r="663" spans="1:29" s="14" customFormat="1" x14ac:dyDescent="0.4">
      <c r="A663" s="27"/>
      <c r="B663" s="260">
        <v>650</v>
      </c>
      <c r="C663" s="66" t="s">
        <v>1097</v>
      </c>
      <c r="D663" s="70" t="s">
        <v>2775</v>
      </c>
      <c r="E663" s="66" t="s">
        <v>1127</v>
      </c>
      <c r="F663" s="71" t="s">
        <v>1127</v>
      </c>
      <c r="G663" s="3">
        <v>2529</v>
      </c>
      <c r="H663" s="47" t="s">
        <v>4907</v>
      </c>
      <c r="I663" s="47" t="s">
        <v>4907</v>
      </c>
      <c r="J663" s="47" t="s">
        <v>4907</v>
      </c>
      <c r="K663" s="47" t="s">
        <v>4905</v>
      </c>
      <c r="L663" s="51">
        <v>0.14986160537761961</v>
      </c>
      <c r="M663" s="51">
        <v>0.14986160537761961</v>
      </c>
      <c r="N663" s="72">
        <v>0.76500000000000001</v>
      </c>
      <c r="O663" s="65" t="s">
        <v>5165</v>
      </c>
      <c r="P663" s="63" t="s">
        <v>4672</v>
      </c>
      <c r="Q663" s="63" t="s">
        <v>4673</v>
      </c>
      <c r="R663" s="63" t="s">
        <v>4985</v>
      </c>
      <c r="S663" s="63">
        <v>2</v>
      </c>
      <c r="T663" s="3">
        <f t="shared" si="109"/>
        <v>2150</v>
      </c>
      <c r="U663" s="3">
        <f t="shared" si="108"/>
        <v>2150</v>
      </c>
      <c r="V663" s="3">
        <v>1844314.7692307697</v>
      </c>
      <c r="W663" s="3">
        <f t="shared" si="111"/>
        <v>2150</v>
      </c>
      <c r="X663" s="3">
        <f t="shared" si="112"/>
        <v>2150</v>
      </c>
      <c r="Y663" s="62">
        <v>0</v>
      </c>
      <c r="Z663" s="138">
        <f t="shared" si="110"/>
        <v>1844314.7692307697</v>
      </c>
      <c r="AA663" s="84"/>
      <c r="AB663" s="73"/>
    </row>
    <row r="664" spans="1:29" s="14" customFormat="1" x14ac:dyDescent="0.4">
      <c r="A664" s="27"/>
      <c r="B664" s="260">
        <v>651</v>
      </c>
      <c r="C664" s="66" t="s">
        <v>1019</v>
      </c>
      <c r="D664" s="74" t="s">
        <v>2727</v>
      </c>
      <c r="E664" s="66" t="s">
        <v>1481</v>
      </c>
      <c r="F664" s="71" t="s">
        <v>1481</v>
      </c>
      <c r="G664" s="3">
        <v>2204</v>
      </c>
      <c r="H664" s="47" t="s">
        <v>4907</v>
      </c>
      <c r="I664" s="47" t="s">
        <v>4907</v>
      </c>
      <c r="J664" s="47" t="s">
        <v>4907</v>
      </c>
      <c r="K664" s="47" t="s">
        <v>4905</v>
      </c>
      <c r="L664" s="51">
        <v>0.14927404718693285</v>
      </c>
      <c r="M664" s="51">
        <v>0.14927404718693285</v>
      </c>
      <c r="N664" s="72">
        <v>0</v>
      </c>
      <c r="O664" s="65"/>
      <c r="P664" s="63" t="s">
        <v>3478</v>
      </c>
      <c r="Q664" s="63" t="s">
        <v>3966</v>
      </c>
      <c r="R664" s="63" t="s">
        <v>4979</v>
      </c>
      <c r="S664" s="63">
        <v>2</v>
      </c>
      <c r="T664" s="3">
        <f t="shared" si="109"/>
        <v>1875</v>
      </c>
      <c r="U664" s="3">
        <f t="shared" si="108"/>
        <v>1875</v>
      </c>
      <c r="V664" s="3">
        <v>2106412</v>
      </c>
      <c r="W664" s="3">
        <f t="shared" si="111"/>
        <v>1875</v>
      </c>
      <c r="X664" s="3">
        <f t="shared" si="112"/>
        <v>1875</v>
      </c>
      <c r="Y664" s="62">
        <v>0</v>
      </c>
      <c r="Z664" s="138">
        <f t="shared" si="110"/>
        <v>2106412</v>
      </c>
      <c r="AA664" s="84"/>
      <c r="AB664" s="73"/>
    </row>
    <row r="665" spans="1:29" s="14" customFormat="1" ht="49.75" x14ac:dyDescent="0.4">
      <c r="A665" s="27"/>
      <c r="B665" s="260">
        <v>652</v>
      </c>
      <c r="C665" s="66" t="s">
        <v>420</v>
      </c>
      <c r="D665" s="70" t="s">
        <v>2946</v>
      </c>
      <c r="E665" s="66" t="s">
        <v>101</v>
      </c>
      <c r="F665" s="71" t="s">
        <v>101</v>
      </c>
      <c r="G665" s="3">
        <v>3481</v>
      </c>
      <c r="H665" s="47" t="s">
        <v>4907</v>
      </c>
      <c r="I665" s="47" t="s">
        <v>4907</v>
      </c>
      <c r="J665" s="47" t="s">
        <v>4907</v>
      </c>
      <c r="K665" s="47" t="s">
        <v>4905</v>
      </c>
      <c r="L665" s="51">
        <v>0.14699999999999999</v>
      </c>
      <c r="M665" s="51">
        <v>0.14699999999999999</v>
      </c>
      <c r="N665" s="72">
        <v>0</v>
      </c>
      <c r="O665" s="65"/>
      <c r="P665" s="63" t="s">
        <v>3298</v>
      </c>
      <c r="Q665" s="63" t="s">
        <v>3787</v>
      </c>
      <c r="R665" s="63" t="s">
        <v>4979</v>
      </c>
      <c r="S665" s="63">
        <v>2</v>
      </c>
      <c r="T665" s="62">
        <f t="shared" si="109"/>
        <v>2969.2930000000001</v>
      </c>
      <c r="U665" s="62">
        <f t="shared" si="108"/>
        <v>2969.2930000000001</v>
      </c>
      <c r="V665" s="3">
        <v>12452872.475</v>
      </c>
      <c r="W665" s="3">
        <f t="shared" si="111"/>
        <v>2969.2930000000001</v>
      </c>
      <c r="X665" s="3">
        <f t="shared" si="112"/>
        <v>2969.2930000000001</v>
      </c>
      <c r="Y665" s="62">
        <v>12452872.475</v>
      </c>
      <c r="Z665" s="138">
        <f t="shared" si="110"/>
        <v>24905744.949999999</v>
      </c>
      <c r="AA665" s="84"/>
      <c r="AB665" s="73"/>
    </row>
    <row r="666" spans="1:29" s="14" customFormat="1" ht="37.299999999999997" x14ac:dyDescent="0.4">
      <c r="A666" s="27"/>
      <c r="B666" s="260">
        <v>653</v>
      </c>
      <c r="C666" s="66" t="s">
        <v>1138</v>
      </c>
      <c r="D666" s="80" t="s">
        <v>2803</v>
      </c>
      <c r="E666" s="66" t="s">
        <v>1500</v>
      </c>
      <c r="F666" s="71" t="s">
        <v>1501</v>
      </c>
      <c r="G666" s="3">
        <v>3876</v>
      </c>
      <c r="H666" s="47" t="s">
        <v>4907</v>
      </c>
      <c r="I666" s="47" t="s">
        <v>4907</v>
      </c>
      <c r="J666" s="47" t="s">
        <v>4907</v>
      </c>
      <c r="K666" s="47" t="s">
        <v>4905</v>
      </c>
      <c r="L666" s="51">
        <v>0.14499999999999999</v>
      </c>
      <c r="M666" s="51">
        <v>0.14499999999999999</v>
      </c>
      <c r="N666" s="72">
        <v>0</v>
      </c>
      <c r="O666" s="65"/>
      <c r="P666" s="63" t="s">
        <v>3513</v>
      </c>
      <c r="Q666" s="63" t="s">
        <v>4001</v>
      </c>
      <c r="R666" s="63" t="s">
        <v>4979</v>
      </c>
      <c r="S666" s="63">
        <v>2</v>
      </c>
      <c r="T666" s="62">
        <f t="shared" si="109"/>
        <v>3313.98</v>
      </c>
      <c r="U666" s="62">
        <f t="shared" si="108"/>
        <v>3313.98</v>
      </c>
      <c r="V666" s="3"/>
      <c r="W666" s="3">
        <f t="shared" si="111"/>
        <v>3313.98</v>
      </c>
      <c r="X666" s="3">
        <f t="shared" si="112"/>
        <v>3313.98</v>
      </c>
      <c r="Y666" s="62"/>
      <c r="Z666" s="138">
        <f t="shared" si="110"/>
        <v>0</v>
      </c>
      <c r="AA666" s="84"/>
      <c r="AB666" s="73"/>
    </row>
    <row r="667" spans="1:29" s="14" customFormat="1" x14ac:dyDescent="0.4">
      <c r="A667" s="27"/>
      <c r="B667" s="260">
        <v>654</v>
      </c>
      <c r="C667" s="66" t="s">
        <v>849</v>
      </c>
      <c r="D667" s="66" t="s">
        <v>2596</v>
      </c>
      <c r="E667" s="66" t="s">
        <v>878</v>
      </c>
      <c r="F667" s="71" t="s">
        <v>878</v>
      </c>
      <c r="G667" s="3">
        <v>2180</v>
      </c>
      <c r="H667" s="47" t="s">
        <v>4907</v>
      </c>
      <c r="I667" s="47" t="s">
        <v>4907</v>
      </c>
      <c r="J667" s="47" t="s">
        <v>4907</v>
      </c>
      <c r="K667" s="47" t="s">
        <v>4905</v>
      </c>
      <c r="L667" s="51">
        <v>0.14000000000000001</v>
      </c>
      <c r="M667" s="51">
        <v>0.14000000000000001</v>
      </c>
      <c r="N667" s="72">
        <v>0</v>
      </c>
      <c r="O667" s="65"/>
      <c r="P667" s="63" t="s">
        <v>3425</v>
      </c>
      <c r="Q667" s="63" t="s">
        <v>3913</v>
      </c>
      <c r="R667" s="63" t="s">
        <v>4979</v>
      </c>
      <c r="S667" s="63">
        <v>2</v>
      </c>
      <c r="T667" s="3">
        <f t="shared" si="109"/>
        <v>1874.8</v>
      </c>
      <c r="U667" s="3">
        <f t="shared" si="108"/>
        <v>1874.8</v>
      </c>
      <c r="V667" s="3">
        <v>0</v>
      </c>
      <c r="W667" s="3">
        <f t="shared" si="111"/>
        <v>1874.8</v>
      </c>
      <c r="X667" s="3">
        <f t="shared" si="112"/>
        <v>1874.8</v>
      </c>
      <c r="Y667" s="62">
        <v>0</v>
      </c>
      <c r="Z667" s="138">
        <f t="shared" si="110"/>
        <v>0</v>
      </c>
      <c r="AA667" s="84"/>
      <c r="AB667" s="73"/>
    </row>
    <row r="668" spans="1:29" s="14" customFormat="1" ht="24.9" x14ac:dyDescent="0.4">
      <c r="A668" s="27"/>
      <c r="B668" s="260">
        <v>655</v>
      </c>
      <c r="C668" s="66" t="s">
        <v>890</v>
      </c>
      <c r="D668" s="70" t="s">
        <v>2642</v>
      </c>
      <c r="E668" s="66" t="s">
        <v>1526</v>
      </c>
      <c r="F668" s="71" t="s">
        <v>1528</v>
      </c>
      <c r="G668" s="3">
        <v>3002</v>
      </c>
      <c r="H668" s="47" t="s">
        <v>4907</v>
      </c>
      <c r="I668" s="47" t="s">
        <v>4907</v>
      </c>
      <c r="J668" s="47" t="s">
        <v>4907</v>
      </c>
      <c r="K668" s="47" t="s">
        <v>4905</v>
      </c>
      <c r="L668" s="51">
        <v>0.1386</v>
      </c>
      <c r="M668" s="51">
        <v>0.1386</v>
      </c>
      <c r="N668" s="72">
        <v>0</v>
      </c>
      <c r="O668" s="65"/>
      <c r="P668" s="63" t="s">
        <v>4809</v>
      </c>
      <c r="Q668" s="63" t="s">
        <v>4810</v>
      </c>
      <c r="R668" s="63" t="s">
        <v>4981</v>
      </c>
      <c r="S668" s="63" t="s">
        <v>4761</v>
      </c>
      <c r="T668" s="3">
        <f t="shared" si="109"/>
        <v>2585.9227999999998</v>
      </c>
      <c r="U668" s="3">
        <f t="shared" ref="U668:U699" si="113">IF(G668*(1-M668)-AA668&gt;0,G668*(1-M668)-AA668,0)</f>
        <v>2585.9227999999998</v>
      </c>
      <c r="V668" s="3">
        <v>1640189</v>
      </c>
      <c r="W668" s="3">
        <f t="shared" si="111"/>
        <v>2585.9227999999998</v>
      </c>
      <c r="X668" s="3">
        <f t="shared" si="112"/>
        <v>2585.9227999999998</v>
      </c>
      <c r="Y668" s="62">
        <v>0</v>
      </c>
      <c r="Z668" s="138">
        <f t="shared" si="110"/>
        <v>1640189</v>
      </c>
      <c r="AA668" s="84"/>
      <c r="AB668" s="73"/>
    </row>
    <row r="669" spans="1:29" s="14" customFormat="1" ht="24.9" x14ac:dyDescent="0.4">
      <c r="A669" s="27"/>
      <c r="B669" s="260">
        <v>656</v>
      </c>
      <c r="C669" s="66" t="s">
        <v>523</v>
      </c>
      <c r="D669" s="70" t="s">
        <v>2958</v>
      </c>
      <c r="E669" s="66" t="s">
        <v>1490</v>
      </c>
      <c r="F669" s="71" t="s">
        <v>1491</v>
      </c>
      <c r="G669" s="3">
        <v>2567</v>
      </c>
      <c r="H669" s="47" t="s">
        <v>4907</v>
      </c>
      <c r="I669" s="47" t="s">
        <v>4907</v>
      </c>
      <c r="J669" s="47" t="s">
        <v>4907</v>
      </c>
      <c r="K669" s="47" t="s">
        <v>4905</v>
      </c>
      <c r="L669" s="51">
        <v>0.13700000000000001</v>
      </c>
      <c r="M669" s="51">
        <v>0.13700000000000001</v>
      </c>
      <c r="N669" s="72">
        <v>0</v>
      </c>
      <c r="O669" s="65"/>
      <c r="P669" s="63" t="s">
        <v>3325</v>
      </c>
      <c r="Q669" s="63" t="s">
        <v>3814</v>
      </c>
      <c r="R669" s="63" t="s">
        <v>4979</v>
      </c>
      <c r="S669" s="63">
        <v>2</v>
      </c>
      <c r="T669" s="3">
        <f t="shared" si="109"/>
        <v>2215.3209999999999</v>
      </c>
      <c r="U669" s="3">
        <f t="shared" si="113"/>
        <v>2215.3209999999999</v>
      </c>
      <c r="V669" s="3">
        <v>10999257</v>
      </c>
      <c r="W669" s="3">
        <f t="shared" si="111"/>
        <v>2215.3209999999999</v>
      </c>
      <c r="X669" s="3">
        <f t="shared" si="112"/>
        <v>2215.3209999999999</v>
      </c>
      <c r="Y669" s="62">
        <v>1000000</v>
      </c>
      <c r="Z669" s="138">
        <f t="shared" si="110"/>
        <v>11999257</v>
      </c>
      <c r="AA669" s="84"/>
      <c r="AB669" s="73"/>
    </row>
    <row r="670" spans="1:29" s="14" customFormat="1" x14ac:dyDescent="0.4">
      <c r="A670" s="27"/>
      <c r="B670" s="260">
        <v>657</v>
      </c>
      <c r="C670" s="68" t="s">
        <v>1097</v>
      </c>
      <c r="D670" s="75" t="s">
        <v>3047</v>
      </c>
      <c r="E670" s="68" t="s">
        <v>928</v>
      </c>
      <c r="F670" s="76" t="s">
        <v>1522</v>
      </c>
      <c r="G670" s="9">
        <v>2121</v>
      </c>
      <c r="H670" s="47" t="s">
        <v>4907</v>
      </c>
      <c r="I670" s="47" t="s">
        <v>4907</v>
      </c>
      <c r="J670" s="47" t="s">
        <v>4907</v>
      </c>
      <c r="K670" s="47" t="s">
        <v>4905</v>
      </c>
      <c r="L670" s="55">
        <v>0.13619999999999999</v>
      </c>
      <c r="M670" s="55">
        <v>0.13619999999999999</v>
      </c>
      <c r="N670" s="72">
        <v>7.0000000000000007E-2</v>
      </c>
      <c r="O670" s="65" t="s">
        <v>5165</v>
      </c>
      <c r="P670" s="63" t="s">
        <v>3500</v>
      </c>
      <c r="Q670" s="63" t="s">
        <v>3988</v>
      </c>
      <c r="R670" s="63" t="s">
        <v>4979</v>
      </c>
      <c r="S670" s="63">
        <v>2</v>
      </c>
      <c r="T670" s="9">
        <f t="shared" si="109"/>
        <v>1832.1197999999999</v>
      </c>
      <c r="U670" s="9">
        <f t="shared" si="113"/>
        <v>1832.1197999999999</v>
      </c>
      <c r="V670" s="9">
        <v>229000</v>
      </c>
      <c r="W670" s="9">
        <f t="shared" si="111"/>
        <v>1832.1197999999999</v>
      </c>
      <c r="X670" s="9">
        <f t="shared" si="112"/>
        <v>1832.1197999999999</v>
      </c>
      <c r="Y670" s="64">
        <v>229000</v>
      </c>
      <c r="Z670" s="138">
        <f t="shared" si="110"/>
        <v>458000</v>
      </c>
      <c r="AA670" s="84"/>
      <c r="AB670" s="73"/>
    </row>
    <row r="671" spans="1:29" s="14" customFormat="1" x14ac:dyDescent="0.4">
      <c r="A671" s="28"/>
      <c r="B671" s="260">
        <v>658</v>
      </c>
      <c r="C671" s="66" t="s">
        <v>319</v>
      </c>
      <c r="D671" s="70" t="s">
        <v>2434</v>
      </c>
      <c r="E671" s="66" t="s">
        <v>672</v>
      </c>
      <c r="F671" s="71" t="s">
        <v>672</v>
      </c>
      <c r="G671" s="3">
        <v>4553</v>
      </c>
      <c r="H671" s="47" t="s">
        <v>4907</v>
      </c>
      <c r="I671" s="47" t="s">
        <v>4907</v>
      </c>
      <c r="J671" s="47" t="s">
        <v>4907</v>
      </c>
      <c r="K671" s="47" t="s">
        <v>4905</v>
      </c>
      <c r="L671" s="51">
        <v>0.13500000000000001</v>
      </c>
      <c r="M671" s="51">
        <v>0.13500000000000001</v>
      </c>
      <c r="N671" s="72">
        <v>0</v>
      </c>
      <c r="O671" s="65"/>
      <c r="P671" s="63" t="s">
        <v>3363</v>
      </c>
      <c r="Q671" s="63" t="s">
        <v>3852</v>
      </c>
      <c r="R671" s="63" t="s">
        <v>4979</v>
      </c>
      <c r="S671" s="63">
        <v>2</v>
      </c>
      <c r="T671" s="62">
        <f t="shared" si="109"/>
        <v>3938.3449999999998</v>
      </c>
      <c r="U671" s="62">
        <f t="shared" si="113"/>
        <v>3938.3449999999998</v>
      </c>
      <c r="V671" s="3">
        <v>3979754.4347826084</v>
      </c>
      <c r="W671" s="3">
        <f t="shared" si="111"/>
        <v>3938.3449999999998</v>
      </c>
      <c r="X671" s="3">
        <f t="shared" si="112"/>
        <v>3938.3449999999998</v>
      </c>
      <c r="Y671" s="62">
        <v>0</v>
      </c>
      <c r="Z671" s="138">
        <f t="shared" si="110"/>
        <v>3979754.4347826084</v>
      </c>
      <c r="AA671" s="84"/>
      <c r="AB671" s="73"/>
    </row>
    <row r="672" spans="1:29" s="14" customFormat="1" ht="24.9" x14ac:dyDescent="0.4">
      <c r="A672" s="27"/>
      <c r="B672" s="260">
        <v>659</v>
      </c>
      <c r="C672" s="66" t="s">
        <v>560</v>
      </c>
      <c r="D672" s="70" t="s">
        <v>2371</v>
      </c>
      <c r="E672" s="66" t="s">
        <v>568</v>
      </c>
      <c r="F672" s="71" t="s">
        <v>592</v>
      </c>
      <c r="G672" s="3">
        <v>3974</v>
      </c>
      <c r="H672" s="47" t="s">
        <v>4907</v>
      </c>
      <c r="I672" s="47" t="s">
        <v>4907</v>
      </c>
      <c r="J672" s="47" t="s">
        <v>4907</v>
      </c>
      <c r="K672" s="47" t="s">
        <v>4905</v>
      </c>
      <c r="L672" s="51">
        <v>0.126</v>
      </c>
      <c r="M672" s="51">
        <v>0.126</v>
      </c>
      <c r="N672" s="72">
        <v>0</v>
      </c>
      <c r="O672" s="65"/>
      <c r="P672" s="63" t="s">
        <v>3329</v>
      </c>
      <c r="Q672" s="63" t="s">
        <v>3818</v>
      </c>
      <c r="R672" s="63" t="s">
        <v>4979</v>
      </c>
      <c r="S672" s="63">
        <v>2</v>
      </c>
      <c r="T672" s="3">
        <f t="shared" si="109"/>
        <v>3473.2759999999998</v>
      </c>
      <c r="U672" s="3">
        <f t="shared" si="113"/>
        <v>3473.2759999999998</v>
      </c>
      <c r="V672" s="3">
        <v>3397661.7132867132</v>
      </c>
      <c r="W672" s="3">
        <f t="shared" si="111"/>
        <v>3473.2759999999998</v>
      </c>
      <c r="X672" s="3">
        <f t="shared" si="112"/>
        <v>3473.2759999999998</v>
      </c>
      <c r="Y672" s="62">
        <v>0</v>
      </c>
      <c r="Z672" s="138">
        <f t="shared" si="110"/>
        <v>3397661.7132867132</v>
      </c>
      <c r="AA672" s="84"/>
      <c r="AB672" s="73"/>
    </row>
    <row r="673" spans="1:29" s="14" customFormat="1" x14ac:dyDescent="0.4">
      <c r="A673" s="28"/>
      <c r="B673" s="260">
        <v>660</v>
      </c>
      <c r="C673" s="66" t="s">
        <v>1097</v>
      </c>
      <c r="D673" s="70" t="s">
        <v>2763</v>
      </c>
      <c r="E673" s="66" t="s">
        <v>1116</v>
      </c>
      <c r="F673" s="71" t="s">
        <v>1116</v>
      </c>
      <c r="G673" s="3">
        <v>3561</v>
      </c>
      <c r="H673" s="47" t="s">
        <v>4907</v>
      </c>
      <c r="I673" s="47" t="s">
        <v>4907</v>
      </c>
      <c r="J673" s="47" t="s">
        <v>4907</v>
      </c>
      <c r="K673" s="47" t="s">
        <v>4905</v>
      </c>
      <c r="L673" s="51">
        <v>0.17523167649536645</v>
      </c>
      <c r="M673" s="51">
        <v>0.12356079752878404</v>
      </c>
      <c r="N673" s="72">
        <v>0</v>
      </c>
      <c r="O673" s="65"/>
      <c r="P673" s="63" t="s">
        <v>4666</v>
      </c>
      <c r="Q673" s="63" t="s">
        <v>4667</v>
      </c>
      <c r="R673" s="63" t="s">
        <v>4985</v>
      </c>
      <c r="S673" s="63">
        <v>2</v>
      </c>
      <c r="T673" s="3">
        <f t="shared" ref="T673:T704" si="114">IF(G673*(1-L673)-AA673&gt;0,G673*(1-L673)-AA673,0)</f>
        <v>2937</v>
      </c>
      <c r="U673" s="3">
        <f t="shared" si="113"/>
        <v>3121</v>
      </c>
      <c r="V673" s="3">
        <v>2301815.5517241377</v>
      </c>
      <c r="W673" s="3">
        <f t="shared" si="111"/>
        <v>2937</v>
      </c>
      <c r="X673" s="3">
        <f t="shared" si="112"/>
        <v>3121</v>
      </c>
      <c r="Y673" s="62">
        <v>0</v>
      </c>
      <c r="Z673" s="138">
        <f t="shared" si="110"/>
        <v>2301815.5517241377</v>
      </c>
      <c r="AA673" s="84"/>
      <c r="AB673" s="73"/>
      <c r="AC673" s="11"/>
    </row>
    <row r="674" spans="1:29" s="14" customFormat="1" x14ac:dyDescent="0.4">
      <c r="A674" s="27"/>
      <c r="B674" s="260">
        <v>661</v>
      </c>
      <c r="C674" s="66" t="s">
        <v>1097</v>
      </c>
      <c r="D674" s="70" t="s">
        <v>2757</v>
      </c>
      <c r="E674" s="66" t="s">
        <v>1109</v>
      </c>
      <c r="F674" s="71" t="s">
        <v>1109</v>
      </c>
      <c r="G674" s="3">
        <v>4501</v>
      </c>
      <c r="H674" s="47" t="s">
        <v>4907</v>
      </c>
      <c r="I674" s="47" t="s">
        <v>4907</v>
      </c>
      <c r="J674" s="47" t="s">
        <v>4907</v>
      </c>
      <c r="K674" s="47" t="s">
        <v>4905</v>
      </c>
      <c r="L674" s="51">
        <v>0.12286158631415241</v>
      </c>
      <c r="M674" s="51">
        <v>0.12286158631415241</v>
      </c>
      <c r="N674" s="72">
        <v>0.43270000000000003</v>
      </c>
      <c r="O674" s="65" t="s">
        <v>5165</v>
      </c>
      <c r="P674" s="63" t="s">
        <v>3488</v>
      </c>
      <c r="Q674" s="63" t="s">
        <v>3976</v>
      </c>
      <c r="R674" s="63" t="s">
        <v>4979</v>
      </c>
      <c r="S674" s="63">
        <v>2</v>
      </c>
      <c r="T674" s="3">
        <f t="shared" si="114"/>
        <v>3948</v>
      </c>
      <c r="U674" s="3">
        <f t="shared" si="113"/>
        <v>3948</v>
      </c>
      <c r="V674" s="3">
        <v>3094321.2758620693</v>
      </c>
      <c r="W674" s="3">
        <f t="shared" si="111"/>
        <v>3948</v>
      </c>
      <c r="X674" s="3">
        <f t="shared" si="112"/>
        <v>3948</v>
      </c>
      <c r="Y674" s="62">
        <v>0</v>
      </c>
      <c r="Z674" s="138">
        <f t="shared" si="110"/>
        <v>3094321.2758620693</v>
      </c>
      <c r="AA674" s="84"/>
      <c r="AB674" s="73"/>
    </row>
    <row r="675" spans="1:29" s="14" customFormat="1" ht="24.9" x14ac:dyDescent="0.4">
      <c r="A675" s="27"/>
      <c r="B675" s="260">
        <v>662</v>
      </c>
      <c r="C675" s="66" t="s">
        <v>849</v>
      </c>
      <c r="D675" s="66" t="s">
        <v>3013</v>
      </c>
      <c r="E675" s="66" t="s">
        <v>448</v>
      </c>
      <c r="F675" s="71" t="s">
        <v>448</v>
      </c>
      <c r="G675" s="3">
        <v>2732</v>
      </c>
      <c r="H675" s="47" t="s">
        <v>4907</v>
      </c>
      <c r="I675" s="47" t="s">
        <v>4907</v>
      </c>
      <c r="J675" s="47" t="s">
        <v>4907</v>
      </c>
      <c r="K675" s="47" t="s">
        <v>4905</v>
      </c>
      <c r="L675" s="51">
        <v>0.12</v>
      </c>
      <c r="M675" s="51">
        <v>0.12</v>
      </c>
      <c r="N675" s="72">
        <v>0</v>
      </c>
      <c r="O675" s="65"/>
      <c r="P675" s="63" t="s">
        <v>3422</v>
      </c>
      <c r="Q675" s="63" t="s">
        <v>3910</v>
      </c>
      <c r="R675" s="63" t="s">
        <v>4979</v>
      </c>
      <c r="S675" s="63">
        <v>2</v>
      </c>
      <c r="T675" s="3">
        <f t="shared" si="114"/>
        <v>2404.16</v>
      </c>
      <c r="U675" s="3">
        <f t="shared" si="113"/>
        <v>2404.16</v>
      </c>
      <c r="V675" s="3">
        <v>1114780</v>
      </c>
      <c r="W675" s="3">
        <f t="shared" si="111"/>
        <v>2404.16</v>
      </c>
      <c r="X675" s="3">
        <f t="shared" si="112"/>
        <v>2404.16</v>
      </c>
      <c r="Y675" s="62">
        <v>1114780</v>
      </c>
      <c r="Z675" s="138">
        <f t="shared" si="110"/>
        <v>2229560</v>
      </c>
      <c r="AA675" s="84"/>
      <c r="AB675" s="73"/>
    </row>
    <row r="676" spans="1:29" s="14" customFormat="1" ht="37.299999999999997" x14ac:dyDescent="0.4">
      <c r="A676" s="27"/>
      <c r="B676" s="260">
        <v>663</v>
      </c>
      <c r="C676" s="66" t="s">
        <v>261</v>
      </c>
      <c r="D676" s="70" t="s">
        <v>2176</v>
      </c>
      <c r="E676" s="66" t="s">
        <v>275</v>
      </c>
      <c r="F676" s="71" t="s">
        <v>275</v>
      </c>
      <c r="G676" s="3">
        <v>3072</v>
      </c>
      <c r="H676" s="47" t="s">
        <v>4907</v>
      </c>
      <c r="I676" s="47" t="s">
        <v>4907</v>
      </c>
      <c r="J676" s="47" t="s">
        <v>4907</v>
      </c>
      <c r="K676" s="47" t="s">
        <v>4905</v>
      </c>
      <c r="L676" s="51">
        <v>0.11653645833333331</v>
      </c>
      <c r="M676" s="51">
        <v>0.11653645833333331</v>
      </c>
      <c r="N676" s="72">
        <v>0</v>
      </c>
      <c r="O676" s="65"/>
      <c r="P676" s="63" t="s">
        <v>4863</v>
      </c>
      <c r="Q676" s="63" t="s">
        <v>4864</v>
      </c>
      <c r="R676" s="63" t="s">
        <v>4988</v>
      </c>
      <c r="S676" s="63" t="s">
        <v>4761</v>
      </c>
      <c r="T676" s="3">
        <f t="shared" si="114"/>
        <v>2714</v>
      </c>
      <c r="U676" s="3">
        <f t="shared" si="113"/>
        <v>2714</v>
      </c>
      <c r="V676" s="3">
        <v>2561801.666666667</v>
      </c>
      <c r="W676" s="3">
        <f t="shared" si="111"/>
        <v>2714</v>
      </c>
      <c r="X676" s="3">
        <f t="shared" si="112"/>
        <v>2714</v>
      </c>
      <c r="Y676" s="62">
        <v>0</v>
      </c>
      <c r="Z676" s="138">
        <f t="shared" si="110"/>
        <v>2561801.666666667</v>
      </c>
      <c r="AA676" s="84"/>
      <c r="AB676" s="73"/>
    </row>
    <row r="677" spans="1:29" s="14" customFormat="1" x14ac:dyDescent="0.4">
      <c r="A677" s="27"/>
      <c r="B677" s="260">
        <v>664</v>
      </c>
      <c r="C677" s="66" t="s">
        <v>743</v>
      </c>
      <c r="D677" s="70" t="s">
        <v>2525</v>
      </c>
      <c r="E677" s="66" t="s">
        <v>769</v>
      </c>
      <c r="F677" s="71" t="s">
        <v>769</v>
      </c>
      <c r="G677" s="3">
        <v>2163</v>
      </c>
      <c r="H677" s="47" t="s">
        <v>4907</v>
      </c>
      <c r="I677" s="47" t="s">
        <v>4907</v>
      </c>
      <c r="J677" s="47" t="s">
        <v>4907</v>
      </c>
      <c r="K677" s="47" t="s">
        <v>4905</v>
      </c>
      <c r="L677" s="51">
        <v>0.11650485436893204</v>
      </c>
      <c r="M677" s="51">
        <v>0.11650485436893204</v>
      </c>
      <c r="N677" s="72">
        <v>0</v>
      </c>
      <c r="O677" s="65"/>
      <c r="P677" s="63" t="s">
        <v>3397</v>
      </c>
      <c r="Q677" s="63" t="s">
        <v>3885</v>
      </c>
      <c r="R677" s="63" t="s">
        <v>4979</v>
      </c>
      <c r="S677" s="63">
        <v>2</v>
      </c>
      <c r="T677" s="62">
        <f t="shared" si="114"/>
        <v>1911</v>
      </c>
      <c r="U677" s="62">
        <f t="shared" si="113"/>
        <v>1911</v>
      </c>
      <c r="V677" s="3">
        <v>2500384.25</v>
      </c>
      <c r="W677" s="3">
        <f t="shared" si="111"/>
        <v>1911</v>
      </c>
      <c r="X677" s="3">
        <f t="shared" si="112"/>
        <v>1911</v>
      </c>
      <c r="Y677" s="62">
        <v>0</v>
      </c>
      <c r="Z677" s="138">
        <f t="shared" si="110"/>
        <v>2500384.25</v>
      </c>
      <c r="AA677" s="84"/>
      <c r="AB677" s="73"/>
    </row>
    <row r="678" spans="1:29" s="14" customFormat="1" x14ac:dyDescent="0.4">
      <c r="A678" s="27"/>
      <c r="B678" s="260">
        <v>665</v>
      </c>
      <c r="C678" s="66" t="s">
        <v>1189</v>
      </c>
      <c r="D678" s="74" t="s">
        <v>2853</v>
      </c>
      <c r="E678" s="66" t="s">
        <v>1206</v>
      </c>
      <c r="F678" s="71" t="s">
        <v>1211</v>
      </c>
      <c r="G678" s="3">
        <v>2015</v>
      </c>
      <c r="H678" s="47" t="s">
        <v>4907</v>
      </c>
      <c r="I678" s="47" t="s">
        <v>4907</v>
      </c>
      <c r="J678" s="47" t="s">
        <v>4907</v>
      </c>
      <c r="K678" s="47" t="s">
        <v>4905</v>
      </c>
      <c r="L678" s="51">
        <v>0.112</v>
      </c>
      <c r="M678" s="51">
        <v>0.112</v>
      </c>
      <c r="N678" s="72">
        <v>1.00000000000001E-3</v>
      </c>
      <c r="O678" s="65" t="s">
        <v>4978</v>
      </c>
      <c r="P678" s="63" t="s">
        <v>3537</v>
      </c>
      <c r="Q678" s="63" t="s">
        <v>4025</v>
      </c>
      <c r="R678" s="63" t="s">
        <v>4979</v>
      </c>
      <c r="S678" s="63">
        <v>2</v>
      </c>
      <c r="T678" s="62">
        <f t="shared" si="114"/>
        <v>1789.32</v>
      </c>
      <c r="U678" s="62">
        <f t="shared" si="113"/>
        <v>1789.32</v>
      </c>
      <c r="V678" s="3">
        <f>T678*1800</f>
        <v>3220776</v>
      </c>
      <c r="W678" s="3">
        <f t="shared" si="111"/>
        <v>1789.32</v>
      </c>
      <c r="X678" s="3">
        <f t="shared" si="112"/>
        <v>1789.32</v>
      </c>
      <c r="Y678" s="62">
        <v>0</v>
      </c>
      <c r="Z678" s="138">
        <f t="shared" si="110"/>
        <v>3220776</v>
      </c>
      <c r="AA678" s="84"/>
      <c r="AB678" s="65"/>
      <c r="AC678" s="18"/>
    </row>
    <row r="679" spans="1:29" s="14" customFormat="1" ht="24.9" x14ac:dyDescent="0.4">
      <c r="A679" s="28"/>
      <c r="B679" s="260">
        <v>666</v>
      </c>
      <c r="C679" s="66" t="s">
        <v>560</v>
      </c>
      <c r="D679" s="70" t="s">
        <v>2386</v>
      </c>
      <c r="E679" s="66" t="s">
        <v>1461</v>
      </c>
      <c r="F679" s="71" t="s">
        <v>1461</v>
      </c>
      <c r="G679" s="3">
        <v>3671</v>
      </c>
      <c r="H679" s="47" t="s">
        <v>4907</v>
      </c>
      <c r="I679" s="47" t="s">
        <v>4907</v>
      </c>
      <c r="J679" s="47" t="s">
        <v>4907</v>
      </c>
      <c r="K679" s="47" t="s">
        <v>4905</v>
      </c>
      <c r="L679" s="51">
        <v>0.11195859438845002</v>
      </c>
      <c r="M679" s="51">
        <v>0.11195859438845002</v>
      </c>
      <c r="N679" s="72">
        <v>0</v>
      </c>
      <c r="O679" s="65"/>
      <c r="P679" s="63" t="s">
        <v>5096</v>
      </c>
      <c r="Q679" s="63" t="s">
        <v>5248</v>
      </c>
      <c r="R679" s="63" t="s">
        <v>4985</v>
      </c>
      <c r="S679" s="63">
        <v>2</v>
      </c>
      <c r="T679" s="3">
        <f t="shared" si="114"/>
        <v>3260</v>
      </c>
      <c r="U679" s="3">
        <f t="shared" si="113"/>
        <v>3260</v>
      </c>
      <c r="V679" s="3">
        <v>3265070.4545454546</v>
      </c>
      <c r="W679" s="3">
        <f t="shared" si="111"/>
        <v>3260</v>
      </c>
      <c r="X679" s="3">
        <f t="shared" si="112"/>
        <v>3260</v>
      </c>
      <c r="Y679" s="62">
        <v>0</v>
      </c>
      <c r="Z679" s="138">
        <f t="shared" si="110"/>
        <v>3265070.4545454546</v>
      </c>
      <c r="AA679" s="84"/>
      <c r="AB679" s="73"/>
    </row>
    <row r="680" spans="1:29" s="14" customFormat="1" ht="24.9" x14ac:dyDescent="0.4">
      <c r="A680" s="28"/>
      <c r="B680" s="260">
        <v>667</v>
      </c>
      <c r="C680" s="66" t="s">
        <v>523</v>
      </c>
      <c r="D680" s="70" t="s">
        <v>2359</v>
      </c>
      <c r="E680" s="66" t="s">
        <v>541</v>
      </c>
      <c r="F680" s="71" t="s">
        <v>551</v>
      </c>
      <c r="G680" s="3">
        <v>2863</v>
      </c>
      <c r="H680" s="47" t="s">
        <v>4907</v>
      </c>
      <c r="I680" s="47" t="s">
        <v>4907</v>
      </c>
      <c r="J680" s="47" t="s">
        <v>4907</v>
      </c>
      <c r="K680" s="47" t="s">
        <v>4905</v>
      </c>
      <c r="L680" s="51">
        <v>0.1</v>
      </c>
      <c r="M680" s="51">
        <v>0.1</v>
      </c>
      <c r="N680" s="72">
        <v>0</v>
      </c>
      <c r="O680" s="65"/>
      <c r="P680" s="63" t="s">
        <v>5092</v>
      </c>
      <c r="Q680" s="63" t="s">
        <v>5244</v>
      </c>
      <c r="R680" s="63" t="s">
        <v>4985</v>
      </c>
      <c r="S680" s="63">
        <v>2</v>
      </c>
      <c r="T680" s="3">
        <f t="shared" si="114"/>
        <v>2576.7000000000003</v>
      </c>
      <c r="U680" s="3">
        <f t="shared" si="113"/>
        <v>2576.7000000000003</v>
      </c>
      <c r="V680" s="3">
        <v>3265813.25</v>
      </c>
      <c r="W680" s="3">
        <f t="shared" si="111"/>
        <v>2576.7000000000003</v>
      </c>
      <c r="X680" s="3">
        <f t="shared" si="112"/>
        <v>2576.7000000000003</v>
      </c>
      <c r="Y680" s="62">
        <v>0</v>
      </c>
      <c r="Z680" s="138">
        <f t="shared" ref="Z680:Z711" si="115">V680+Y680</f>
        <v>3265813.25</v>
      </c>
      <c r="AA680" s="84"/>
      <c r="AB680" s="73"/>
    </row>
    <row r="681" spans="1:29" s="14" customFormat="1" x14ac:dyDescent="0.4">
      <c r="A681" s="31"/>
      <c r="B681" s="260">
        <v>668</v>
      </c>
      <c r="C681" s="66" t="s">
        <v>1019</v>
      </c>
      <c r="D681" s="74" t="s">
        <v>2728</v>
      </c>
      <c r="E681" s="66" t="s">
        <v>1482</v>
      </c>
      <c r="F681" s="71" t="s">
        <v>1482</v>
      </c>
      <c r="G681" s="3">
        <v>2040</v>
      </c>
      <c r="H681" s="47" t="s">
        <v>4907</v>
      </c>
      <c r="I681" s="47" t="s">
        <v>4907</v>
      </c>
      <c r="J681" s="47" t="s">
        <v>4907</v>
      </c>
      <c r="K681" s="47" t="s">
        <v>4905</v>
      </c>
      <c r="L681" s="51">
        <v>9.509803921568627E-2</v>
      </c>
      <c r="M681" s="51">
        <v>9.509803921568627E-2</v>
      </c>
      <c r="N681" s="72">
        <v>0</v>
      </c>
      <c r="O681" s="65"/>
      <c r="P681" s="63" t="s">
        <v>4616</v>
      </c>
      <c r="Q681" s="63" t="s">
        <v>4617</v>
      </c>
      <c r="R681" s="63" t="s">
        <v>4985</v>
      </c>
      <c r="S681" s="63">
        <v>2</v>
      </c>
      <c r="T681" s="3">
        <f t="shared" si="114"/>
        <v>1846</v>
      </c>
      <c r="U681" s="3">
        <f t="shared" si="113"/>
        <v>1846</v>
      </c>
      <c r="V681" s="3">
        <v>1759253.3913043479</v>
      </c>
      <c r="W681" s="3">
        <f t="shared" si="111"/>
        <v>1846</v>
      </c>
      <c r="X681" s="3">
        <f t="shared" si="112"/>
        <v>1846</v>
      </c>
      <c r="Y681" s="62">
        <v>0</v>
      </c>
      <c r="Z681" s="138">
        <f t="shared" si="115"/>
        <v>1759253.3913043479</v>
      </c>
      <c r="AA681" s="84"/>
      <c r="AB681" s="73"/>
    </row>
    <row r="682" spans="1:29" s="14" customFormat="1" ht="29.25" customHeight="1" x14ac:dyDescent="0.4">
      <c r="A682" s="31"/>
      <c r="B682" s="260">
        <v>669</v>
      </c>
      <c r="C682" s="66" t="s">
        <v>1154</v>
      </c>
      <c r="D682" s="66" t="s">
        <v>2815</v>
      </c>
      <c r="E682" s="66" t="s">
        <v>1166</v>
      </c>
      <c r="F682" s="71" t="s">
        <v>1166</v>
      </c>
      <c r="G682" s="3">
        <v>2165</v>
      </c>
      <c r="H682" s="47" t="s">
        <v>4907</v>
      </c>
      <c r="I682" s="47" t="s">
        <v>4907</v>
      </c>
      <c r="J682" s="47" t="s">
        <v>4907</v>
      </c>
      <c r="K682" s="47" t="s">
        <v>4905</v>
      </c>
      <c r="L682" s="51">
        <v>9.1916859122401828E-2</v>
      </c>
      <c r="M682" s="51">
        <v>9.1916859122401828E-2</v>
      </c>
      <c r="N682" s="72">
        <v>0</v>
      </c>
      <c r="O682" s="65"/>
      <c r="P682" s="63" t="s">
        <v>3524</v>
      </c>
      <c r="Q682" s="63" t="s">
        <v>4012</v>
      </c>
      <c r="R682" s="63" t="s">
        <v>4979</v>
      </c>
      <c r="S682" s="63">
        <v>2</v>
      </c>
      <c r="T682" s="3">
        <f t="shared" si="114"/>
        <v>1966.0000000000002</v>
      </c>
      <c r="U682" s="3">
        <f t="shared" si="113"/>
        <v>1966.0000000000002</v>
      </c>
      <c r="V682" s="3">
        <v>410715.86956521741</v>
      </c>
      <c r="W682" s="3">
        <f t="shared" si="111"/>
        <v>1966.0000000000002</v>
      </c>
      <c r="X682" s="3">
        <f t="shared" si="112"/>
        <v>1966.0000000000002</v>
      </c>
      <c r="Y682" s="62">
        <v>0</v>
      </c>
      <c r="Z682" s="138">
        <f t="shared" si="115"/>
        <v>410715.86956521741</v>
      </c>
      <c r="AA682" s="84"/>
      <c r="AB682" s="73"/>
    </row>
    <row r="683" spans="1:29" s="21" customFormat="1" ht="22" customHeight="1" x14ac:dyDescent="0.4">
      <c r="A683" s="31"/>
      <c r="B683" s="260">
        <v>670</v>
      </c>
      <c r="C683" s="66" t="s">
        <v>963</v>
      </c>
      <c r="D683" s="70" t="s">
        <v>2669</v>
      </c>
      <c r="E683" s="66" t="s">
        <v>1293</v>
      </c>
      <c r="F683" s="71" t="s">
        <v>1300</v>
      </c>
      <c r="G683" s="3">
        <v>2528</v>
      </c>
      <c r="H683" s="47" t="s">
        <v>4907</v>
      </c>
      <c r="I683" s="47" t="s">
        <v>4907</v>
      </c>
      <c r="J683" s="47" t="s">
        <v>4907</v>
      </c>
      <c r="K683" s="47" t="s">
        <v>4905</v>
      </c>
      <c r="L683" s="51">
        <v>9.1600000000000001E-2</v>
      </c>
      <c r="M683" s="51">
        <v>9.1600000000000001E-2</v>
      </c>
      <c r="N683" s="72">
        <v>0</v>
      </c>
      <c r="O683" s="65"/>
      <c r="P683" s="63" t="s">
        <v>4584</v>
      </c>
      <c r="Q683" s="63" t="s">
        <v>4585</v>
      </c>
      <c r="R683" s="63" t="s">
        <v>4985</v>
      </c>
      <c r="S683" s="63">
        <v>2</v>
      </c>
      <c r="T683" s="3">
        <f t="shared" si="114"/>
        <v>2296.4351999999999</v>
      </c>
      <c r="U683" s="3">
        <f t="shared" si="113"/>
        <v>2296.4351999999999</v>
      </c>
      <c r="V683" s="3">
        <v>2115920</v>
      </c>
      <c r="W683" s="3">
        <f t="shared" si="111"/>
        <v>2296.4351999999999</v>
      </c>
      <c r="X683" s="3">
        <f t="shared" si="112"/>
        <v>2296.4351999999999</v>
      </c>
      <c r="Y683" s="62">
        <v>0</v>
      </c>
      <c r="Z683" s="138">
        <f t="shared" si="115"/>
        <v>2115920</v>
      </c>
      <c r="AA683" s="88"/>
      <c r="AB683" s="90"/>
      <c r="AC683" s="123"/>
    </row>
    <row r="684" spans="1:29" s="14" customFormat="1" ht="37.299999999999997" x14ac:dyDescent="0.4">
      <c r="A684" s="31"/>
      <c r="B684" s="260">
        <v>671</v>
      </c>
      <c r="C684" s="66" t="s">
        <v>471</v>
      </c>
      <c r="D684" s="70" t="s">
        <v>2336</v>
      </c>
      <c r="E684" s="66" t="s">
        <v>505</v>
      </c>
      <c r="F684" s="71" t="s">
        <v>505</v>
      </c>
      <c r="G684" s="3">
        <v>2430</v>
      </c>
      <c r="H684" s="47" t="s">
        <v>4907</v>
      </c>
      <c r="I684" s="47" t="s">
        <v>4907</v>
      </c>
      <c r="J684" s="47" t="s">
        <v>4907</v>
      </c>
      <c r="K684" s="47" t="s">
        <v>4905</v>
      </c>
      <c r="L684" s="51">
        <v>0.53703703703703709</v>
      </c>
      <c r="M684" s="51">
        <v>0.09</v>
      </c>
      <c r="N684" s="72">
        <v>0</v>
      </c>
      <c r="O684" s="65"/>
      <c r="P684" s="63" t="s">
        <v>3313</v>
      </c>
      <c r="Q684" s="63" t="s">
        <v>3802</v>
      </c>
      <c r="R684" s="63" t="s">
        <v>4979</v>
      </c>
      <c r="S684" s="63">
        <v>2</v>
      </c>
      <c r="T684" s="3">
        <f t="shared" si="114"/>
        <v>1124.9999999999998</v>
      </c>
      <c r="U684" s="3">
        <f t="shared" si="113"/>
        <v>2211.3000000000002</v>
      </c>
      <c r="V684" s="3">
        <v>480409.99999999994</v>
      </c>
      <c r="W684" s="3">
        <f t="shared" si="111"/>
        <v>1124.9999999999998</v>
      </c>
      <c r="X684" s="3">
        <f t="shared" si="112"/>
        <v>2211.3000000000002</v>
      </c>
      <c r="Y684" s="62">
        <v>0</v>
      </c>
      <c r="Z684" s="138">
        <f t="shared" si="115"/>
        <v>480409.99999999994</v>
      </c>
      <c r="AA684" s="84"/>
      <c r="AB684" s="73"/>
    </row>
    <row r="685" spans="1:29" s="14" customFormat="1" ht="24.9" x14ac:dyDescent="0.4">
      <c r="A685" s="31"/>
      <c r="B685" s="260">
        <v>672</v>
      </c>
      <c r="C685" s="66" t="s">
        <v>793</v>
      </c>
      <c r="D685" s="80" t="s">
        <v>3000</v>
      </c>
      <c r="E685" s="66" t="s">
        <v>802</v>
      </c>
      <c r="F685" s="71" t="s">
        <v>816</v>
      </c>
      <c r="G685" s="3">
        <v>4013</v>
      </c>
      <c r="H685" s="47" t="s">
        <v>4907</v>
      </c>
      <c r="I685" s="47" t="s">
        <v>4907</v>
      </c>
      <c r="J685" s="47" t="s">
        <v>4907</v>
      </c>
      <c r="K685" s="47" t="s">
        <v>4905</v>
      </c>
      <c r="L685" s="51">
        <v>0.09</v>
      </c>
      <c r="M685" s="51">
        <v>0.09</v>
      </c>
      <c r="N685" s="72">
        <v>0</v>
      </c>
      <c r="O685" s="65"/>
      <c r="P685" s="63" t="s">
        <v>3404</v>
      </c>
      <c r="Q685" s="63" t="s">
        <v>3892</v>
      </c>
      <c r="R685" s="63" t="s">
        <v>4979</v>
      </c>
      <c r="S685" s="63">
        <v>2</v>
      </c>
      <c r="T685" s="62">
        <f t="shared" si="114"/>
        <v>3651.83</v>
      </c>
      <c r="U685" s="62">
        <f t="shared" si="113"/>
        <v>3651.83</v>
      </c>
      <c r="V685" s="3">
        <v>3320676.3103448278</v>
      </c>
      <c r="W685" s="3">
        <f t="shared" si="111"/>
        <v>3651.83</v>
      </c>
      <c r="X685" s="3">
        <f t="shared" si="112"/>
        <v>3651.83</v>
      </c>
      <c r="Y685" s="62">
        <v>0</v>
      </c>
      <c r="Z685" s="138">
        <f t="shared" si="115"/>
        <v>3320676.3103448278</v>
      </c>
      <c r="AA685" s="84"/>
      <c r="AB685" s="73"/>
      <c r="AC685" s="60"/>
    </row>
    <row r="686" spans="1:29" s="14" customFormat="1" ht="28.5" customHeight="1" x14ac:dyDescent="0.4">
      <c r="A686" s="31"/>
      <c r="B686" s="260">
        <v>673</v>
      </c>
      <c r="C686" s="66" t="s">
        <v>420</v>
      </c>
      <c r="D686" s="70" t="s">
        <v>2270</v>
      </c>
      <c r="E686" s="66" t="s">
        <v>1433</v>
      </c>
      <c r="F686" s="71" t="s">
        <v>461</v>
      </c>
      <c r="G686" s="3">
        <v>3847</v>
      </c>
      <c r="H686" s="47" t="s">
        <v>4907</v>
      </c>
      <c r="I686" s="47" t="s">
        <v>4907</v>
      </c>
      <c r="J686" s="47" t="s">
        <v>4907</v>
      </c>
      <c r="K686" s="47" t="s">
        <v>4905</v>
      </c>
      <c r="L686" s="51">
        <v>0.09</v>
      </c>
      <c r="M686" s="51">
        <v>0.09</v>
      </c>
      <c r="N686" s="72">
        <v>0</v>
      </c>
      <c r="O686" s="65"/>
      <c r="P686" s="63" t="s">
        <v>3297</v>
      </c>
      <c r="Q686" s="63" t="s">
        <v>3786</v>
      </c>
      <c r="R686" s="63" t="s">
        <v>4979</v>
      </c>
      <c r="S686" s="63">
        <v>3</v>
      </c>
      <c r="T686" s="62">
        <f t="shared" si="114"/>
        <v>3500.77</v>
      </c>
      <c r="U686" s="62">
        <f t="shared" si="113"/>
        <v>3500.77</v>
      </c>
      <c r="V686" s="3">
        <v>1134559.075</v>
      </c>
      <c r="W686" s="3">
        <f t="shared" si="111"/>
        <v>3500.77</v>
      </c>
      <c r="X686" s="3">
        <f t="shared" si="112"/>
        <v>3500.77</v>
      </c>
      <c r="Y686" s="62">
        <v>1134559.075</v>
      </c>
      <c r="Z686" s="138">
        <f t="shared" si="115"/>
        <v>2269118.15</v>
      </c>
      <c r="AA686" s="84"/>
      <c r="AB686" s="73"/>
    </row>
    <row r="687" spans="1:29" s="14" customFormat="1" x14ac:dyDescent="0.4">
      <c r="A687" s="45"/>
      <c r="B687" s="260">
        <v>674</v>
      </c>
      <c r="C687" s="66" t="s">
        <v>523</v>
      </c>
      <c r="D687" s="70" t="s">
        <v>2362</v>
      </c>
      <c r="E687" s="66" t="s">
        <v>543</v>
      </c>
      <c r="F687" s="71" t="s">
        <v>543</v>
      </c>
      <c r="G687" s="3">
        <v>2378</v>
      </c>
      <c r="H687" s="47" t="s">
        <v>4907</v>
      </c>
      <c r="I687" s="47" t="s">
        <v>4907</v>
      </c>
      <c r="J687" s="47" t="s">
        <v>4907</v>
      </c>
      <c r="K687" s="47" t="s">
        <v>4905</v>
      </c>
      <c r="L687" s="51">
        <v>8.7888982338099234E-2</v>
      </c>
      <c r="M687" s="51">
        <v>8.7888982338099234E-2</v>
      </c>
      <c r="N687" s="72">
        <v>0</v>
      </c>
      <c r="O687" s="65"/>
      <c r="P687" s="63" t="s">
        <v>3322</v>
      </c>
      <c r="Q687" s="63" t="s">
        <v>3811</v>
      </c>
      <c r="R687" s="63" t="s">
        <v>4979</v>
      </c>
      <c r="S687" s="63">
        <v>1</v>
      </c>
      <c r="T687" s="3">
        <f t="shared" si="114"/>
        <v>2169</v>
      </c>
      <c r="U687" s="3">
        <f t="shared" si="113"/>
        <v>2169</v>
      </c>
      <c r="V687" s="3">
        <v>1583820.875</v>
      </c>
      <c r="W687" s="3">
        <f t="shared" si="111"/>
        <v>2169</v>
      </c>
      <c r="X687" s="3">
        <f t="shared" si="112"/>
        <v>2169</v>
      </c>
      <c r="Y687" s="62">
        <v>0</v>
      </c>
      <c r="Z687" s="138">
        <f t="shared" si="115"/>
        <v>1583820.875</v>
      </c>
      <c r="AA687" s="98"/>
      <c r="AB687" s="126"/>
      <c r="AC687" s="1"/>
    </row>
    <row r="688" spans="1:29" s="14" customFormat="1" x14ac:dyDescent="0.4">
      <c r="A688" s="31"/>
      <c r="B688" s="260">
        <v>675</v>
      </c>
      <c r="C688" s="66" t="s">
        <v>793</v>
      </c>
      <c r="D688" s="80" t="s">
        <v>2538</v>
      </c>
      <c r="E688" s="66" t="s">
        <v>806</v>
      </c>
      <c r="F688" s="71" t="s">
        <v>806</v>
      </c>
      <c r="G688" s="3">
        <v>3421</v>
      </c>
      <c r="H688" s="47" t="s">
        <v>4907</v>
      </c>
      <c r="I688" s="47" t="s">
        <v>4907</v>
      </c>
      <c r="J688" s="47" t="s">
        <v>4907</v>
      </c>
      <c r="K688" s="47" t="s">
        <v>4905</v>
      </c>
      <c r="L688" s="51">
        <v>8.6816720257234734E-2</v>
      </c>
      <c r="M688" s="51">
        <v>8.6816720257234734E-2</v>
      </c>
      <c r="N688" s="72">
        <v>0</v>
      </c>
      <c r="O688" s="65"/>
      <c r="P688" s="63" t="s">
        <v>4471</v>
      </c>
      <c r="Q688" s="63" t="s">
        <v>4472</v>
      </c>
      <c r="R688" s="63" t="s">
        <v>4985</v>
      </c>
      <c r="S688" s="63">
        <v>2</v>
      </c>
      <c r="T688" s="62">
        <f t="shared" si="114"/>
        <v>3124</v>
      </c>
      <c r="U688" s="62">
        <f t="shared" si="113"/>
        <v>3124</v>
      </c>
      <c r="V688" s="2">
        <v>2506116.4117647056</v>
      </c>
      <c r="W688" s="2">
        <f t="shared" si="111"/>
        <v>3124</v>
      </c>
      <c r="X688" s="2">
        <f t="shared" si="112"/>
        <v>3124</v>
      </c>
      <c r="Y688" s="62">
        <v>0</v>
      </c>
      <c r="Z688" s="138">
        <f t="shared" si="115"/>
        <v>2506116.4117647056</v>
      </c>
      <c r="AA688" s="84"/>
      <c r="AB688" s="73"/>
    </row>
    <row r="689" spans="1:29" s="14" customFormat="1" ht="37.299999999999997" x14ac:dyDescent="0.4">
      <c r="A689" s="31"/>
      <c r="B689" s="260">
        <v>676</v>
      </c>
      <c r="C689" s="66" t="s">
        <v>364</v>
      </c>
      <c r="D689" s="80" t="s">
        <v>2237</v>
      </c>
      <c r="E689" s="66" t="s">
        <v>382</v>
      </c>
      <c r="F689" s="71" t="s">
        <v>382</v>
      </c>
      <c r="G689" s="3">
        <v>4831</v>
      </c>
      <c r="H689" s="47" t="s">
        <v>4907</v>
      </c>
      <c r="I689" s="47" t="s">
        <v>4907</v>
      </c>
      <c r="J689" s="47" t="s">
        <v>4907</v>
      </c>
      <c r="K689" s="47" t="s">
        <v>4905</v>
      </c>
      <c r="L689" s="51">
        <v>8.1763610018629682E-2</v>
      </c>
      <c r="M689" s="51">
        <v>8.1763610018629682E-2</v>
      </c>
      <c r="N689" s="72">
        <v>0</v>
      </c>
      <c r="O689" s="65"/>
      <c r="P689" s="63" t="s">
        <v>3277</v>
      </c>
      <c r="Q689" s="63" t="s">
        <v>3767</v>
      </c>
      <c r="R689" s="63" t="s">
        <v>4979</v>
      </c>
      <c r="S689" s="63">
        <v>3</v>
      </c>
      <c r="T689" s="3">
        <f t="shared" si="114"/>
        <v>4436</v>
      </c>
      <c r="U689" s="3">
        <f t="shared" si="113"/>
        <v>4436</v>
      </c>
      <c r="V689" s="3">
        <v>561594.4444444445</v>
      </c>
      <c r="W689" s="3">
        <f t="shared" si="111"/>
        <v>4436</v>
      </c>
      <c r="X689" s="3">
        <f t="shared" si="112"/>
        <v>4436</v>
      </c>
      <c r="Y689" s="62">
        <v>0</v>
      </c>
      <c r="Z689" s="138">
        <f t="shared" si="115"/>
        <v>561594.4444444445</v>
      </c>
      <c r="AA689" s="84"/>
      <c r="AB689" s="73"/>
    </row>
    <row r="690" spans="1:29" s="14" customFormat="1" ht="37.299999999999997" x14ac:dyDescent="0.4">
      <c r="A690" s="31"/>
      <c r="B690" s="260">
        <v>677</v>
      </c>
      <c r="C690" s="66" t="s">
        <v>471</v>
      </c>
      <c r="D690" s="70" t="s">
        <v>2338</v>
      </c>
      <c r="E690" s="66" t="s">
        <v>507</v>
      </c>
      <c r="F690" s="71" t="s">
        <v>507</v>
      </c>
      <c r="G690" s="3">
        <v>2324</v>
      </c>
      <c r="H690" s="47" t="s">
        <v>4907</v>
      </c>
      <c r="I690" s="47" t="s">
        <v>4907</v>
      </c>
      <c r="J690" s="47" t="s">
        <v>4907</v>
      </c>
      <c r="K690" s="47" t="s">
        <v>4905</v>
      </c>
      <c r="L690" s="51">
        <v>0.08</v>
      </c>
      <c r="M690" s="51">
        <v>0.08</v>
      </c>
      <c r="N690" s="72">
        <v>0</v>
      </c>
      <c r="O690" s="65"/>
      <c r="P690" s="63" t="s">
        <v>3310</v>
      </c>
      <c r="Q690" s="63" t="s">
        <v>3799</v>
      </c>
      <c r="R690" s="63" t="s">
        <v>4979</v>
      </c>
      <c r="S690" s="63">
        <v>2</v>
      </c>
      <c r="T690" s="3">
        <f t="shared" si="114"/>
        <v>2138.08</v>
      </c>
      <c r="U690" s="3">
        <f t="shared" si="113"/>
        <v>2138.08</v>
      </c>
      <c r="V690" s="3">
        <v>780943.15384615387</v>
      </c>
      <c r="W690" s="3">
        <f t="shared" si="111"/>
        <v>2138.08</v>
      </c>
      <c r="X690" s="3">
        <f t="shared" si="112"/>
        <v>2138.08</v>
      </c>
      <c r="Y690" s="62">
        <v>0</v>
      </c>
      <c r="Z690" s="138">
        <f t="shared" si="115"/>
        <v>780943.15384615387</v>
      </c>
      <c r="AA690" s="84"/>
      <c r="AB690" s="73"/>
    </row>
    <row r="691" spans="1:29" s="14" customFormat="1" x14ac:dyDescent="0.4">
      <c r="A691" s="31"/>
      <c r="B691" s="260">
        <v>678</v>
      </c>
      <c r="C691" s="66" t="s">
        <v>793</v>
      </c>
      <c r="D691" s="80" t="s">
        <v>3002</v>
      </c>
      <c r="E691" s="66" t="s">
        <v>444</v>
      </c>
      <c r="F691" s="71" t="s">
        <v>444</v>
      </c>
      <c r="G691" s="3">
        <v>2715</v>
      </c>
      <c r="H691" s="47" t="s">
        <v>4907</v>
      </c>
      <c r="I691" s="47" t="s">
        <v>4907</v>
      </c>
      <c r="J691" s="47" t="s">
        <v>4907</v>
      </c>
      <c r="K691" s="47" t="s">
        <v>4905</v>
      </c>
      <c r="L691" s="51">
        <v>7.6979742173112334E-2</v>
      </c>
      <c r="M691" s="51">
        <v>7.6979742173112334E-2</v>
      </c>
      <c r="N691" s="72">
        <v>0</v>
      </c>
      <c r="O691" s="65"/>
      <c r="P691" s="63" t="s">
        <v>5118</v>
      </c>
      <c r="Q691" s="63" t="s">
        <v>5215</v>
      </c>
      <c r="R691" s="63" t="s">
        <v>4985</v>
      </c>
      <c r="S691" s="63">
        <v>2</v>
      </c>
      <c r="T691" s="62">
        <f t="shared" si="114"/>
        <v>2506</v>
      </c>
      <c r="U691" s="62">
        <f t="shared" si="113"/>
        <v>2506</v>
      </c>
      <c r="V691" s="3">
        <v>1721577.5294117646</v>
      </c>
      <c r="W691" s="3">
        <f t="shared" si="111"/>
        <v>2506</v>
      </c>
      <c r="X691" s="3">
        <f t="shared" si="112"/>
        <v>2506</v>
      </c>
      <c r="Y691" s="62">
        <v>0</v>
      </c>
      <c r="Z691" s="138">
        <f t="shared" si="115"/>
        <v>1721577.5294117646</v>
      </c>
      <c r="AA691" s="84"/>
      <c r="AB691" s="73"/>
    </row>
    <row r="692" spans="1:29" s="1" customFormat="1" ht="37.299999999999997" x14ac:dyDescent="0.4">
      <c r="A692" s="36"/>
      <c r="B692" s="260">
        <v>679</v>
      </c>
      <c r="C692" s="66" t="s">
        <v>261</v>
      </c>
      <c r="D692" s="70" t="s">
        <v>2164</v>
      </c>
      <c r="E692" s="66" t="s">
        <v>1250</v>
      </c>
      <c r="F692" s="71" t="s">
        <v>1254</v>
      </c>
      <c r="G692" s="3">
        <v>4109</v>
      </c>
      <c r="H692" s="47" t="s">
        <v>4907</v>
      </c>
      <c r="I692" s="47" t="s">
        <v>4907</v>
      </c>
      <c r="J692" s="47" t="s">
        <v>4907</v>
      </c>
      <c r="K692" s="47" t="s">
        <v>4905</v>
      </c>
      <c r="L692" s="51">
        <v>7.0999999999999994E-2</v>
      </c>
      <c r="M692" s="51">
        <v>7.0999999999999994E-2</v>
      </c>
      <c r="N692" s="72">
        <v>0</v>
      </c>
      <c r="O692" s="65"/>
      <c r="P692" s="63" t="s">
        <v>3252</v>
      </c>
      <c r="Q692" s="63" t="s">
        <v>3742</v>
      </c>
      <c r="R692" s="63" t="s">
        <v>4979</v>
      </c>
      <c r="S692" s="63">
        <v>2</v>
      </c>
      <c r="T692" s="3">
        <f t="shared" si="114"/>
        <v>3817.2610000000004</v>
      </c>
      <c r="U692" s="3">
        <f t="shared" si="113"/>
        <v>3817.2610000000004</v>
      </c>
      <c r="V692" s="3">
        <v>5940171.0482337009</v>
      </c>
      <c r="W692" s="3">
        <f t="shared" si="111"/>
        <v>3817.2610000000004</v>
      </c>
      <c r="X692" s="3">
        <f t="shared" si="112"/>
        <v>3817.2610000000004</v>
      </c>
      <c r="Y692" s="62">
        <v>2050117</v>
      </c>
      <c r="Z692" s="138">
        <f t="shared" si="115"/>
        <v>7990288.0482337009</v>
      </c>
      <c r="AA692" s="88"/>
      <c r="AB692" s="90"/>
      <c r="AC692" s="23"/>
    </row>
    <row r="693" spans="1:29" s="14" customFormat="1" ht="15.9" customHeight="1" x14ac:dyDescent="0.4">
      <c r="A693" s="31"/>
      <c r="B693" s="260">
        <v>680</v>
      </c>
      <c r="C693" s="66" t="s">
        <v>1019</v>
      </c>
      <c r="D693" s="74" t="s">
        <v>3031</v>
      </c>
      <c r="E693" s="66" t="s">
        <v>44</v>
      </c>
      <c r="F693" s="71" t="s">
        <v>1055</v>
      </c>
      <c r="G693" s="3">
        <v>3673</v>
      </c>
      <c r="H693" s="47" t="s">
        <v>4907</v>
      </c>
      <c r="I693" s="47" t="s">
        <v>4907</v>
      </c>
      <c r="J693" s="47" t="s">
        <v>4907</v>
      </c>
      <c r="K693" s="47" t="s">
        <v>4905</v>
      </c>
      <c r="L693" s="51">
        <v>6.9697794718213996E-2</v>
      </c>
      <c r="M693" s="51">
        <v>6.9697794718213996E-2</v>
      </c>
      <c r="N693" s="72">
        <v>0</v>
      </c>
      <c r="O693" s="65"/>
      <c r="P693" s="63" t="s">
        <v>4598</v>
      </c>
      <c r="Q693" s="63" t="s">
        <v>3864</v>
      </c>
      <c r="R693" s="63" t="s">
        <v>4985</v>
      </c>
      <c r="S693" s="63">
        <v>2</v>
      </c>
      <c r="T693" s="62">
        <f t="shared" si="114"/>
        <v>3417</v>
      </c>
      <c r="U693" s="62">
        <f t="shared" si="113"/>
        <v>3417</v>
      </c>
      <c r="V693" s="3">
        <v>4003921.9710144927</v>
      </c>
      <c r="W693" s="3">
        <f t="shared" si="111"/>
        <v>3417</v>
      </c>
      <c r="X693" s="3">
        <f t="shared" si="112"/>
        <v>3417</v>
      </c>
      <c r="Y693" s="62">
        <v>0</v>
      </c>
      <c r="Z693" s="138">
        <f t="shared" si="115"/>
        <v>4003921.9710144927</v>
      </c>
      <c r="AA693" s="84"/>
      <c r="AB693" s="73"/>
    </row>
    <row r="694" spans="1:29" s="14" customFormat="1" ht="24.9" x14ac:dyDescent="0.4">
      <c r="A694" s="27"/>
      <c r="B694" s="260">
        <v>681</v>
      </c>
      <c r="C694" s="66" t="s">
        <v>71</v>
      </c>
      <c r="D694" s="70" t="s">
        <v>2056</v>
      </c>
      <c r="E694" s="66" t="s">
        <v>81</v>
      </c>
      <c r="F694" s="71" t="s">
        <v>81</v>
      </c>
      <c r="G694" s="3">
        <v>3065</v>
      </c>
      <c r="H694" s="47" t="s">
        <v>4907</v>
      </c>
      <c r="I694" s="47" t="s">
        <v>4907</v>
      </c>
      <c r="J694" s="47" t="s">
        <v>4907</v>
      </c>
      <c r="K694" s="47" t="s">
        <v>4905</v>
      </c>
      <c r="L694" s="51">
        <v>6.3621533442088096E-2</v>
      </c>
      <c r="M694" s="51">
        <v>6.3621533442088096E-2</v>
      </c>
      <c r="N694" s="72">
        <v>0</v>
      </c>
      <c r="O694" s="65"/>
      <c r="P694" s="63" t="s">
        <v>4055</v>
      </c>
      <c r="Q694" s="63" t="s">
        <v>4056</v>
      </c>
      <c r="R694" s="63" t="s">
        <v>4985</v>
      </c>
      <c r="S694" s="63">
        <v>2</v>
      </c>
      <c r="T694" s="3">
        <f t="shared" si="114"/>
        <v>2870</v>
      </c>
      <c r="U694" s="3">
        <f t="shared" si="113"/>
        <v>2870</v>
      </c>
      <c r="V694" s="3">
        <v>2265972.333333333</v>
      </c>
      <c r="W694" s="3">
        <f t="shared" si="111"/>
        <v>2870</v>
      </c>
      <c r="X694" s="3">
        <f t="shared" si="112"/>
        <v>2870</v>
      </c>
      <c r="Y694" s="62">
        <v>0</v>
      </c>
      <c r="Z694" s="138">
        <f t="shared" si="115"/>
        <v>2265972.333333333</v>
      </c>
      <c r="AA694" s="84"/>
      <c r="AB694" s="73"/>
    </row>
    <row r="695" spans="1:29" s="14" customFormat="1" ht="37.299999999999997" x14ac:dyDescent="0.4">
      <c r="A695" s="27"/>
      <c r="B695" s="260">
        <v>682</v>
      </c>
      <c r="C695" s="66" t="s">
        <v>1063</v>
      </c>
      <c r="D695" s="70" t="s">
        <v>3036</v>
      </c>
      <c r="E695" s="66" t="s">
        <v>1074</v>
      </c>
      <c r="F695" s="71" t="s">
        <v>1074</v>
      </c>
      <c r="G695" s="3">
        <v>3149</v>
      </c>
      <c r="H695" s="47" t="s">
        <v>4907</v>
      </c>
      <c r="I695" s="47" t="s">
        <v>4907</v>
      </c>
      <c r="J695" s="47" t="s">
        <v>4907</v>
      </c>
      <c r="K695" s="47" t="s">
        <v>4905</v>
      </c>
      <c r="L695" s="51">
        <v>6.0654175928866308E-2</v>
      </c>
      <c r="M695" s="51">
        <v>6.0654175928866308E-2</v>
      </c>
      <c r="N695" s="72">
        <v>0</v>
      </c>
      <c r="O695" s="65"/>
      <c r="P695" s="63" t="s">
        <v>3481</v>
      </c>
      <c r="Q695" s="63" t="s">
        <v>3969</v>
      </c>
      <c r="R695" s="63" t="s">
        <v>4979</v>
      </c>
      <c r="S695" s="63">
        <v>1</v>
      </c>
      <c r="T695" s="62">
        <f t="shared" si="114"/>
        <v>2958</v>
      </c>
      <c r="U695" s="62">
        <f t="shared" si="113"/>
        <v>2958</v>
      </c>
      <c r="V695" s="3">
        <v>3418828</v>
      </c>
      <c r="W695" s="3">
        <f t="shared" si="111"/>
        <v>2958</v>
      </c>
      <c r="X695" s="3">
        <f t="shared" si="112"/>
        <v>2958</v>
      </c>
      <c r="Y695" s="62">
        <v>0</v>
      </c>
      <c r="Z695" s="138">
        <f t="shared" si="115"/>
        <v>3418828</v>
      </c>
      <c r="AA695" s="84"/>
      <c r="AB695" s="73"/>
    </row>
    <row r="696" spans="1:29" s="14" customFormat="1" ht="37.299999999999997" x14ac:dyDescent="0.4">
      <c r="A696" s="27"/>
      <c r="B696" s="260">
        <v>683</v>
      </c>
      <c r="C696" s="66" t="s">
        <v>261</v>
      </c>
      <c r="D696" s="70" t="s">
        <v>2163</v>
      </c>
      <c r="E696" s="66" t="s">
        <v>269</v>
      </c>
      <c r="F696" s="71" t="s">
        <v>1388</v>
      </c>
      <c r="G696" s="3">
        <v>4907</v>
      </c>
      <c r="H696" s="47" t="s">
        <v>4907</v>
      </c>
      <c r="I696" s="47" t="s">
        <v>4907</v>
      </c>
      <c r="J696" s="47" t="s">
        <v>4907</v>
      </c>
      <c r="K696" s="47" t="s">
        <v>4905</v>
      </c>
      <c r="L696" s="51">
        <v>0.06</v>
      </c>
      <c r="M696" s="51">
        <v>0.06</v>
      </c>
      <c r="N696" s="72">
        <v>0</v>
      </c>
      <c r="O696" s="65"/>
      <c r="P696" s="63" t="s">
        <v>3251</v>
      </c>
      <c r="Q696" s="63" t="s">
        <v>3741</v>
      </c>
      <c r="R696" s="63" t="s">
        <v>4979</v>
      </c>
      <c r="S696" s="63">
        <v>2</v>
      </c>
      <c r="T696" s="3">
        <f t="shared" si="114"/>
        <v>4612.58</v>
      </c>
      <c r="U696" s="3">
        <f t="shared" si="113"/>
        <v>4612.58</v>
      </c>
      <c r="V696" s="3">
        <v>5612592.3533713594</v>
      </c>
      <c r="W696" s="3">
        <f t="shared" si="111"/>
        <v>4612.58</v>
      </c>
      <c r="X696" s="3">
        <f t="shared" si="112"/>
        <v>4612.58</v>
      </c>
      <c r="Y696" s="62">
        <v>0</v>
      </c>
      <c r="Z696" s="138">
        <f t="shared" si="115"/>
        <v>5612592.3533713594</v>
      </c>
      <c r="AA696" s="84"/>
      <c r="AB696" s="73"/>
    </row>
    <row r="697" spans="1:29" s="23" customFormat="1" ht="49.75" x14ac:dyDescent="0.4">
      <c r="A697" s="27"/>
      <c r="B697" s="260">
        <v>684</v>
      </c>
      <c r="C697" s="66" t="s">
        <v>261</v>
      </c>
      <c r="D697" s="70" t="s">
        <v>2168</v>
      </c>
      <c r="E697" s="66" t="s">
        <v>283</v>
      </c>
      <c r="F697" s="71" t="s">
        <v>1389</v>
      </c>
      <c r="G697" s="3">
        <v>3406</v>
      </c>
      <c r="H697" s="47" t="s">
        <v>4907</v>
      </c>
      <c r="I697" s="47" t="s">
        <v>4907</v>
      </c>
      <c r="J697" s="47" t="s">
        <v>4907</v>
      </c>
      <c r="K697" s="47" t="s">
        <v>4905</v>
      </c>
      <c r="L697" s="51">
        <v>0.06</v>
      </c>
      <c r="M697" s="51">
        <v>0.06</v>
      </c>
      <c r="N697" s="72">
        <v>0</v>
      </c>
      <c r="O697" s="65"/>
      <c r="P697" s="63" t="s">
        <v>3255</v>
      </c>
      <c r="Q697" s="63" t="s">
        <v>3745</v>
      </c>
      <c r="R697" s="63" t="s">
        <v>4979</v>
      </c>
      <c r="S697" s="63">
        <v>2</v>
      </c>
      <c r="T697" s="3">
        <f t="shared" si="114"/>
        <v>3201.64</v>
      </c>
      <c r="U697" s="3">
        <f t="shared" si="113"/>
        <v>3201.64</v>
      </c>
      <c r="V697" s="3">
        <v>4395979.0155795403</v>
      </c>
      <c r="W697" s="3">
        <f t="shared" si="111"/>
        <v>3201.64</v>
      </c>
      <c r="X697" s="3">
        <f t="shared" si="112"/>
        <v>3201.64</v>
      </c>
      <c r="Y697" s="62">
        <v>0</v>
      </c>
      <c r="Z697" s="138">
        <f t="shared" si="115"/>
        <v>4395979.0155795403</v>
      </c>
      <c r="AA697" s="84"/>
      <c r="AB697" s="73"/>
      <c r="AC697" s="14"/>
    </row>
    <row r="698" spans="1:29" s="14" customFormat="1" ht="37.299999999999997" x14ac:dyDescent="0.4">
      <c r="A698" s="27"/>
      <c r="B698" s="260">
        <v>685</v>
      </c>
      <c r="C698" s="66" t="s">
        <v>0</v>
      </c>
      <c r="D698" s="80" t="s">
        <v>2024</v>
      </c>
      <c r="E698" s="158" t="s">
        <v>1537</v>
      </c>
      <c r="F698" s="71" t="s">
        <v>1538</v>
      </c>
      <c r="G698" s="3">
        <v>3003</v>
      </c>
      <c r="H698" s="47" t="s">
        <v>4907</v>
      </c>
      <c r="I698" s="47" t="s">
        <v>4907</v>
      </c>
      <c r="J698" s="47" t="s">
        <v>4907</v>
      </c>
      <c r="K698" s="47" t="s">
        <v>4905</v>
      </c>
      <c r="L698" s="51">
        <v>0.06</v>
      </c>
      <c r="M698" s="51">
        <v>0.06</v>
      </c>
      <c r="N698" s="72">
        <v>0</v>
      </c>
      <c r="O698" s="65"/>
      <c r="P698" s="63" t="s">
        <v>3189</v>
      </c>
      <c r="Q698" s="63" t="s">
        <v>3679</v>
      </c>
      <c r="R698" s="63" t="s">
        <v>4979</v>
      </c>
      <c r="S698" s="63">
        <v>2</v>
      </c>
      <c r="T698" s="3">
        <f t="shared" si="114"/>
        <v>2822.8199999999997</v>
      </c>
      <c r="U698" s="3">
        <f t="shared" si="113"/>
        <v>2822.8199999999997</v>
      </c>
      <c r="V698" s="3">
        <v>263671</v>
      </c>
      <c r="W698" s="3">
        <f t="shared" si="111"/>
        <v>2822.8199999999997</v>
      </c>
      <c r="X698" s="3">
        <f t="shared" si="112"/>
        <v>2822.8199999999997</v>
      </c>
      <c r="Y698" s="62">
        <v>263671</v>
      </c>
      <c r="Z698" s="138">
        <f t="shared" si="115"/>
        <v>527342</v>
      </c>
      <c r="AA698" s="84"/>
      <c r="AB698" s="73"/>
    </row>
    <row r="699" spans="1:29" s="14" customFormat="1" ht="24.9" x14ac:dyDescent="0.4">
      <c r="A699" s="27"/>
      <c r="B699" s="260">
        <v>686</v>
      </c>
      <c r="C699" s="66" t="s">
        <v>261</v>
      </c>
      <c r="D699" s="70" t="s">
        <v>2174</v>
      </c>
      <c r="E699" s="66" t="s">
        <v>1251</v>
      </c>
      <c r="F699" s="71" t="s">
        <v>1255</v>
      </c>
      <c r="G699" s="3">
        <v>3167</v>
      </c>
      <c r="H699" s="47" t="s">
        <v>4907</v>
      </c>
      <c r="I699" s="47" t="s">
        <v>4907</v>
      </c>
      <c r="J699" s="47" t="s">
        <v>4907</v>
      </c>
      <c r="K699" s="47" t="s">
        <v>4905</v>
      </c>
      <c r="L699" s="51">
        <v>5.7000000000000002E-2</v>
      </c>
      <c r="M699" s="51">
        <v>5.7000000000000002E-2</v>
      </c>
      <c r="N699" s="72">
        <v>0</v>
      </c>
      <c r="O699" s="65"/>
      <c r="P699" s="63" t="s">
        <v>4861</v>
      </c>
      <c r="Q699" s="63" t="s">
        <v>4862</v>
      </c>
      <c r="R699" s="63" t="s">
        <v>4986</v>
      </c>
      <c r="S699" s="63" t="s">
        <v>4761</v>
      </c>
      <c r="T699" s="3">
        <f t="shared" si="114"/>
        <v>2986.4809999999998</v>
      </c>
      <c r="U699" s="3">
        <f t="shared" si="113"/>
        <v>2986.4809999999998</v>
      </c>
      <c r="V699" s="3">
        <v>2315707.1205703798</v>
      </c>
      <c r="W699" s="3">
        <f t="shared" si="111"/>
        <v>2986.4809999999998</v>
      </c>
      <c r="X699" s="3">
        <f t="shared" si="112"/>
        <v>2986.4809999999998</v>
      </c>
      <c r="Y699" s="62">
        <v>2125161</v>
      </c>
      <c r="Z699" s="138">
        <f t="shared" si="115"/>
        <v>4440868.1205703802</v>
      </c>
      <c r="AA699" s="84"/>
      <c r="AB699" s="73"/>
    </row>
    <row r="700" spans="1:29" s="14" customFormat="1" ht="37.299999999999997" x14ac:dyDescent="0.4">
      <c r="A700" s="27"/>
      <c r="B700" s="260">
        <v>687</v>
      </c>
      <c r="C700" s="66" t="s">
        <v>214</v>
      </c>
      <c r="D700" s="70" t="s">
        <v>2139</v>
      </c>
      <c r="E700" s="66" t="s">
        <v>225</v>
      </c>
      <c r="F700" s="71" t="s">
        <v>225</v>
      </c>
      <c r="G700" s="3">
        <v>2727</v>
      </c>
      <c r="H700" s="47" t="s">
        <v>4907</v>
      </c>
      <c r="I700" s="47" t="s">
        <v>4907</v>
      </c>
      <c r="J700" s="47" t="s">
        <v>4907</v>
      </c>
      <c r="K700" s="47" t="s">
        <v>4905</v>
      </c>
      <c r="L700" s="51">
        <v>5.6000000000000001E-2</v>
      </c>
      <c r="M700" s="51">
        <v>5.6000000000000001E-2</v>
      </c>
      <c r="N700" s="72">
        <v>0</v>
      </c>
      <c r="O700" s="65"/>
      <c r="P700" s="63" t="s">
        <v>3241</v>
      </c>
      <c r="Q700" s="63" t="s">
        <v>3731</v>
      </c>
      <c r="R700" s="63" t="s">
        <v>4979</v>
      </c>
      <c r="S700" s="63">
        <v>1</v>
      </c>
      <c r="T700" s="3">
        <f t="shared" si="114"/>
        <v>2574.288</v>
      </c>
      <c r="U700" s="3">
        <f t="shared" ref="U700:U731" si="116">IF(G700*(1-M700)-AA700&gt;0,G700*(1-M700)-AA700,0)</f>
        <v>2574.288</v>
      </c>
      <c r="V700" s="3">
        <v>4396967</v>
      </c>
      <c r="W700" s="3">
        <f t="shared" si="111"/>
        <v>2574.288</v>
      </c>
      <c r="X700" s="3">
        <f t="shared" si="112"/>
        <v>2574.288</v>
      </c>
      <c r="Y700" s="62">
        <v>0</v>
      </c>
      <c r="Z700" s="138">
        <f t="shared" si="115"/>
        <v>4396967</v>
      </c>
      <c r="AA700" s="84"/>
      <c r="AB700" s="73"/>
    </row>
    <row r="701" spans="1:29" s="14" customFormat="1" ht="14.6" x14ac:dyDescent="0.4">
      <c r="A701" s="28"/>
      <c r="B701" s="260">
        <v>688</v>
      </c>
      <c r="C701" s="66" t="s">
        <v>364</v>
      </c>
      <c r="D701" s="80" t="s">
        <v>2939</v>
      </c>
      <c r="E701" s="66" t="s">
        <v>308</v>
      </c>
      <c r="F701" s="71" t="s">
        <v>308</v>
      </c>
      <c r="G701" s="3">
        <v>3632</v>
      </c>
      <c r="H701" s="47" t="s">
        <v>4907</v>
      </c>
      <c r="I701" s="47" t="s">
        <v>4907</v>
      </c>
      <c r="J701" s="47" t="s">
        <v>4907</v>
      </c>
      <c r="K701" s="47" t="s">
        <v>4905</v>
      </c>
      <c r="L701" s="51">
        <v>5.5E-2</v>
      </c>
      <c r="M701" s="51">
        <v>5.5E-2</v>
      </c>
      <c r="N701" s="72">
        <v>0</v>
      </c>
      <c r="O701" s="65"/>
      <c r="P701" s="63" t="s">
        <v>3280</v>
      </c>
      <c r="Q701" s="63" t="s">
        <v>3752</v>
      </c>
      <c r="R701" s="63" t="s">
        <v>4979</v>
      </c>
      <c r="S701" s="63">
        <v>2</v>
      </c>
      <c r="T701" s="62">
        <f t="shared" si="114"/>
        <v>3432.24</v>
      </c>
      <c r="U701" s="62">
        <f t="shared" si="116"/>
        <v>3432.24</v>
      </c>
      <c r="V701" s="3">
        <v>929625</v>
      </c>
      <c r="W701" s="3">
        <f t="shared" si="111"/>
        <v>3432.24</v>
      </c>
      <c r="X701" s="3">
        <f t="shared" si="112"/>
        <v>3432.24</v>
      </c>
      <c r="Y701" s="62">
        <v>0</v>
      </c>
      <c r="Z701" s="138">
        <f t="shared" si="115"/>
        <v>929625</v>
      </c>
      <c r="AA701" s="84"/>
      <c r="AB701" s="73"/>
      <c r="AC701" s="13"/>
    </row>
    <row r="702" spans="1:29" s="14" customFormat="1" x14ac:dyDescent="0.4">
      <c r="A702" s="27"/>
      <c r="B702" s="260">
        <v>689</v>
      </c>
      <c r="C702" s="66" t="s">
        <v>1019</v>
      </c>
      <c r="D702" s="74" t="s">
        <v>2706</v>
      </c>
      <c r="E702" s="66" t="s">
        <v>1034</v>
      </c>
      <c r="F702" s="71" t="s">
        <v>1034</v>
      </c>
      <c r="G702" s="3">
        <v>4461</v>
      </c>
      <c r="H702" s="47" t="s">
        <v>4907</v>
      </c>
      <c r="I702" s="47" t="s">
        <v>4907</v>
      </c>
      <c r="J702" s="47" t="s">
        <v>4907</v>
      </c>
      <c r="K702" s="47" t="s">
        <v>4905</v>
      </c>
      <c r="L702" s="51">
        <v>5.4696256444743331E-2</v>
      </c>
      <c r="M702" s="51">
        <v>5.4696256444743331E-2</v>
      </c>
      <c r="N702" s="72">
        <v>0</v>
      </c>
      <c r="O702" s="65"/>
      <c r="P702" s="63" t="s">
        <v>4592</v>
      </c>
      <c r="Q702" s="63" t="s">
        <v>4593</v>
      </c>
      <c r="R702" s="63" t="s">
        <v>4985</v>
      </c>
      <c r="S702" s="63">
        <v>2</v>
      </c>
      <c r="T702" s="62">
        <f t="shared" si="114"/>
        <v>4217</v>
      </c>
      <c r="U702" s="62">
        <f t="shared" si="116"/>
        <v>4217</v>
      </c>
      <c r="V702" s="3">
        <v>3769357</v>
      </c>
      <c r="W702" s="3">
        <f t="shared" si="111"/>
        <v>4217</v>
      </c>
      <c r="X702" s="3">
        <f t="shared" si="112"/>
        <v>4217</v>
      </c>
      <c r="Y702" s="62">
        <v>1707338.0403131389</v>
      </c>
      <c r="Z702" s="138">
        <f t="shared" si="115"/>
        <v>5476695.0403131386</v>
      </c>
      <c r="AA702" s="84"/>
      <c r="AB702" s="73"/>
    </row>
    <row r="703" spans="1:29" s="14" customFormat="1" ht="49.75" x14ac:dyDescent="0.4">
      <c r="A703" s="27"/>
      <c r="B703" s="260">
        <v>690</v>
      </c>
      <c r="C703" s="66" t="s">
        <v>261</v>
      </c>
      <c r="D703" s="70" t="s">
        <v>2927</v>
      </c>
      <c r="E703" s="66" t="s">
        <v>1248</v>
      </c>
      <c r="F703" s="71" t="s">
        <v>1252</v>
      </c>
      <c r="G703" s="3">
        <v>4519</v>
      </c>
      <c r="H703" s="47" t="s">
        <v>4907</v>
      </c>
      <c r="I703" s="47" t="s">
        <v>4907</v>
      </c>
      <c r="J703" s="47" t="s">
        <v>4907</v>
      </c>
      <c r="K703" s="47" t="s">
        <v>4905</v>
      </c>
      <c r="L703" s="51">
        <v>5.0999999999999997E-2</v>
      </c>
      <c r="M703" s="51">
        <v>5.0999999999999997E-2</v>
      </c>
      <c r="N703" s="72">
        <v>0</v>
      </c>
      <c r="O703" s="65"/>
      <c r="P703" s="63" t="s">
        <v>3253</v>
      </c>
      <c r="Q703" s="63" t="s">
        <v>3743</v>
      </c>
      <c r="R703" s="63" t="s">
        <v>4979</v>
      </c>
      <c r="S703" s="63">
        <v>2</v>
      </c>
      <c r="T703" s="3">
        <f t="shared" si="114"/>
        <v>4288.5309999999999</v>
      </c>
      <c r="U703" s="3">
        <f t="shared" si="116"/>
        <v>4288.5309999999999</v>
      </c>
      <c r="V703" s="3">
        <v>8728192.2896587979</v>
      </c>
      <c r="W703" s="3">
        <f t="shared" si="111"/>
        <v>4288.5309999999999</v>
      </c>
      <c r="X703" s="3">
        <f t="shared" si="112"/>
        <v>4288.5309999999999</v>
      </c>
      <c r="Y703" s="62">
        <v>0</v>
      </c>
      <c r="Z703" s="138">
        <f t="shared" si="115"/>
        <v>8728192.2896587979</v>
      </c>
      <c r="AA703" s="84"/>
      <c r="AB703" s="73"/>
    </row>
    <row r="704" spans="1:29" s="14" customFormat="1" x14ac:dyDescent="0.4">
      <c r="A704" s="27"/>
      <c r="B704" s="260">
        <v>691</v>
      </c>
      <c r="C704" s="66" t="s">
        <v>420</v>
      </c>
      <c r="D704" s="70" t="s">
        <v>2278</v>
      </c>
      <c r="E704" s="66" t="s">
        <v>445</v>
      </c>
      <c r="F704" s="71" t="s">
        <v>1727</v>
      </c>
      <c r="G704" s="3">
        <f>2649+248</f>
        <v>2897</v>
      </c>
      <c r="H704" s="47" t="s">
        <v>4907</v>
      </c>
      <c r="I704" s="47" t="s">
        <v>4907</v>
      </c>
      <c r="J704" s="47" t="s">
        <v>4907</v>
      </c>
      <c r="K704" s="47" t="s">
        <v>4905</v>
      </c>
      <c r="L704" s="51">
        <v>0.05</v>
      </c>
      <c r="M704" s="51">
        <v>0.05</v>
      </c>
      <c r="N704" s="72">
        <v>0</v>
      </c>
      <c r="O704" s="65"/>
      <c r="P704" s="63" t="s">
        <v>3301</v>
      </c>
      <c r="Q704" s="63" t="s">
        <v>3790</v>
      </c>
      <c r="R704" s="63" t="s">
        <v>4979</v>
      </c>
      <c r="S704" s="63">
        <v>3</v>
      </c>
      <c r="T704" s="62">
        <f t="shared" si="114"/>
        <v>2752.15</v>
      </c>
      <c r="U704" s="62">
        <f t="shared" si="116"/>
        <v>2752.15</v>
      </c>
      <c r="V704" s="3"/>
      <c r="W704" s="3">
        <f t="shared" si="111"/>
        <v>2752.15</v>
      </c>
      <c r="X704" s="3">
        <f t="shared" si="112"/>
        <v>2752.15</v>
      </c>
      <c r="Y704" s="62"/>
      <c r="Z704" s="138">
        <f t="shared" si="115"/>
        <v>0</v>
      </c>
      <c r="AA704" s="84"/>
      <c r="AB704" s="73"/>
    </row>
    <row r="705" spans="1:29" s="14" customFormat="1" ht="37.299999999999997" x14ac:dyDescent="0.4">
      <c r="A705" s="28"/>
      <c r="B705" s="260">
        <v>692</v>
      </c>
      <c r="C705" s="66" t="s">
        <v>1097</v>
      </c>
      <c r="D705" s="70" t="s">
        <v>2776</v>
      </c>
      <c r="E705" s="66" t="s">
        <v>1130</v>
      </c>
      <c r="F705" s="71" t="s">
        <v>1130</v>
      </c>
      <c r="G705" s="3">
        <v>2399</v>
      </c>
      <c r="H705" s="47" t="s">
        <v>4907</v>
      </c>
      <c r="I705" s="47" t="s">
        <v>4907</v>
      </c>
      <c r="J705" s="47" t="s">
        <v>4907</v>
      </c>
      <c r="K705" s="47" t="s">
        <v>4905</v>
      </c>
      <c r="L705" s="51">
        <v>0.05</v>
      </c>
      <c r="M705" s="51">
        <v>0.05</v>
      </c>
      <c r="N705" s="72">
        <v>0.31</v>
      </c>
      <c r="O705" s="65" t="s">
        <v>5165</v>
      </c>
      <c r="P705" s="63" t="s">
        <v>4886</v>
      </c>
      <c r="Q705" s="63" t="s">
        <v>4887</v>
      </c>
      <c r="R705" s="63" t="s">
        <v>4988</v>
      </c>
      <c r="S705" s="63" t="s">
        <v>4888</v>
      </c>
      <c r="T705" s="3">
        <f t="shared" ref="T705:T711" si="117">IF(G705*(1-L705)-AA705&gt;0,G705*(1-L705)-AA705,0)</f>
        <v>2279.0499999999997</v>
      </c>
      <c r="U705" s="3">
        <f t="shared" si="116"/>
        <v>2279.0499999999997</v>
      </c>
      <c r="V705" s="3">
        <v>0</v>
      </c>
      <c r="W705" s="3">
        <f t="shared" si="111"/>
        <v>2279.0499999999997</v>
      </c>
      <c r="X705" s="3">
        <f t="shared" si="112"/>
        <v>2279.0499999999997</v>
      </c>
      <c r="Y705" s="62">
        <v>0</v>
      </c>
      <c r="Z705" s="138">
        <f t="shared" si="115"/>
        <v>0</v>
      </c>
      <c r="AA705" s="84"/>
      <c r="AB705" s="73"/>
    </row>
    <row r="706" spans="1:29" s="14" customFormat="1" x14ac:dyDescent="0.4">
      <c r="A706" s="27"/>
      <c r="B706" s="260">
        <v>693</v>
      </c>
      <c r="C706" s="66" t="s">
        <v>471</v>
      </c>
      <c r="D706" s="70" t="s">
        <v>2337</v>
      </c>
      <c r="E706" s="66" t="s">
        <v>508</v>
      </c>
      <c r="F706" s="71" t="s">
        <v>518</v>
      </c>
      <c r="G706" s="3">
        <v>2244</v>
      </c>
      <c r="H706" s="47" t="s">
        <v>4907</v>
      </c>
      <c r="I706" s="47" t="s">
        <v>4907</v>
      </c>
      <c r="J706" s="47" t="s">
        <v>4907</v>
      </c>
      <c r="K706" s="47" t="s">
        <v>4905</v>
      </c>
      <c r="L706" s="51">
        <v>0.05</v>
      </c>
      <c r="M706" s="51">
        <v>0.05</v>
      </c>
      <c r="N706" s="72">
        <v>0</v>
      </c>
      <c r="O706" s="65"/>
      <c r="P706" s="63" t="s">
        <v>4291</v>
      </c>
      <c r="Q706" s="63" t="s">
        <v>4292</v>
      </c>
      <c r="R706" s="63" t="s">
        <v>4979</v>
      </c>
      <c r="S706" s="63">
        <v>2</v>
      </c>
      <c r="T706" s="3">
        <f t="shared" si="117"/>
        <v>2131.7999999999997</v>
      </c>
      <c r="U706" s="3">
        <f t="shared" si="116"/>
        <v>2131.7999999999997</v>
      </c>
      <c r="V706" s="3">
        <v>2598113</v>
      </c>
      <c r="W706" s="3">
        <f t="shared" si="111"/>
        <v>2131.7999999999997</v>
      </c>
      <c r="X706" s="3">
        <f t="shared" si="112"/>
        <v>2131.7999999999997</v>
      </c>
      <c r="Y706" s="62">
        <v>2598113</v>
      </c>
      <c r="Z706" s="138">
        <f t="shared" si="115"/>
        <v>5196226</v>
      </c>
      <c r="AA706" s="84"/>
      <c r="AB706" s="73"/>
    </row>
    <row r="707" spans="1:29" s="14" customFormat="1" ht="24.9" x14ac:dyDescent="0.4">
      <c r="A707" s="27"/>
      <c r="B707" s="260">
        <v>694</v>
      </c>
      <c r="C707" s="66" t="s">
        <v>849</v>
      </c>
      <c r="D707" s="66" t="s">
        <v>2585</v>
      </c>
      <c r="E707" s="66" t="s">
        <v>866</v>
      </c>
      <c r="F707" s="71" t="s">
        <v>881</v>
      </c>
      <c r="G707" s="3">
        <v>2903</v>
      </c>
      <c r="H707" s="47" t="s">
        <v>4907</v>
      </c>
      <c r="I707" s="47" t="s">
        <v>4907</v>
      </c>
      <c r="J707" s="47" t="s">
        <v>4907</v>
      </c>
      <c r="K707" s="47" t="s">
        <v>4905</v>
      </c>
      <c r="L707" s="51">
        <v>4.8570444367895281E-2</v>
      </c>
      <c r="M707" s="51">
        <v>4.8570444367895281E-2</v>
      </c>
      <c r="N707" s="72">
        <v>0</v>
      </c>
      <c r="O707" s="65"/>
      <c r="P707" s="63" t="s">
        <v>4519</v>
      </c>
      <c r="Q707" s="63" t="s">
        <v>4520</v>
      </c>
      <c r="R707" s="63" t="s">
        <v>4985</v>
      </c>
      <c r="S707" s="63">
        <v>2</v>
      </c>
      <c r="T707" s="3">
        <f t="shared" si="117"/>
        <v>2762</v>
      </c>
      <c r="U707" s="3">
        <f t="shared" si="116"/>
        <v>2762</v>
      </c>
      <c r="V707" s="3">
        <v>4021193.0757575762</v>
      </c>
      <c r="W707" s="3">
        <f t="shared" si="111"/>
        <v>2762</v>
      </c>
      <c r="X707" s="3">
        <f t="shared" si="112"/>
        <v>2762</v>
      </c>
      <c r="Y707" s="62">
        <v>0</v>
      </c>
      <c r="Z707" s="138">
        <f t="shared" si="115"/>
        <v>4021193.0757575762</v>
      </c>
      <c r="AA707" s="84"/>
      <c r="AB707" s="73"/>
    </row>
    <row r="708" spans="1:29" s="14" customFormat="1" x14ac:dyDescent="0.4">
      <c r="A708" s="27"/>
      <c r="B708" s="260">
        <v>695</v>
      </c>
      <c r="C708" s="66" t="s">
        <v>0</v>
      </c>
      <c r="D708" s="80" t="s">
        <v>2013</v>
      </c>
      <c r="E708" s="66" t="s">
        <v>14</v>
      </c>
      <c r="F708" s="71" t="s">
        <v>28</v>
      </c>
      <c r="G708" s="3">
        <v>3490</v>
      </c>
      <c r="H708" s="47" t="s">
        <v>4907</v>
      </c>
      <c r="I708" s="47" t="s">
        <v>4907</v>
      </c>
      <c r="J708" s="47" t="s">
        <v>4907</v>
      </c>
      <c r="K708" s="47" t="s">
        <v>4905</v>
      </c>
      <c r="L708" s="51">
        <v>0.59312320916905437</v>
      </c>
      <c r="M708" s="51">
        <v>4.7564469914040064E-2</v>
      </c>
      <c r="N708" s="72">
        <v>0</v>
      </c>
      <c r="O708" s="65"/>
      <c r="P708" s="63" t="s">
        <v>5036</v>
      </c>
      <c r="Q708" s="63" t="s">
        <v>5167</v>
      </c>
      <c r="R708" s="63" t="s">
        <v>4985</v>
      </c>
      <c r="S708" s="63">
        <v>2</v>
      </c>
      <c r="T708" s="3">
        <f t="shared" si="117"/>
        <v>1420.0000000000002</v>
      </c>
      <c r="U708" s="3">
        <f t="shared" si="116"/>
        <v>3324</v>
      </c>
      <c r="V708" s="3">
        <v>1779639.6470588238</v>
      </c>
      <c r="W708" s="3">
        <f t="shared" si="111"/>
        <v>1420.0000000000002</v>
      </c>
      <c r="X708" s="3">
        <f t="shared" si="112"/>
        <v>3324</v>
      </c>
      <c r="Y708" s="62">
        <v>0</v>
      </c>
      <c r="Z708" s="138">
        <f t="shared" si="115"/>
        <v>1779639.6470588238</v>
      </c>
      <c r="AA708" s="84"/>
      <c r="AB708" s="73"/>
    </row>
    <row r="709" spans="1:29" s="14" customFormat="1" x14ac:dyDescent="0.4">
      <c r="A709" s="28"/>
      <c r="B709" s="260">
        <v>696</v>
      </c>
      <c r="C709" s="66" t="s">
        <v>693</v>
      </c>
      <c r="D709" s="74" t="s">
        <v>2451</v>
      </c>
      <c r="E709" s="66" t="s">
        <v>706</v>
      </c>
      <c r="F709" s="71" t="s">
        <v>1746</v>
      </c>
      <c r="G709" s="3">
        <f>2975+396</f>
        <v>3371</v>
      </c>
      <c r="H709" s="47" t="s">
        <v>4907</v>
      </c>
      <c r="I709" s="47" t="s">
        <v>4907</v>
      </c>
      <c r="J709" s="47" t="s">
        <v>4907</v>
      </c>
      <c r="K709" s="47" t="s">
        <v>4905</v>
      </c>
      <c r="L709" s="51">
        <v>6.4000000000000001E-2</v>
      </c>
      <c r="M709" s="51">
        <v>4.58E-2</v>
      </c>
      <c r="N709" s="72">
        <v>0.03</v>
      </c>
      <c r="O709" s="65" t="s">
        <v>4978</v>
      </c>
      <c r="P709" s="63" t="s">
        <v>3367</v>
      </c>
      <c r="Q709" s="63" t="s">
        <v>3856</v>
      </c>
      <c r="R709" s="63" t="s">
        <v>4979</v>
      </c>
      <c r="S709" s="63">
        <v>2</v>
      </c>
      <c r="T709" s="3">
        <f t="shared" si="117"/>
        <v>3155.2559999999999</v>
      </c>
      <c r="U709" s="3">
        <f t="shared" si="116"/>
        <v>3216.6082000000001</v>
      </c>
      <c r="V709" s="3">
        <v>3366092.4705882347</v>
      </c>
      <c r="W709" s="3">
        <f t="shared" si="111"/>
        <v>3155.2559999999999</v>
      </c>
      <c r="X709" s="3">
        <f t="shared" si="112"/>
        <v>3216.6082000000001</v>
      </c>
      <c r="Y709" s="62">
        <v>0</v>
      </c>
      <c r="Z709" s="138">
        <f t="shared" si="115"/>
        <v>3366092.4705882347</v>
      </c>
      <c r="AA709" s="84"/>
      <c r="AB709" s="73"/>
    </row>
    <row r="710" spans="1:29" s="14" customFormat="1" ht="24.9" x14ac:dyDescent="0.4">
      <c r="A710" s="28"/>
      <c r="B710" s="260">
        <v>697</v>
      </c>
      <c r="C710" s="66" t="s">
        <v>471</v>
      </c>
      <c r="D710" s="70" t="s">
        <v>2340</v>
      </c>
      <c r="E710" s="66" t="s">
        <v>511</v>
      </c>
      <c r="F710" s="71" t="s">
        <v>511</v>
      </c>
      <c r="G710" s="3">
        <v>2090</v>
      </c>
      <c r="H710" s="47" t="s">
        <v>4907</v>
      </c>
      <c r="I710" s="47" t="s">
        <v>4907</v>
      </c>
      <c r="J710" s="47" t="s">
        <v>4907</v>
      </c>
      <c r="K710" s="47" t="s">
        <v>4905</v>
      </c>
      <c r="L710" s="51">
        <v>0.04</v>
      </c>
      <c r="M710" s="51">
        <v>0.04</v>
      </c>
      <c r="N710" s="72">
        <v>0</v>
      </c>
      <c r="O710" s="65"/>
      <c r="P710" s="63" t="s">
        <v>4293</v>
      </c>
      <c r="Q710" s="63" t="s">
        <v>4294</v>
      </c>
      <c r="R710" s="63" t="s">
        <v>4979</v>
      </c>
      <c r="S710" s="63">
        <v>2</v>
      </c>
      <c r="T710" s="3">
        <f t="shared" si="117"/>
        <v>2006.3999999999999</v>
      </c>
      <c r="U710" s="3">
        <f t="shared" si="116"/>
        <v>2006.3999999999999</v>
      </c>
      <c r="V710" s="3">
        <v>1666749.125</v>
      </c>
      <c r="W710" s="3">
        <f t="shared" si="111"/>
        <v>2006.3999999999999</v>
      </c>
      <c r="X710" s="3">
        <f t="shared" si="112"/>
        <v>2006.3999999999999</v>
      </c>
      <c r="Y710" s="62">
        <v>0</v>
      </c>
      <c r="Z710" s="138">
        <f t="shared" si="115"/>
        <v>1666749.125</v>
      </c>
      <c r="AA710" s="84"/>
      <c r="AB710" s="73"/>
    </row>
    <row r="711" spans="1:29" s="14" customFormat="1" ht="24.9" x14ac:dyDescent="0.4">
      <c r="A711" s="28"/>
      <c r="B711" s="260">
        <v>698</v>
      </c>
      <c r="C711" s="66" t="s">
        <v>693</v>
      </c>
      <c r="D711" s="74" t="s">
        <v>2485</v>
      </c>
      <c r="E711" s="67" t="s">
        <v>1511</v>
      </c>
      <c r="F711" s="71" t="s">
        <v>1512</v>
      </c>
      <c r="G711" s="3">
        <v>3043</v>
      </c>
      <c r="H711" s="47" t="s">
        <v>4907</v>
      </c>
      <c r="I711" s="47" t="s">
        <v>4907</v>
      </c>
      <c r="J711" s="47" t="s">
        <v>4907</v>
      </c>
      <c r="K711" s="47" t="s">
        <v>4905</v>
      </c>
      <c r="L711" s="51">
        <v>3.09E-2</v>
      </c>
      <c r="M711" s="51">
        <v>3.09E-2</v>
      </c>
      <c r="N711" s="72">
        <v>0</v>
      </c>
      <c r="O711" s="65"/>
      <c r="P711" s="63" t="s">
        <v>4436</v>
      </c>
      <c r="Q711" s="63" t="s">
        <v>4437</v>
      </c>
      <c r="R711" s="63" t="s">
        <v>4985</v>
      </c>
      <c r="S711" s="63">
        <v>2</v>
      </c>
      <c r="T711" s="3">
        <f t="shared" si="117"/>
        <v>2948.9712999999997</v>
      </c>
      <c r="U711" s="3">
        <f t="shared" si="116"/>
        <v>2948.9712999999997</v>
      </c>
      <c r="V711" s="3">
        <f>T711*1800</f>
        <v>5308148.34</v>
      </c>
      <c r="W711" s="3">
        <f t="shared" si="111"/>
        <v>2948.9712999999997</v>
      </c>
      <c r="X711" s="3">
        <f t="shared" si="112"/>
        <v>2948.9712999999997</v>
      </c>
      <c r="Y711" s="62">
        <f>U711*1800</f>
        <v>5308148.34</v>
      </c>
      <c r="Z711" s="138">
        <f t="shared" si="115"/>
        <v>10616296.68</v>
      </c>
      <c r="AA711" s="84"/>
      <c r="AB711" s="73"/>
    </row>
    <row r="712" spans="1:29" s="14" customFormat="1" ht="24.9" x14ac:dyDescent="0.4">
      <c r="A712" s="28"/>
      <c r="B712" s="260">
        <v>699</v>
      </c>
      <c r="C712" s="66" t="s">
        <v>162</v>
      </c>
      <c r="D712" s="70" t="s">
        <v>2103</v>
      </c>
      <c r="E712" s="66" t="s">
        <v>171</v>
      </c>
      <c r="F712" s="71" t="s">
        <v>208</v>
      </c>
      <c r="G712" s="3">
        <v>3881</v>
      </c>
      <c r="H712" s="47" t="s">
        <v>4907</v>
      </c>
      <c r="I712" s="47" t="s">
        <v>4907</v>
      </c>
      <c r="J712" s="47" t="s">
        <v>4907</v>
      </c>
      <c r="K712" s="47" t="s">
        <v>4905</v>
      </c>
      <c r="L712" s="51">
        <v>3.0404534913682044E-2</v>
      </c>
      <c r="M712" s="51">
        <v>3.0404534913682044E-2</v>
      </c>
      <c r="N712" s="72">
        <v>0</v>
      </c>
      <c r="O712" s="65"/>
      <c r="P712" s="63" t="s">
        <v>3173</v>
      </c>
      <c r="Q712" s="63" t="s">
        <v>3663</v>
      </c>
      <c r="R712" s="63" t="s">
        <v>4979</v>
      </c>
      <c r="S712" s="63">
        <v>3</v>
      </c>
      <c r="T712" s="3">
        <v>3685</v>
      </c>
      <c r="U712" s="3">
        <f t="shared" si="116"/>
        <v>3763</v>
      </c>
      <c r="V712" s="3">
        <v>3859603.4782608692</v>
      </c>
      <c r="W712" s="3">
        <f t="shared" si="111"/>
        <v>3685</v>
      </c>
      <c r="X712" s="3">
        <f t="shared" si="112"/>
        <v>3763</v>
      </c>
      <c r="Y712" s="62">
        <v>0</v>
      </c>
      <c r="Z712" s="212">
        <f t="shared" ref="Z712:Z743" si="118">V712+Y712</f>
        <v>3859603.4782608692</v>
      </c>
      <c r="AA712" s="84"/>
      <c r="AB712" s="73"/>
    </row>
    <row r="713" spans="1:29" s="14" customFormat="1" x14ac:dyDescent="0.4">
      <c r="A713" s="28"/>
      <c r="B713" s="260">
        <v>700</v>
      </c>
      <c r="C713" s="66" t="s">
        <v>30</v>
      </c>
      <c r="D713" s="80" t="s">
        <v>2042</v>
      </c>
      <c r="E713" s="66" t="s">
        <v>51</v>
      </c>
      <c r="F713" s="71" t="s">
        <v>51</v>
      </c>
      <c r="G713" s="3">
        <v>2588</v>
      </c>
      <c r="H713" s="47" t="s">
        <v>4907</v>
      </c>
      <c r="I713" s="47" t="s">
        <v>4907</v>
      </c>
      <c r="J713" s="47" t="s">
        <v>4907</v>
      </c>
      <c r="K713" s="47" t="s">
        <v>4905</v>
      </c>
      <c r="L713" s="51">
        <v>0.02</v>
      </c>
      <c r="M713" s="51">
        <v>0.02</v>
      </c>
      <c r="N713" s="72">
        <v>0</v>
      </c>
      <c r="O713" s="65"/>
      <c r="P713" s="63" t="s">
        <v>4041</v>
      </c>
      <c r="Q713" s="63" t="s">
        <v>4042</v>
      </c>
      <c r="R713" s="63" t="s">
        <v>4985</v>
      </c>
      <c r="S713" s="63">
        <v>2</v>
      </c>
      <c r="T713" s="3">
        <f t="shared" ref="T713:T776" si="119">IF(G713*(1-L713)-AA713&gt;0,G713*(1-L713)-AA713,0)</f>
        <v>2536.2399999999998</v>
      </c>
      <c r="U713" s="3">
        <f t="shared" si="116"/>
        <v>2536.2399999999998</v>
      </c>
      <c r="V713" s="3">
        <v>0</v>
      </c>
      <c r="W713" s="3">
        <f t="shared" si="111"/>
        <v>2536.2399999999998</v>
      </c>
      <c r="X713" s="3">
        <f t="shared" si="112"/>
        <v>2536.2399999999998</v>
      </c>
      <c r="Y713" s="62">
        <v>0</v>
      </c>
      <c r="Z713" s="138">
        <f t="shared" si="118"/>
        <v>0</v>
      </c>
      <c r="AA713" s="84"/>
      <c r="AB713" s="73"/>
    </row>
    <row r="714" spans="1:29" s="14" customFormat="1" ht="24.9" x14ac:dyDescent="0.4">
      <c r="A714" s="28"/>
      <c r="B714" s="260">
        <v>701</v>
      </c>
      <c r="C714" s="66" t="s">
        <v>0</v>
      </c>
      <c r="D714" s="80" t="s">
        <v>2009</v>
      </c>
      <c r="E714" s="66" t="s">
        <v>16</v>
      </c>
      <c r="F714" s="71" t="s">
        <v>1379</v>
      </c>
      <c r="G714" s="3">
        <v>4867</v>
      </c>
      <c r="H714" s="47" t="s">
        <v>4907</v>
      </c>
      <c r="I714" s="47" t="s">
        <v>4907</v>
      </c>
      <c r="J714" s="47" t="s">
        <v>4907</v>
      </c>
      <c r="K714" s="47" t="s">
        <v>4905</v>
      </c>
      <c r="L714" s="51">
        <v>0.92</v>
      </c>
      <c r="M714" s="51">
        <v>0</v>
      </c>
      <c r="N714" s="72">
        <v>0</v>
      </c>
      <c r="O714" s="65"/>
      <c r="P714" s="258" t="s">
        <v>4916</v>
      </c>
      <c r="Q714" s="63" t="s">
        <v>4917</v>
      </c>
      <c r="R714" s="63" t="s">
        <v>4985</v>
      </c>
      <c r="S714" s="63">
        <v>2</v>
      </c>
      <c r="T714" s="3">
        <f t="shared" si="119"/>
        <v>389.35999999999979</v>
      </c>
      <c r="U714" s="3">
        <f t="shared" si="116"/>
        <v>4867</v>
      </c>
      <c r="V714" s="3">
        <v>6302000</v>
      </c>
      <c r="W714" s="3">
        <f t="shared" si="111"/>
        <v>389.35999999999979</v>
      </c>
      <c r="X714" s="3">
        <f t="shared" si="112"/>
        <v>4867</v>
      </c>
      <c r="Y714" s="62">
        <v>4043866.1074346397</v>
      </c>
      <c r="Z714" s="138">
        <f t="shared" si="118"/>
        <v>10345866.10743464</v>
      </c>
      <c r="AA714" s="84"/>
      <c r="AB714" s="73"/>
    </row>
    <row r="715" spans="1:29" s="14" customFormat="1" ht="37.299999999999997" x14ac:dyDescent="0.4">
      <c r="A715" s="28"/>
      <c r="B715" s="260">
        <v>702</v>
      </c>
      <c r="C715" s="66" t="s">
        <v>327</v>
      </c>
      <c r="D715" s="70" t="s">
        <v>2216</v>
      </c>
      <c r="E715" s="66" t="s">
        <v>336</v>
      </c>
      <c r="F715" s="71" t="s">
        <v>336</v>
      </c>
      <c r="G715" s="3">
        <v>2745</v>
      </c>
      <c r="H715" s="47" t="s">
        <v>4907</v>
      </c>
      <c r="I715" s="47" t="s">
        <v>4907</v>
      </c>
      <c r="J715" s="47" t="s">
        <v>4907</v>
      </c>
      <c r="K715" s="47" t="s">
        <v>4905</v>
      </c>
      <c r="L715" s="51">
        <v>0.87285974499089258</v>
      </c>
      <c r="M715" s="51">
        <v>0</v>
      </c>
      <c r="N715" s="72">
        <v>0</v>
      </c>
      <c r="O715" s="65"/>
      <c r="P715" s="63" t="s">
        <v>3264</v>
      </c>
      <c r="Q715" s="63" t="s">
        <v>3754</v>
      </c>
      <c r="R715" s="63" t="s">
        <v>4979</v>
      </c>
      <c r="S715" s="63">
        <v>2</v>
      </c>
      <c r="T715" s="3">
        <f t="shared" si="119"/>
        <v>348.99999999999989</v>
      </c>
      <c r="U715" s="3">
        <f t="shared" si="116"/>
        <v>2745</v>
      </c>
      <c r="V715" s="3">
        <v>749746</v>
      </c>
      <c r="W715" s="3">
        <f t="shared" si="111"/>
        <v>348.99999999999989</v>
      </c>
      <c r="X715" s="3">
        <f t="shared" si="112"/>
        <v>2745</v>
      </c>
      <c r="Y715" s="62">
        <v>1472306.0782175011</v>
      </c>
      <c r="Z715" s="138">
        <f t="shared" si="118"/>
        <v>2222052.0782175008</v>
      </c>
      <c r="AA715" s="84"/>
      <c r="AB715" s="73"/>
    </row>
    <row r="716" spans="1:29" s="14" customFormat="1" x14ac:dyDescent="0.4">
      <c r="A716" s="28"/>
      <c r="B716" s="260">
        <v>703</v>
      </c>
      <c r="C716" s="66" t="s">
        <v>963</v>
      </c>
      <c r="D716" s="70" t="s">
        <v>2652</v>
      </c>
      <c r="E716" s="66" t="s">
        <v>969</v>
      </c>
      <c r="F716" s="71" t="s">
        <v>988</v>
      </c>
      <c r="G716" s="3">
        <v>4869</v>
      </c>
      <c r="H716" s="47" t="s">
        <v>4907</v>
      </c>
      <c r="I716" s="47" t="s">
        <v>4907</v>
      </c>
      <c r="J716" s="47" t="s">
        <v>4907</v>
      </c>
      <c r="K716" s="47" t="s">
        <v>4905</v>
      </c>
      <c r="L716" s="51">
        <v>0.69295543232696655</v>
      </c>
      <c r="M716" s="51">
        <v>0</v>
      </c>
      <c r="N716" s="72">
        <v>0</v>
      </c>
      <c r="O716" s="65"/>
      <c r="P716" s="258" t="s">
        <v>4972</v>
      </c>
      <c r="Q716" s="63" t="s">
        <v>4973</v>
      </c>
      <c r="R716" s="63" t="s">
        <v>4985</v>
      </c>
      <c r="S716" s="63">
        <v>2</v>
      </c>
      <c r="T716" s="3">
        <f t="shared" si="119"/>
        <v>1494.9999999999998</v>
      </c>
      <c r="U716" s="3">
        <f t="shared" si="116"/>
        <v>4869</v>
      </c>
      <c r="V716" s="3">
        <v>2311894.1641052817</v>
      </c>
      <c r="W716" s="3">
        <f t="shared" si="111"/>
        <v>1494.9999999999998</v>
      </c>
      <c r="X716" s="3">
        <f t="shared" si="112"/>
        <v>4869</v>
      </c>
      <c r="Y716" s="62">
        <v>1753524.4261585739</v>
      </c>
      <c r="Z716" s="138">
        <f t="shared" si="118"/>
        <v>4065418.5902638556</v>
      </c>
      <c r="AA716" s="84"/>
      <c r="AB716" s="73"/>
    </row>
    <row r="717" spans="1:29" s="14" customFormat="1" ht="24.9" x14ac:dyDescent="0.4">
      <c r="A717" s="27"/>
      <c r="B717" s="260">
        <v>704</v>
      </c>
      <c r="C717" s="66" t="s">
        <v>890</v>
      </c>
      <c r="D717" s="70" t="s">
        <v>2614</v>
      </c>
      <c r="E717" s="66" t="s">
        <v>912</v>
      </c>
      <c r="F717" s="71" t="s">
        <v>912</v>
      </c>
      <c r="G717" s="3">
        <v>4498</v>
      </c>
      <c r="H717" s="47" t="s">
        <v>4907</v>
      </c>
      <c r="I717" s="47" t="s">
        <v>4907</v>
      </c>
      <c r="J717" s="47" t="s">
        <v>4907</v>
      </c>
      <c r="K717" s="47" t="s">
        <v>4905</v>
      </c>
      <c r="L717" s="51">
        <v>0.66451756336149403</v>
      </c>
      <c r="M717" s="51">
        <v>0</v>
      </c>
      <c r="N717" s="72">
        <v>0</v>
      </c>
      <c r="O717" s="65"/>
      <c r="P717" s="63" t="s">
        <v>3431</v>
      </c>
      <c r="Q717" s="63" t="s">
        <v>3919</v>
      </c>
      <c r="R717" s="63" t="s">
        <v>4979</v>
      </c>
      <c r="S717" s="63">
        <v>2</v>
      </c>
      <c r="T717" s="62">
        <f t="shared" si="119"/>
        <v>1508.9999999999998</v>
      </c>
      <c r="U717" s="62">
        <f t="shared" si="116"/>
        <v>4498</v>
      </c>
      <c r="V717" s="3">
        <v>1103057.375</v>
      </c>
      <c r="W717" s="3">
        <f t="shared" si="111"/>
        <v>1508.9999999999998</v>
      </c>
      <c r="X717" s="3">
        <f t="shared" si="112"/>
        <v>4498</v>
      </c>
      <c r="Y717" s="62">
        <v>0</v>
      </c>
      <c r="Z717" s="138">
        <f t="shared" si="118"/>
        <v>1103057.375</v>
      </c>
      <c r="AA717" s="84"/>
      <c r="AB717" s="65"/>
    </row>
    <row r="718" spans="1:29" s="14" customFormat="1" ht="24.9" x14ac:dyDescent="0.4">
      <c r="A718" s="29"/>
      <c r="B718" s="260">
        <v>705</v>
      </c>
      <c r="C718" s="66" t="s">
        <v>0</v>
      </c>
      <c r="D718" s="80" t="s">
        <v>2016</v>
      </c>
      <c r="E718" s="66" t="s">
        <v>1219</v>
      </c>
      <c r="F718" s="71" t="s">
        <v>1223</v>
      </c>
      <c r="G718" s="3">
        <v>2189</v>
      </c>
      <c r="H718" s="47" t="s">
        <v>4907</v>
      </c>
      <c r="I718" s="47" t="s">
        <v>4907</v>
      </c>
      <c r="J718" s="47" t="s">
        <v>4907</v>
      </c>
      <c r="K718" s="47" t="s">
        <v>4905</v>
      </c>
      <c r="L718" s="51">
        <v>0.49199999999999999</v>
      </c>
      <c r="M718" s="51">
        <v>0</v>
      </c>
      <c r="N718" s="72">
        <v>0</v>
      </c>
      <c r="O718" s="65"/>
      <c r="P718" s="63" t="s">
        <v>4031</v>
      </c>
      <c r="Q718" s="63" t="s">
        <v>4032</v>
      </c>
      <c r="R718" s="63" t="s">
        <v>4985</v>
      </c>
      <c r="S718" s="63">
        <v>2</v>
      </c>
      <c r="T718" s="3">
        <f t="shared" si="119"/>
        <v>1112.0119999999999</v>
      </c>
      <c r="U718" s="3">
        <f t="shared" si="116"/>
        <v>2189</v>
      </c>
      <c r="V718" s="3">
        <v>6019000</v>
      </c>
      <c r="W718" s="3">
        <f t="shared" si="111"/>
        <v>1112.0119999999999</v>
      </c>
      <c r="X718" s="3">
        <f t="shared" si="112"/>
        <v>2189</v>
      </c>
      <c r="Y718" s="62">
        <v>1424000</v>
      </c>
      <c r="Z718" s="138">
        <f t="shared" si="118"/>
        <v>7443000</v>
      </c>
      <c r="AA718" s="114"/>
      <c r="AB718" s="115"/>
      <c r="AC718" s="12"/>
    </row>
    <row r="719" spans="1:29" s="14" customFormat="1" x14ac:dyDescent="0.4">
      <c r="A719" s="28"/>
      <c r="B719" s="260">
        <v>706</v>
      </c>
      <c r="C719" s="66" t="s">
        <v>821</v>
      </c>
      <c r="D719" s="74" t="s">
        <v>2571</v>
      </c>
      <c r="E719" s="66" t="s">
        <v>1604</v>
      </c>
      <c r="F719" s="71" t="s">
        <v>1605</v>
      </c>
      <c r="G719" s="3">
        <v>2967</v>
      </c>
      <c r="H719" s="47" t="s">
        <v>4907</v>
      </c>
      <c r="I719" s="47" t="s">
        <v>4907</v>
      </c>
      <c r="J719" s="47" t="s">
        <v>4907</v>
      </c>
      <c r="K719" s="47" t="s">
        <v>4905</v>
      </c>
      <c r="L719" s="51">
        <f>1207/G719</f>
        <v>0.40680822379507919</v>
      </c>
      <c r="M719" s="51">
        <v>0</v>
      </c>
      <c r="N719" s="72">
        <v>0</v>
      </c>
      <c r="O719" s="65"/>
      <c r="P719" s="63" t="s">
        <v>3416</v>
      </c>
      <c r="Q719" s="63" t="s">
        <v>3904</v>
      </c>
      <c r="R719" s="63" t="s">
        <v>4979</v>
      </c>
      <c r="S719" s="63">
        <v>2</v>
      </c>
      <c r="T719" s="3">
        <f t="shared" si="119"/>
        <v>1760</v>
      </c>
      <c r="U719" s="3">
        <f t="shared" si="116"/>
        <v>2967</v>
      </c>
      <c r="V719" s="3">
        <v>34872</v>
      </c>
      <c r="W719" s="3">
        <f t="shared" si="111"/>
        <v>1760</v>
      </c>
      <c r="X719" s="3">
        <f t="shared" si="112"/>
        <v>2967</v>
      </c>
      <c r="Y719" s="62">
        <v>0</v>
      </c>
      <c r="Z719" s="138">
        <f t="shared" si="118"/>
        <v>34872</v>
      </c>
      <c r="AA719" s="84"/>
      <c r="AB719" s="73"/>
    </row>
    <row r="720" spans="1:29" s="14" customFormat="1" ht="14.6" x14ac:dyDescent="0.4">
      <c r="A720" s="27"/>
      <c r="B720" s="260">
        <v>707</v>
      </c>
      <c r="C720" s="66" t="s">
        <v>319</v>
      </c>
      <c r="D720" s="70" t="s">
        <v>2463</v>
      </c>
      <c r="E720" s="66" t="s">
        <v>1622</v>
      </c>
      <c r="F720" s="71" t="s">
        <v>1623</v>
      </c>
      <c r="G720" s="3">
        <v>2717</v>
      </c>
      <c r="H720" s="47" t="s">
        <v>4907</v>
      </c>
      <c r="I720" s="47" t="s">
        <v>4907</v>
      </c>
      <c r="J720" s="47" t="s">
        <v>4907</v>
      </c>
      <c r="K720" s="47" t="s">
        <v>4905</v>
      </c>
      <c r="L720" s="51">
        <v>0.39</v>
      </c>
      <c r="M720" s="51">
        <v>0</v>
      </c>
      <c r="N720" s="72">
        <v>0</v>
      </c>
      <c r="O720" s="65"/>
      <c r="P720" s="258" t="s">
        <v>4967</v>
      </c>
      <c r="Q720" s="63" t="s">
        <v>4408</v>
      </c>
      <c r="R720" s="63" t="s">
        <v>4985</v>
      </c>
      <c r="S720" s="63">
        <v>2</v>
      </c>
      <c r="T720" s="62">
        <f t="shared" si="119"/>
        <v>1657.37</v>
      </c>
      <c r="U720" s="62">
        <f t="shared" si="116"/>
        <v>2717</v>
      </c>
      <c r="V720" s="3">
        <v>5338572.1100000003</v>
      </c>
      <c r="W720" s="3">
        <f t="shared" si="111"/>
        <v>1657.37</v>
      </c>
      <c r="X720" s="3">
        <f t="shared" si="112"/>
        <v>2717</v>
      </c>
      <c r="Y720" s="62">
        <v>2403892.91</v>
      </c>
      <c r="Z720" s="138">
        <f t="shared" si="118"/>
        <v>7742465.0200000005</v>
      </c>
      <c r="AA720" s="84"/>
      <c r="AB720" s="73"/>
      <c r="AC720" s="13"/>
    </row>
    <row r="721" spans="1:29" s="14" customFormat="1" x14ac:dyDescent="0.4">
      <c r="A721" s="28"/>
      <c r="B721" s="260">
        <v>708</v>
      </c>
      <c r="C721" s="66" t="s">
        <v>30</v>
      </c>
      <c r="D721" s="80" t="s">
        <v>2038</v>
      </c>
      <c r="E721" s="66" t="s">
        <v>56</v>
      </c>
      <c r="F721" s="71" t="s">
        <v>56</v>
      </c>
      <c r="G721" s="3">
        <v>3458</v>
      </c>
      <c r="H721" s="47" t="s">
        <v>4907</v>
      </c>
      <c r="I721" s="47" t="s">
        <v>4907</v>
      </c>
      <c r="J721" s="47" t="s">
        <v>4907</v>
      </c>
      <c r="K721" s="47" t="s">
        <v>4905</v>
      </c>
      <c r="L721" s="51">
        <v>0.31</v>
      </c>
      <c r="M721" s="51">
        <v>0</v>
      </c>
      <c r="N721" s="72">
        <v>0</v>
      </c>
      <c r="O721" s="65"/>
      <c r="P721" s="63" t="s">
        <v>3202</v>
      </c>
      <c r="Q721" s="63" t="s">
        <v>3692</v>
      </c>
      <c r="R721" s="63" t="s">
        <v>4979</v>
      </c>
      <c r="S721" s="63">
        <v>2</v>
      </c>
      <c r="T721" s="3">
        <f t="shared" si="119"/>
        <v>2386.02</v>
      </c>
      <c r="U721" s="3">
        <f t="shared" si="116"/>
        <v>3458</v>
      </c>
      <c r="V721" s="3">
        <v>0</v>
      </c>
      <c r="W721" s="3">
        <f t="shared" si="111"/>
        <v>2386.02</v>
      </c>
      <c r="X721" s="3">
        <f t="shared" si="112"/>
        <v>3458</v>
      </c>
      <c r="Y721" s="62">
        <v>0</v>
      </c>
      <c r="Z721" s="138">
        <f t="shared" si="118"/>
        <v>0</v>
      </c>
      <c r="AA721" s="84"/>
      <c r="AB721" s="73"/>
    </row>
    <row r="722" spans="1:29" s="14" customFormat="1" x14ac:dyDescent="0.4">
      <c r="A722" s="28"/>
      <c r="B722" s="260">
        <v>709</v>
      </c>
      <c r="C722" s="66" t="s">
        <v>360</v>
      </c>
      <c r="D722" s="70" t="s">
        <v>2230</v>
      </c>
      <c r="E722" s="66" t="s">
        <v>1581</v>
      </c>
      <c r="F722" s="71" t="s">
        <v>1582</v>
      </c>
      <c r="G722" s="3">
        <v>2997</v>
      </c>
      <c r="H722" s="47" t="s">
        <v>4907</v>
      </c>
      <c r="I722" s="47" t="s">
        <v>4907</v>
      </c>
      <c r="J722" s="47" t="s">
        <v>4907</v>
      </c>
      <c r="K722" s="47" t="s">
        <v>4905</v>
      </c>
      <c r="L722" s="51">
        <v>0.27710000000000001</v>
      </c>
      <c r="M722" s="51">
        <v>0</v>
      </c>
      <c r="N722" s="72">
        <v>0</v>
      </c>
      <c r="O722" s="65"/>
      <c r="P722" s="63" t="s">
        <v>3274</v>
      </c>
      <c r="Q722" s="63" t="s">
        <v>3764</v>
      </c>
      <c r="R722" s="63" t="s">
        <v>4979</v>
      </c>
      <c r="S722" s="63">
        <v>2</v>
      </c>
      <c r="T722" s="3">
        <f t="shared" si="119"/>
        <v>2166.5313000000001</v>
      </c>
      <c r="U722" s="3">
        <f t="shared" si="116"/>
        <v>2997</v>
      </c>
      <c r="V722" s="3">
        <v>4010969</v>
      </c>
      <c r="W722" s="3">
        <f t="shared" si="111"/>
        <v>2166.5313000000001</v>
      </c>
      <c r="X722" s="3">
        <f t="shared" si="112"/>
        <v>2997</v>
      </c>
      <c r="Y722" s="62">
        <v>0</v>
      </c>
      <c r="Z722" s="138">
        <f t="shared" si="118"/>
        <v>4010969</v>
      </c>
      <c r="AA722" s="84"/>
      <c r="AB722" s="73"/>
    </row>
    <row r="723" spans="1:29" s="14" customFormat="1" ht="49.75" x14ac:dyDescent="0.4">
      <c r="A723" s="27"/>
      <c r="B723" s="260">
        <v>710</v>
      </c>
      <c r="C723" s="66" t="s">
        <v>890</v>
      </c>
      <c r="D723" s="70" t="s">
        <v>2625</v>
      </c>
      <c r="E723" s="66" t="s">
        <v>920</v>
      </c>
      <c r="F723" s="71" t="s">
        <v>959</v>
      </c>
      <c r="G723" s="3">
        <v>2932</v>
      </c>
      <c r="H723" s="47" t="s">
        <v>4907</v>
      </c>
      <c r="I723" s="47" t="s">
        <v>4907</v>
      </c>
      <c r="J723" s="47" t="s">
        <v>4907</v>
      </c>
      <c r="K723" s="47" t="s">
        <v>4905</v>
      </c>
      <c r="L723" s="51">
        <v>0.25750341064120053</v>
      </c>
      <c r="M723" s="51">
        <v>0</v>
      </c>
      <c r="N723" s="72">
        <v>0</v>
      </c>
      <c r="O723" s="65"/>
      <c r="P723" s="63" t="s">
        <v>4882</v>
      </c>
      <c r="Q723" s="63" t="s">
        <v>4883</v>
      </c>
      <c r="R723" s="63" t="s">
        <v>4986</v>
      </c>
      <c r="S723" s="63" t="s">
        <v>4842</v>
      </c>
      <c r="T723" s="62">
        <f t="shared" si="119"/>
        <v>2177</v>
      </c>
      <c r="U723" s="62">
        <f t="shared" si="116"/>
        <v>2932</v>
      </c>
      <c r="V723" s="3">
        <v>3217961.75</v>
      </c>
      <c r="W723" s="3">
        <f t="shared" si="111"/>
        <v>2177</v>
      </c>
      <c r="X723" s="3">
        <f t="shared" si="112"/>
        <v>2932</v>
      </c>
      <c r="Y723" s="62">
        <v>1502199.7945855537</v>
      </c>
      <c r="Z723" s="138">
        <f t="shared" si="118"/>
        <v>4720161.5445855539</v>
      </c>
      <c r="AA723" s="84"/>
      <c r="AB723" s="73"/>
      <c r="AC723" s="13"/>
    </row>
    <row r="724" spans="1:29" s="14" customFormat="1" ht="24.9" x14ac:dyDescent="0.4">
      <c r="A724" s="31"/>
      <c r="B724" s="260">
        <v>711</v>
      </c>
      <c r="C724" s="66" t="s">
        <v>1019</v>
      </c>
      <c r="D724" s="74" t="s">
        <v>3033</v>
      </c>
      <c r="E724" s="66" t="s">
        <v>1606</v>
      </c>
      <c r="F724" s="71" t="s">
        <v>1607</v>
      </c>
      <c r="G724" s="3">
        <v>3907</v>
      </c>
      <c r="H724" s="47" t="s">
        <v>4907</v>
      </c>
      <c r="I724" s="47" t="s">
        <v>4907</v>
      </c>
      <c r="J724" s="47" t="s">
        <v>4907</v>
      </c>
      <c r="K724" s="47" t="s">
        <v>4905</v>
      </c>
      <c r="L724" s="51">
        <f>1000/G724</f>
        <v>0.25595085743537238</v>
      </c>
      <c r="M724" s="51">
        <v>0</v>
      </c>
      <c r="N724" s="72">
        <v>0</v>
      </c>
      <c r="O724" s="65"/>
      <c r="P724" s="63" t="s">
        <v>4622</v>
      </c>
      <c r="Q724" s="63" t="s">
        <v>4623</v>
      </c>
      <c r="R724" s="63" t="s">
        <v>4985</v>
      </c>
      <c r="S724" s="63">
        <v>2</v>
      </c>
      <c r="T724" s="3">
        <f t="shared" si="119"/>
        <v>2907</v>
      </c>
      <c r="U724" s="3">
        <f t="shared" si="116"/>
        <v>3907</v>
      </c>
      <c r="V724" s="3">
        <v>94956</v>
      </c>
      <c r="W724" s="3">
        <f t="shared" si="111"/>
        <v>2907</v>
      </c>
      <c r="X724" s="3">
        <f t="shared" si="112"/>
        <v>3907</v>
      </c>
      <c r="Y724" s="62">
        <v>0</v>
      </c>
      <c r="Z724" s="138">
        <f t="shared" si="118"/>
        <v>94956</v>
      </c>
      <c r="AA724" s="84"/>
      <c r="AB724" s="73"/>
      <c r="AC724" s="13"/>
    </row>
    <row r="725" spans="1:29" s="14" customFormat="1" ht="24.9" x14ac:dyDescent="0.4">
      <c r="A725" s="28"/>
      <c r="B725" s="260">
        <v>712</v>
      </c>
      <c r="C725" s="66" t="s">
        <v>963</v>
      </c>
      <c r="D725" s="70" t="s">
        <v>2675</v>
      </c>
      <c r="E725" s="66" t="s">
        <v>1679</v>
      </c>
      <c r="F725" s="71" t="s">
        <v>1678</v>
      </c>
      <c r="G725" s="3">
        <v>3171</v>
      </c>
      <c r="H725" s="47" t="s">
        <v>4907</v>
      </c>
      <c r="I725" s="47" t="s">
        <v>4907</v>
      </c>
      <c r="J725" s="47" t="s">
        <v>4907</v>
      </c>
      <c r="K725" s="47" t="s">
        <v>4905</v>
      </c>
      <c r="L725" s="51">
        <v>0.2419</v>
      </c>
      <c r="M725" s="51">
        <v>0</v>
      </c>
      <c r="N725" s="72">
        <v>0</v>
      </c>
      <c r="O725" s="65"/>
      <c r="P725" s="258" t="s">
        <v>4974</v>
      </c>
      <c r="Q725" s="63" t="s">
        <v>4975</v>
      </c>
      <c r="R725" s="63" t="s">
        <v>4985</v>
      </c>
      <c r="S725" s="63">
        <v>2</v>
      </c>
      <c r="T725" s="3">
        <f t="shared" si="119"/>
        <v>2403.9351000000001</v>
      </c>
      <c r="U725" s="3">
        <f t="shared" si="116"/>
        <v>3171</v>
      </c>
      <c r="V725" s="3">
        <v>7193194.5</v>
      </c>
      <c r="W725" s="3">
        <f t="shared" si="111"/>
        <v>2403.9351000000001</v>
      </c>
      <c r="X725" s="3">
        <f t="shared" si="112"/>
        <v>3171</v>
      </c>
      <c r="Y725" s="62">
        <v>7193194.5</v>
      </c>
      <c r="Z725" s="138">
        <f t="shared" si="118"/>
        <v>14386389</v>
      </c>
      <c r="AA725" s="84"/>
      <c r="AB725" s="73"/>
    </row>
    <row r="726" spans="1:29" s="14" customFormat="1" x14ac:dyDescent="0.4">
      <c r="A726" s="28"/>
      <c r="B726" s="260">
        <v>713</v>
      </c>
      <c r="C726" s="68" t="s">
        <v>364</v>
      </c>
      <c r="D726" s="80" t="s">
        <v>2243</v>
      </c>
      <c r="E726" s="68" t="s">
        <v>390</v>
      </c>
      <c r="F726" s="76" t="s">
        <v>1721</v>
      </c>
      <c r="G726" s="9">
        <v>3020</v>
      </c>
      <c r="H726" s="47" t="s">
        <v>4907</v>
      </c>
      <c r="I726" s="47" t="s">
        <v>4907</v>
      </c>
      <c r="J726" s="47" t="s">
        <v>4907</v>
      </c>
      <c r="K726" s="47" t="s">
        <v>4905</v>
      </c>
      <c r="L726" s="55">
        <v>0.24</v>
      </c>
      <c r="M726" s="55">
        <v>0</v>
      </c>
      <c r="N726" s="72">
        <v>0</v>
      </c>
      <c r="O726" s="65"/>
      <c r="P726" s="63" t="s">
        <v>4214</v>
      </c>
      <c r="Q726" s="63" t="s">
        <v>4215</v>
      </c>
      <c r="R726" s="63" t="s">
        <v>4985</v>
      </c>
      <c r="S726" s="63">
        <v>2</v>
      </c>
      <c r="T726" s="64">
        <f t="shared" si="119"/>
        <v>2295.1999999999998</v>
      </c>
      <c r="U726" s="64">
        <f t="shared" si="116"/>
        <v>3020</v>
      </c>
      <c r="V726" s="9">
        <v>3515673.5</v>
      </c>
      <c r="W726" s="9">
        <f t="shared" ref="W726:W789" si="120">T726</f>
        <v>2295.1999999999998</v>
      </c>
      <c r="X726" s="9">
        <f t="shared" ref="X726:X789" si="121">U726</f>
        <v>3020</v>
      </c>
      <c r="Y726" s="64">
        <v>1515810.134031625</v>
      </c>
      <c r="Z726" s="138">
        <f t="shared" si="118"/>
        <v>5031483.6340316255</v>
      </c>
      <c r="AA726" s="84"/>
      <c r="AB726" s="73"/>
    </row>
    <row r="727" spans="1:29" s="14" customFormat="1" x14ac:dyDescent="0.4">
      <c r="A727" s="28"/>
      <c r="B727" s="260">
        <v>714</v>
      </c>
      <c r="C727" s="66" t="s">
        <v>471</v>
      </c>
      <c r="D727" s="70" t="s">
        <v>2327</v>
      </c>
      <c r="E727" s="66" t="s">
        <v>496</v>
      </c>
      <c r="F727" s="71" t="s">
        <v>496</v>
      </c>
      <c r="G727" s="3">
        <v>3573</v>
      </c>
      <c r="H727" s="47" t="s">
        <v>4907</v>
      </c>
      <c r="I727" s="47" t="s">
        <v>4907</v>
      </c>
      <c r="J727" s="47" t="s">
        <v>4907</v>
      </c>
      <c r="K727" s="47" t="s">
        <v>4905</v>
      </c>
      <c r="L727" s="51">
        <v>0.23</v>
      </c>
      <c r="M727" s="51">
        <v>0</v>
      </c>
      <c r="N727" s="72">
        <v>0.17760000000000001</v>
      </c>
      <c r="O727" s="65" t="s">
        <v>5165</v>
      </c>
      <c r="P727" s="63" t="s">
        <v>4283</v>
      </c>
      <c r="Q727" s="63" t="s">
        <v>4284</v>
      </c>
      <c r="R727" s="63" t="s">
        <v>4979</v>
      </c>
      <c r="S727" s="63">
        <v>2</v>
      </c>
      <c r="T727" s="3">
        <f t="shared" si="119"/>
        <v>2751.21</v>
      </c>
      <c r="U727" s="3">
        <f t="shared" si="116"/>
        <v>3573</v>
      </c>
      <c r="V727" s="3">
        <v>2102386.4615384615</v>
      </c>
      <c r="W727" s="3">
        <f t="shared" si="120"/>
        <v>2751.21</v>
      </c>
      <c r="X727" s="3">
        <f t="shared" si="121"/>
        <v>3573</v>
      </c>
      <c r="Y727" s="62">
        <v>0</v>
      </c>
      <c r="Z727" s="138">
        <f t="shared" si="118"/>
        <v>2102386.4615384615</v>
      </c>
      <c r="AA727" s="84"/>
      <c r="AB727" s="73"/>
    </row>
    <row r="728" spans="1:29" s="14" customFormat="1" ht="37.299999999999997" x14ac:dyDescent="0.4">
      <c r="A728" s="28"/>
      <c r="B728" s="260">
        <v>715</v>
      </c>
      <c r="C728" s="66" t="s">
        <v>261</v>
      </c>
      <c r="D728" s="70" t="s">
        <v>2178</v>
      </c>
      <c r="E728" s="66" t="s">
        <v>277</v>
      </c>
      <c r="F728" s="71" t="s">
        <v>290</v>
      </c>
      <c r="G728" s="3">
        <v>2879</v>
      </c>
      <c r="H728" s="47" t="s">
        <v>4907</v>
      </c>
      <c r="I728" s="47" t="s">
        <v>4907</v>
      </c>
      <c r="J728" s="47" t="s">
        <v>4907</v>
      </c>
      <c r="K728" s="47" t="s">
        <v>4905</v>
      </c>
      <c r="L728" s="51">
        <v>0.21535255296978117</v>
      </c>
      <c r="M728" s="51">
        <v>0</v>
      </c>
      <c r="N728" s="72">
        <v>0</v>
      </c>
      <c r="O728" s="65"/>
      <c r="P728" s="63" t="s">
        <v>3257</v>
      </c>
      <c r="Q728" s="63" t="s">
        <v>3747</v>
      </c>
      <c r="R728" s="63" t="s">
        <v>4979</v>
      </c>
      <c r="S728" s="63">
        <v>2</v>
      </c>
      <c r="T728" s="3">
        <f t="shared" si="119"/>
        <v>2259</v>
      </c>
      <c r="U728" s="3">
        <f t="shared" si="116"/>
        <v>2879</v>
      </c>
      <c r="V728" s="3">
        <v>3609934.8383838381</v>
      </c>
      <c r="W728" s="3">
        <f t="shared" si="120"/>
        <v>2259</v>
      </c>
      <c r="X728" s="3">
        <f t="shared" si="121"/>
        <v>2879</v>
      </c>
      <c r="Y728" s="62">
        <v>1493865.1520232884</v>
      </c>
      <c r="Z728" s="138">
        <f t="shared" si="118"/>
        <v>5103799.990407126</v>
      </c>
      <c r="AA728" s="84"/>
      <c r="AB728" s="73"/>
    </row>
    <row r="729" spans="1:29" s="14" customFormat="1" x14ac:dyDescent="0.4">
      <c r="A729" s="28"/>
      <c r="B729" s="260">
        <v>716</v>
      </c>
      <c r="C729" s="66" t="s">
        <v>693</v>
      </c>
      <c r="D729" s="70" t="s">
        <v>2990</v>
      </c>
      <c r="E729" s="66" t="s">
        <v>44</v>
      </c>
      <c r="F729" s="71" t="s">
        <v>44</v>
      </c>
      <c r="G729" s="3">
        <v>2218</v>
      </c>
      <c r="H729" s="47" t="s">
        <v>4907</v>
      </c>
      <c r="I729" s="47" t="s">
        <v>4907</v>
      </c>
      <c r="J729" s="47" t="s">
        <v>4907</v>
      </c>
      <c r="K729" s="47" t="s">
        <v>4905</v>
      </c>
      <c r="L729" s="51">
        <v>0.20694319206492334</v>
      </c>
      <c r="M729" s="51">
        <v>0</v>
      </c>
      <c r="N729" s="72">
        <v>0</v>
      </c>
      <c r="O729" s="65"/>
      <c r="P729" s="63" t="s">
        <v>3375</v>
      </c>
      <c r="Q729" s="63" t="s">
        <v>3864</v>
      </c>
      <c r="R729" s="63" t="s">
        <v>4979</v>
      </c>
      <c r="S729" s="63">
        <v>2</v>
      </c>
      <c r="T729" s="3">
        <f t="shared" si="119"/>
        <v>1759</v>
      </c>
      <c r="U729" s="3">
        <f t="shared" si="116"/>
        <v>2218</v>
      </c>
      <c r="V729" s="3">
        <v>621585.99999999988</v>
      </c>
      <c r="W729" s="3">
        <f t="shared" si="120"/>
        <v>1759</v>
      </c>
      <c r="X729" s="3">
        <f t="shared" si="121"/>
        <v>2218</v>
      </c>
      <c r="Y729" s="62">
        <v>0</v>
      </c>
      <c r="Z729" s="138">
        <f t="shared" si="118"/>
        <v>621585.99999999988</v>
      </c>
      <c r="AA729" s="84"/>
      <c r="AB729" s="73"/>
    </row>
    <row r="730" spans="1:29" s="14" customFormat="1" ht="24.9" x14ac:dyDescent="0.4">
      <c r="A730" s="42"/>
      <c r="B730" s="260">
        <v>717</v>
      </c>
      <c r="C730" s="66" t="s">
        <v>232</v>
      </c>
      <c r="D730" s="66" t="s">
        <v>2159</v>
      </c>
      <c r="E730" s="66" t="s">
        <v>1683</v>
      </c>
      <c r="F730" s="71" t="s">
        <v>1688</v>
      </c>
      <c r="G730" s="3">
        <v>3197</v>
      </c>
      <c r="H730" s="47" t="s">
        <v>4907</v>
      </c>
      <c r="I730" s="47" t="s">
        <v>4907</v>
      </c>
      <c r="J730" s="47" t="s">
        <v>4907</v>
      </c>
      <c r="K730" s="47" t="s">
        <v>4905</v>
      </c>
      <c r="L730" s="51">
        <v>0.183</v>
      </c>
      <c r="M730" s="51">
        <v>0</v>
      </c>
      <c r="N730" s="72">
        <v>0</v>
      </c>
      <c r="O730" s="65"/>
      <c r="P730" s="63" t="s">
        <v>4791</v>
      </c>
      <c r="Q730" s="63" t="s">
        <v>4792</v>
      </c>
      <c r="R730" s="63" t="s">
        <v>4981</v>
      </c>
      <c r="S730" s="63" t="s">
        <v>4761</v>
      </c>
      <c r="T730" s="3">
        <f t="shared" si="119"/>
        <v>2611.9489999999996</v>
      </c>
      <c r="U730" s="3">
        <f t="shared" si="116"/>
        <v>3197</v>
      </c>
      <c r="V730" s="2">
        <v>1632286</v>
      </c>
      <c r="W730" s="2">
        <f t="shared" si="120"/>
        <v>2611.9489999999996</v>
      </c>
      <c r="X730" s="2">
        <f t="shared" si="121"/>
        <v>3197</v>
      </c>
      <c r="Y730" s="62">
        <v>0</v>
      </c>
      <c r="Z730" s="138">
        <f t="shared" si="118"/>
        <v>1632286</v>
      </c>
      <c r="AA730" s="84"/>
      <c r="AB730" s="73"/>
      <c r="AC730" s="11"/>
    </row>
    <row r="731" spans="1:29" s="14" customFormat="1" x14ac:dyDescent="0.4">
      <c r="A731" s="28"/>
      <c r="B731" s="260">
        <v>718</v>
      </c>
      <c r="C731" s="66" t="s">
        <v>693</v>
      </c>
      <c r="D731" s="74" t="s">
        <v>2474</v>
      </c>
      <c r="E731" s="66" t="s">
        <v>1467</v>
      </c>
      <c r="F731" s="71" t="s">
        <v>1751</v>
      </c>
      <c r="G731" s="3">
        <f>3502+1417</f>
        <v>4919</v>
      </c>
      <c r="H731" s="47" t="s">
        <v>4907</v>
      </c>
      <c r="I731" s="47" t="s">
        <v>4907</v>
      </c>
      <c r="J731" s="47" t="s">
        <v>4907</v>
      </c>
      <c r="K731" s="47" t="s">
        <v>4905</v>
      </c>
      <c r="L731" s="51">
        <v>0.17</v>
      </c>
      <c r="M731" s="51">
        <v>0</v>
      </c>
      <c r="N731" s="72">
        <v>0</v>
      </c>
      <c r="O731" s="65"/>
      <c r="P731" s="63" t="s">
        <v>3377</v>
      </c>
      <c r="Q731" s="63" t="s">
        <v>3866</v>
      </c>
      <c r="R731" s="63" t="s">
        <v>4979</v>
      </c>
      <c r="S731" s="63">
        <v>2</v>
      </c>
      <c r="T731" s="3">
        <f t="shared" si="119"/>
        <v>4082.77</v>
      </c>
      <c r="U731" s="3">
        <f t="shared" si="116"/>
        <v>4919</v>
      </c>
      <c r="V731" s="3">
        <v>1664211.0344827585</v>
      </c>
      <c r="W731" s="3">
        <f t="shared" si="120"/>
        <v>4082.77</v>
      </c>
      <c r="X731" s="3">
        <f t="shared" si="121"/>
        <v>4919</v>
      </c>
      <c r="Y731" s="62">
        <v>1585839.0648756414</v>
      </c>
      <c r="Z731" s="138">
        <f t="shared" si="118"/>
        <v>3250050.0993583999</v>
      </c>
      <c r="AA731" s="84"/>
      <c r="AB731" s="73"/>
    </row>
    <row r="732" spans="1:29" s="14" customFormat="1" ht="24.9" x14ac:dyDescent="0.4">
      <c r="A732" s="28"/>
      <c r="B732" s="260">
        <v>719</v>
      </c>
      <c r="C732" s="66" t="s">
        <v>471</v>
      </c>
      <c r="D732" s="70" t="s">
        <v>2330</v>
      </c>
      <c r="E732" s="66" t="s">
        <v>509</v>
      </c>
      <c r="F732" s="71" t="s">
        <v>1396</v>
      </c>
      <c r="G732" s="3">
        <v>3234</v>
      </c>
      <c r="H732" s="47" t="s">
        <v>4907</v>
      </c>
      <c r="I732" s="47" t="s">
        <v>4907</v>
      </c>
      <c r="J732" s="47" t="s">
        <v>4907</v>
      </c>
      <c r="K732" s="47" t="s">
        <v>4905</v>
      </c>
      <c r="L732" s="51">
        <v>0.15</v>
      </c>
      <c r="M732" s="51">
        <v>0</v>
      </c>
      <c r="N732" s="72">
        <v>0</v>
      </c>
      <c r="O732" s="65"/>
      <c r="P732" s="63" t="s">
        <v>4287</v>
      </c>
      <c r="Q732" s="63" t="s">
        <v>4288</v>
      </c>
      <c r="R732" s="63" t="s">
        <v>4979</v>
      </c>
      <c r="S732" s="63">
        <v>2</v>
      </c>
      <c r="T732" s="3">
        <f t="shared" si="119"/>
        <v>2748.9</v>
      </c>
      <c r="U732" s="3">
        <f t="shared" ref="U732:U741" si="122">IF(G732*(1-M732)-AA732&gt;0,G732*(1-M732)-AA732,0)</f>
        <v>3234</v>
      </c>
      <c r="V732" s="3">
        <v>1713407</v>
      </c>
      <c r="W732" s="3">
        <f t="shared" si="120"/>
        <v>2748.9</v>
      </c>
      <c r="X732" s="3">
        <f t="shared" si="121"/>
        <v>3234</v>
      </c>
      <c r="Y732" s="62">
        <v>0</v>
      </c>
      <c r="Z732" s="138">
        <f t="shared" si="118"/>
        <v>1713407</v>
      </c>
      <c r="AA732" s="84"/>
      <c r="AB732" s="73"/>
    </row>
    <row r="733" spans="1:29" s="14" customFormat="1" x14ac:dyDescent="0.4">
      <c r="A733" s="28"/>
      <c r="B733" s="260">
        <v>720</v>
      </c>
      <c r="C733" s="66" t="s">
        <v>693</v>
      </c>
      <c r="D733" s="70" t="s">
        <v>2468</v>
      </c>
      <c r="E733" s="66" t="s">
        <v>710</v>
      </c>
      <c r="F733" s="71" t="s">
        <v>718</v>
      </c>
      <c r="G733" s="3">
        <v>2466</v>
      </c>
      <c r="H733" s="47" t="s">
        <v>4907</v>
      </c>
      <c r="I733" s="47" t="s">
        <v>4907</v>
      </c>
      <c r="J733" s="47" t="s">
        <v>4907</v>
      </c>
      <c r="K733" s="47" t="s">
        <v>4905</v>
      </c>
      <c r="L733" s="51">
        <v>0.14963503649635038</v>
      </c>
      <c r="M733" s="51">
        <v>0</v>
      </c>
      <c r="N733" s="72">
        <v>0</v>
      </c>
      <c r="O733" s="65"/>
      <c r="P733" s="63" t="s">
        <v>4415</v>
      </c>
      <c r="Q733" s="63" t="s">
        <v>4416</v>
      </c>
      <c r="R733" s="63" t="s">
        <v>4979</v>
      </c>
      <c r="S733" s="63">
        <v>3</v>
      </c>
      <c r="T733" s="3">
        <f t="shared" si="119"/>
        <v>2097</v>
      </c>
      <c r="U733" s="3">
        <f t="shared" si="122"/>
        <v>2466</v>
      </c>
      <c r="V733" s="3">
        <v>1543154</v>
      </c>
      <c r="W733" s="3">
        <f t="shared" si="120"/>
        <v>2097</v>
      </c>
      <c r="X733" s="3">
        <f t="shared" si="121"/>
        <v>2466</v>
      </c>
      <c r="Y733" s="62">
        <v>0</v>
      </c>
      <c r="Z733" s="138">
        <f t="shared" si="118"/>
        <v>1543154</v>
      </c>
      <c r="AA733" s="84"/>
      <c r="AB733" s="73"/>
    </row>
    <row r="734" spans="1:29" s="14" customFormat="1" x14ac:dyDescent="0.4">
      <c r="A734" s="28"/>
      <c r="B734" s="260">
        <v>721</v>
      </c>
      <c r="C734" s="66" t="s">
        <v>693</v>
      </c>
      <c r="D734" s="74" t="s">
        <v>2457</v>
      </c>
      <c r="E734" s="66" t="s">
        <v>702</v>
      </c>
      <c r="F734" s="71" t="s">
        <v>702</v>
      </c>
      <c r="G734" s="3">
        <v>3969</v>
      </c>
      <c r="H734" s="47" t="s">
        <v>4907</v>
      </c>
      <c r="I734" s="47" t="s">
        <v>4907</v>
      </c>
      <c r="J734" s="47" t="s">
        <v>4907</v>
      </c>
      <c r="K734" s="47" t="s">
        <v>4905</v>
      </c>
      <c r="L734" s="51">
        <v>0.13932980599647266</v>
      </c>
      <c r="M734" s="51">
        <v>0</v>
      </c>
      <c r="N734" s="72">
        <v>0</v>
      </c>
      <c r="O734" s="65"/>
      <c r="P734" s="63" t="s">
        <v>3370</v>
      </c>
      <c r="Q734" s="63" t="s">
        <v>3859</v>
      </c>
      <c r="R734" s="63" t="s">
        <v>4979</v>
      </c>
      <c r="S734" s="63">
        <v>2</v>
      </c>
      <c r="T734" s="3">
        <f t="shared" si="119"/>
        <v>3416</v>
      </c>
      <c r="U734" s="3">
        <f t="shared" si="122"/>
        <v>3969</v>
      </c>
      <c r="V734" s="3">
        <v>3825821.9999999995</v>
      </c>
      <c r="W734" s="3">
        <f t="shared" si="120"/>
        <v>3416</v>
      </c>
      <c r="X734" s="3">
        <f t="shared" si="121"/>
        <v>3969</v>
      </c>
      <c r="Y734" s="62">
        <v>0</v>
      </c>
      <c r="Z734" s="138">
        <f t="shared" si="118"/>
        <v>3825821.9999999995</v>
      </c>
      <c r="AA734" s="84"/>
      <c r="AB734" s="73"/>
    </row>
    <row r="735" spans="1:29" s="14" customFormat="1" x14ac:dyDescent="0.4">
      <c r="A735" s="31"/>
      <c r="B735" s="260">
        <v>722</v>
      </c>
      <c r="C735" s="66" t="s">
        <v>693</v>
      </c>
      <c r="D735" s="70" t="s">
        <v>2471</v>
      </c>
      <c r="E735" s="66" t="s">
        <v>711</v>
      </c>
      <c r="F735" s="71" t="s">
        <v>717</v>
      </c>
      <c r="G735" s="3">
        <v>2242</v>
      </c>
      <c r="H735" s="47" t="s">
        <v>4907</v>
      </c>
      <c r="I735" s="47" t="s">
        <v>4907</v>
      </c>
      <c r="J735" s="47" t="s">
        <v>4907</v>
      </c>
      <c r="K735" s="47" t="s">
        <v>4905</v>
      </c>
      <c r="L735" s="51">
        <v>0.10793933987511151</v>
      </c>
      <c r="M735" s="51">
        <v>0</v>
      </c>
      <c r="N735" s="72">
        <v>0</v>
      </c>
      <c r="O735" s="65"/>
      <c r="P735" s="63" t="s">
        <v>3374</v>
      </c>
      <c r="Q735" s="63" t="s">
        <v>3863</v>
      </c>
      <c r="R735" s="63" t="s">
        <v>4979</v>
      </c>
      <c r="S735" s="63">
        <v>2</v>
      </c>
      <c r="T735" s="3">
        <f t="shared" si="119"/>
        <v>2000</v>
      </c>
      <c r="U735" s="3">
        <f t="shared" si="122"/>
        <v>2242</v>
      </c>
      <c r="V735" s="3">
        <v>2239888</v>
      </c>
      <c r="W735" s="3">
        <f t="shared" si="120"/>
        <v>2000</v>
      </c>
      <c r="X735" s="3">
        <f t="shared" si="121"/>
        <v>2242</v>
      </c>
      <c r="Y735" s="62">
        <v>0</v>
      </c>
      <c r="Z735" s="138">
        <f t="shared" si="118"/>
        <v>2239888</v>
      </c>
      <c r="AA735" s="84"/>
      <c r="AB735" s="73"/>
    </row>
    <row r="736" spans="1:29" s="14" customFormat="1" x14ac:dyDescent="0.4">
      <c r="A736" s="28"/>
      <c r="B736" s="260">
        <v>723</v>
      </c>
      <c r="C736" s="66" t="s">
        <v>523</v>
      </c>
      <c r="D736" s="70" t="s">
        <v>2348</v>
      </c>
      <c r="E736" s="66" t="s">
        <v>531</v>
      </c>
      <c r="F736" s="71" t="s">
        <v>550</v>
      </c>
      <c r="G736" s="3">
        <v>4983</v>
      </c>
      <c r="H736" s="47" t="s">
        <v>4907</v>
      </c>
      <c r="I736" s="47" t="s">
        <v>4907</v>
      </c>
      <c r="J736" s="47" t="s">
        <v>4907</v>
      </c>
      <c r="K736" s="47" t="s">
        <v>4905</v>
      </c>
      <c r="L736" s="51">
        <v>0.10716435881998794</v>
      </c>
      <c r="M736" s="51">
        <v>0</v>
      </c>
      <c r="N736" s="72">
        <v>0</v>
      </c>
      <c r="O736" s="65"/>
      <c r="P736" s="63" t="s">
        <v>3315</v>
      </c>
      <c r="Q736" s="63" t="s">
        <v>3804</v>
      </c>
      <c r="R736" s="63" t="s">
        <v>4979</v>
      </c>
      <c r="S736" s="63">
        <v>2</v>
      </c>
      <c r="T736" s="3">
        <f t="shared" si="119"/>
        <v>4449</v>
      </c>
      <c r="U736" s="3">
        <f t="shared" si="122"/>
        <v>4983</v>
      </c>
      <c r="V736" s="3">
        <v>5982518.333333334</v>
      </c>
      <c r="W736" s="3">
        <f t="shared" si="120"/>
        <v>4449</v>
      </c>
      <c r="X736" s="3">
        <f t="shared" si="121"/>
        <v>4983</v>
      </c>
      <c r="Y736" s="62">
        <v>0</v>
      </c>
      <c r="Z736" s="138">
        <f t="shared" si="118"/>
        <v>5982518.333333334</v>
      </c>
      <c r="AA736" s="84"/>
      <c r="AB736" s="73"/>
    </row>
    <row r="737" spans="1:29" s="14" customFormat="1" x14ac:dyDescent="0.4">
      <c r="A737" s="28"/>
      <c r="B737" s="260">
        <v>724</v>
      </c>
      <c r="C737" s="66" t="s">
        <v>1063</v>
      </c>
      <c r="D737" s="70" t="s">
        <v>2739</v>
      </c>
      <c r="E737" s="66" t="s">
        <v>1076</v>
      </c>
      <c r="F737" s="71" t="s">
        <v>1076</v>
      </c>
      <c r="G737" s="3">
        <v>2967</v>
      </c>
      <c r="H737" s="47" t="s">
        <v>4907</v>
      </c>
      <c r="I737" s="47" t="s">
        <v>4907</v>
      </c>
      <c r="J737" s="47" t="s">
        <v>4907</v>
      </c>
      <c r="K737" s="47" t="s">
        <v>4905</v>
      </c>
      <c r="L737" s="51">
        <v>0.10100000000000001</v>
      </c>
      <c r="M737" s="51">
        <v>0</v>
      </c>
      <c r="N737" s="72">
        <v>0</v>
      </c>
      <c r="O737" s="65"/>
      <c r="P737" s="63" t="s">
        <v>3482</v>
      </c>
      <c r="Q737" s="63" t="s">
        <v>3970</v>
      </c>
      <c r="R737" s="63" t="s">
        <v>4979</v>
      </c>
      <c r="S737" s="63">
        <v>2</v>
      </c>
      <c r="T737" s="62">
        <f t="shared" si="119"/>
        <v>2667.3330000000001</v>
      </c>
      <c r="U737" s="62">
        <f t="shared" si="122"/>
        <v>2967</v>
      </c>
      <c r="V737" s="3">
        <v>942147.5</v>
      </c>
      <c r="W737" s="3">
        <f t="shared" si="120"/>
        <v>2667.3330000000001</v>
      </c>
      <c r="X737" s="3">
        <f t="shared" si="121"/>
        <v>2967</v>
      </c>
      <c r="Y737" s="62">
        <v>0</v>
      </c>
      <c r="Z737" s="138">
        <f t="shared" si="118"/>
        <v>942147.5</v>
      </c>
      <c r="AA737" s="112"/>
      <c r="AB737" s="113"/>
    </row>
    <row r="738" spans="1:29" s="14" customFormat="1" ht="49.75" x14ac:dyDescent="0.4">
      <c r="A738" s="28"/>
      <c r="B738" s="260">
        <v>725</v>
      </c>
      <c r="C738" s="66" t="s">
        <v>193</v>
      </c>
      <c r="D738" s="70" t="s">
        <v>2126</v>
      </c>
      <c r="E738" s="66" t="s">
        <v>1451</v>
      </c>
      <c r="F738" s="71" t="s">
        <v>1451</v>
      </c>
      <c r="G738" s="3">
        <v>2696</v>
      </c>
      <c r="H738" s="47" t="s">
        <v>4907</v>
      </c>
      <c r="I738" s="47" t="s">
        <v>4907</v>
      </c>
      <c r="J738" s="47" t="s">
        <v>4907</v>
      </c>
      <c r="K738" s="47" t="s">
        <v>4905</v>
      </c>
      <c r="L738" s="51">
        <v>6.1943620178041545E-2</v>
      </c>
      <c r="M738" s="51">
        <v>0</v>
      </c>
      <c r="N738" s="72">
        <v>5.6799999999999996E-2</v>
      </c>
      <c r="O738" s="65" t="s">
        <v>4978</v>
      </c>
      <c r="P738" s="63" t="s">
        <v>4123</v>
      </c>
      <c r="Q738" s="63" t="s">
        <v>4124</v>
      </c>
      <c r="R738" s="63" t="s">
        <v>4985</v>
      </c>
      <c r="S738" s="63">
        <v>2</v>
      </c>
      <c r="T738" s="3">
        <f t="shared" si="119"/>
        <v>2529</v>
      </c>
      <c r="U738" s="3">
        <f t="shared" si="122"/>
        <v>2696</v>
      </c>
      <c r="V738" s="3">
        <f>11907433/2</f>
        <v>5953716.5</v>
      </c>
      <c r="W738" s="3">
        <f t="shared" si="120"/>
        <v>2529</v>
      </c>
      <c r="X738" s="3">
        <f t="shared" si="121"/>
        <v>2696</v>
      </c>
      <c r="Y738" s="3">
        <f>11907433/2</f>
        <v>5953716.5</v>
      </c>
      <c r="Z738" s="138">
        <f t="shared" si="118"/>
        <v>11907433</v>
      </c>
      <c r="AA738" s="112"/>
      <c r="AB738" s="113"/>
    </row>
    <row r="739" spans="1:29" s="14" customFormat="1" ht="49.75" x14ac:dyDescent="0.4">
      <c r="A739" s="28"/>
      <c r="B739" s="260">
        <v>726</v>
      </c>
      <c r="C739" s="66" t="s">
        <v>595</v>
      </c>
      <c r="D739" s="70" t="s">
        <v>2396</v>
      </c>
      <c r="E739" s="66" t="s">
        <v>1262</v>
      </c>
      <c r="F739" s="71" t="s">
        <v>1263</v>
      </c>
      <c r="G739" s="3">
        <v>3741</v>
      </c>
      <c r="H739" s="47" t="s">
        <v>4907</v>
      </c>
      <c r="I739" s="47" t="s">
        <v>4907</v>
      </c>
      <c r="J739" s="47" t="s">
        <v>4907</v>
      </c>
      <c r="K739" s="47" t="s">
        <v>4905</v>
      </c>
      <c r="L739" s="51">
        <v>0.04</v>
      </c>
      <c r="M739" s="51">
        <v>0</v>
      </c>
      <c r="N739" s="72">
        <v>0</v>
      </c>
      <c r="O739" s="65"/>
      <c r="P739" s="63" t="s">
        <v>4865</v>
      </c>
      <c r="Q739" s="63" t="s">
        <v>4866</v>
      </c>
      <c r="R739" s="63" t="s">
        <v>4986</v>
      </c>
      <c r="S739" s="63" t="s">
        <v>4761</v>
      </c>
      <c r="T739" s="62">
        <f t="shared" si="119"/>
        <v>3591.3599999999997</v>
      </c>
      <c r="U739" s="62">
        <f t="shared" si="122"/>
        <v>3741</v>
      </c>
      <c r="V739" s="3">
        <v>7256324</v>
      </c>
      <c r="W739" s="3">
        <f t="shared" si="120"/>
        <v>3591.3599999999997</v>
      </c>
      <c r="X739" s="3">
        <f t="shared" si="121"/>
        <v>3741</v>
      </c>
      <c r="Y739" s="62">
        <v>1323190</v>
      </c>
      <c r="Z739" s="138">
        <f t="shared" si="118"/>
        <v>8579514</v>
      </c>
      <c r="AA739" s="112"/>
      <c r="AB739" s="113"/>
    </row>
    <row r="740" spans="1:29" ht="24.9" x14ac:dyDescent="0.4">
      <c r="A740" s="28"/>
      <c r="B740" s="260">
        <v>727</v>
      </c>
      <c r="C740" s="66" t="s">
        <v>693</v>
      </c>
      <c r="D740" s="74" t="s">
        <v>2481</v>
      </c>
      <c r="E740" s="67" t="s">
        <v>1505</v>
      </c>
      <c r="F740" s="71" t="s">
        <v>1505</v>
      </c>
      <c r="G740" s="3">
        <v>4711</v>
      </c>
      <c r="H740" s="47" t="s">
        <v>4907</v>
      </c>
      <c r="I740" s="47" t="s">
        <v>4907</v>
      </c>
      <c r="J740" s="47" t="s">
        <v>4907</v>
      </c>
      <c r="K740" s="47" t="s">
        <v>4905</v>
      </c>
      <c r="L740" s="51">
        <v>3.0499999999999999E-2</v>
      </c>
      <c r="M740" s="51">
        <v>0</v>
      </c>
      <c r="N740" s="72">
        <v>0</v>
      </c>
      <c r="O740" s="65"/>
      <c r="P740" s="63" t="s">
        <v>5108</v>
      </c>
      <c r="Q740" s="63" t="s">
        <v>5262</v>
      </c>
      <c r="R740" s="63" t="s">
        <v>4985</v>
      </c>
      <c r="S740" s="63">
        <v>2</v>
      </c>
      <c r="T740" s="3">
        <f t="shared" si="119"/>
        <v>4567.3145000000004</v>
      </c>
      <c r="U740" s="3">
        <f t="shared" si="122"/>
        <v>4711</v>
      </c>
      <c r="V740" s="3">
        <f>T740*1800</f>
        <v>8221166.1000000006</v>
      </c>
      <c r="W740" s="3">
        <f t="shared" si="120"/>
        <v>4567.3145000000004</v>
      </c>
      <c r="X740" s="3">
        <f t="shared" si="121"/>
        <v>4711</v>
      </c>
      <c r="Y740" s="62">
        <f>U740*1800</f>
        <v>8479800</v>
      </c>
      <c r="Z740" s="138">
        <f t="shared" si="118"/>
        <v>16700966.100000001</v>
      </c>
      <c r="AA740" s="84"/>
      <c r="AB740" s="73"/>
      <c r="AC740" s="14"/>
    </row>
    <row r="741" spans="1:29" s="14" customFormat="1" ht="24.9" x14ac:dyDescent="0.4">
      <c r="A741" s="28"/>
      <c r="B741" s="260">
        <v>728</v>
      </c>
      <c r="C741" s="66" t="s">
        <v>793</v>
      </c>
      <c r="D741" s="80" t="s">
        <v>2549</v>
      </c>
      <c r="E741" s="66" t="s">
        <v>1504</v>
      </c>
      <c r="F741" s="71" t="s">
        <v>1588</v>
      </c>
      <c r="G741" s="3">
        <v>4587</v>
      </c>
      <c r="H741" s="47" t="s">
        <v>4907</v>
      </c>
      <c r="I741" s="47" t="s">
        <v>4907</v>
      </c>
      <c r="J741" s="47" t="s">
        <v>4907</v>
      </c>
      <c r="K741" s="47" t="s">
        <v>4905</v>
      </c>
      <c r="L741" s="51">
        <v>0.03</v>
      </c>
      <c r="M741" s="51">
        <v>0</v>
      </c>
      <c r="N741" s="72">
        <v>0</v>
      </c>
      <c r="O741" s="65"/>
      <c r="P741" s="63" t="s">
        <v>3411</v>
      </c>
      <c r="Q741" s="63" t="s">
        <v>3899</v>
      </c>
      <c r="R741" s="63" t="s">
        <v>4979</v>
      </c>
      <c r="S741" s="63">
        <v>2</v>
      </c>
      <c r="T741" s="3">
        <f t="shared" si="119"/>
        <v>4449.3900000000003</v>
      </c>
      <c r="U741" s="3">
        <f t="shared" si="122"/>
        <v>4587</v>
      </c>
      <c r="V741" s="3">
        <v>2694824</v>
      </c>
      <c r="W741" s="3">
        <f t="shared" si="120"/>
        <v>4449.3900000000003</v>
      </c>
      <c r="X741" s="3">
        <f t="shared" si="121"/>
        <v>4587</v>
      </c>
      <c r="Y741" s="62">
        <v>0</v>
      </c>
      <c r="Z741" s="138">
        <f t="shared" si="118"/>
        <v>2694824</v>
      </c>
      <c r="AA741" s="84"/>
      <c r="AB741" s="73"/>
    </row>
    <row r="742" spans="1:29" s="14" customFormat="1" ht="22.75" customHeight="1" x14ac:dyDescent="0.4">
      <c r="A742" s="28"/>
      <c r="B742" s="260">
        <v>729</v>
      </c>
      <c r="C742" s="66" t="s">
        <v>1138</v>
      </c>
      <c r="D742" s="80" t="s">
        <v>2804</v>
      </c>
      <c r="E742" s="66" t="s">
        <v>1795</v>
      </c>
      <c r="F742" s="71" t="s">
        <v>1796</v>
      </c>
      <c r="G742" s="3">
        <v>2005</v>
      </c>
      <c r="H742" s="47" t="s">
        <v>4907</v>
      </c>
      <c r="I742" s="47" t="s">
        <v>4907</v>
      </c>
      <c r="J742" s="47" t="s">
        <v>4907</v>
      </c>
      <c r="K742" s="47" t="s">
        <v>4905</v>
      </c>
      <c r="L742" s="51">
        <v>1.9E-2</v>
      </c>
      <c r="M742" s="51">
        <v>0</v>
      </c>
      <c r="N742" s="72">
        <v>0</v>
      </c>
      <c r="O742" s="65"/>
      <c r="P742" s="63" t="s">
        <v>4690</v>
      </c>
      <c r="Q742" s="63" t="s">
        <v>4691</v>
      </c>
      <c r="R742" s="63" t="s">
        <v>4985</v>
      </c>
      <c r="S742" s="63">
        <v>2</v>
      </c>
      <c r="T742" s="4">
        <f t="shared" si="119"/>
        <v>1966.905</v>
      </c>
      <c r="U742" s="4">
        <f>(1-M742)*G742</f>
        <v>2005</v>
      </c>
      <c r="V742" s="3">
        <v>8706990</v>
      </c>
      <c r="W742" s="3">
        <f t="shared" si="120"/>
        <v>1966.905</v>
      </c>
      <c r="X742" s="3">
        <f t="shared" si="121"/>
        <v>2005</v>
      </c>
      <c r="Y742" s="62">
        <v>2744120</v>
      </c>
      <c r="Z742" s="138">
        <f t="shared" si="118"/>
        <v>11451110</v>
      </c>
      <c r="AA742" s="84"/>
      <c r="AB742" s="73"/>
    </row>
    <row r="743" spans="1:29" s="14" customFormat="1" ht="37.299999999999997" x14ac:dyDescent="0.4">
      <c r="A743" s="31"/>
      <c r="B743" s="260">
        <v>730</v>
      </c>
      <c r="C743" s="68" t="s">
        <v>693</v>
      </c>
      <c r="D743" s="74" t="s">
        <v>2486</v>
      </c>
      <c r="E743" s="169" t="s">
        <v>1513</v>
      </c>
      <c r="F743" s="76" t="s">
        <v>1514</v>
      </c>
      <c r="G743" s="9">
        <v>4508</v>
      </c>
      <c r="H743" s="47" t="s">
        <v>4907</v>
      </c>
      <c r="I743" s="47" t="s">
        <v>4907</v>
      </c>
      <c r="J743" s="47" t="s">
        <v>4907</v>
      </c>
      <c r="K743" s="47" t="s">
        <v>4905</v>
      </c>
      <c r="L743" s="55">
        <f>84/G743</f>
        <v>1.8633540372670808E-2</v>
      </c>
      <c r="M743" s="55">
        <v>0</v>
      </c>
      <c r="N743" s="72">
        <v>0</v>
      </c>
      <c r="O743" s="65"/>
      <c r="P743" s="63" t="s">
        <v>4438</v>
      </c>
      <c r="Q743" s="63" t="s">
        <v>4439</v>
      </c>
      <c r="R743" s="63" t="s">
        <v>4985</v>
      </c>
      <c r="S743" s="63">
        <v>2</v>
      </c>
      <c r="T743" s="64">
        <f t="shared" si="119"/>
        <v>4424</v>
      </c>
      <c r="U743" s="9">
        <f t="shared" ref="U743:U806" si="123">IF(G743*(1-M743)-AA743&gt;0,G743*(1-M743)-AA743,0)</f>
        <v>4508</v>
      </c>
      <c r="V743" s="9">
        <v>6855459.5687500006</v>
      </c>
      <c r="W743" s="9">
        <f t="shared" si="120"/>
        <v>4424</v>
      </c>
      <c r="X743" s="9">
        <f t="shared" si="121"/>
        <v>4508</v>
      </c>
      <c r="Y743" s="64">
        <v>0</v>
      </c>
      <c r="Z743" s="138">
        <f t="shared" si="118"/>
        <v>6855459.5687500006</v>
      </c>
      <c r="AA743" s="84"/>
      <c r="AB743" s="73"/>
    </row>
    <row r="744" spans="1:29" s="14" customFormat="1" x14ac:dyDescent="0.4">
      <c r="A744" s="31"/>
      <c r="B744" s="260">
        <v>731</v>
      </c>
      <c r="C744" s="66" t="s">
        <v>560</v>
      </c>
      <c r="D744" s="70" t="s">
        <v>2367</v>
      </c>
      <c r="E744" s="66" t="s">
        <v>565</v>
      </c>
      <c r="F744" s="71" t="s">
        <v>589</v>
      </c>
      <c r="G744" s="3">
        <v>4956</v>
      </c>
      <c r="H744" s="47" t="s">
        <v>4907</v>
      </c>
      <c r="I744" s="47" t="s">
        <v>4907</v>
      </c>
      <c r="J744" s="47" t="s">
        <v>4907</v>
      </c>
      <c r="K744" s="47" t="s">
        <v>4905</v>
      </c>
      <c r="L744" s="51">
        <v>0</v>
      </c>
      <c r="M744" s="51">
        <v>0</v>
      </c>
      <c r="N744" s="72">
        <v>0</v>
      </c>
      <c r="O744" s="65"/>
      <c r="P744" s="63" t="s">
        <v>4319</v>
      </c>
      <c r="Q744" s="63" t="s">
        <v>4320</v>
      </c>
      <c r="R744" s="63" t="s">
        <v>4985</v>
      </c>
      <c r="S744" s="63">
        <v>2</v>
      </c>
      <c r="T744" s="62">
        <f t="shared" si="119"/>
        <v>4956</v>
      </c>
      <c r="U744" s="62">
        <f t="shared" si="123"/>
        <v>4956</v>
      </c>
      <c r="V744" s="3">
        <v>12408226</v>
      </c>
      <c r="W744" s="3">
        <f t="shared" si="120"/>
        <v>4956</v>
      </c>
      <c r="X744" s="3">
        <f t="shared" si="121"/>
        <v>4956</v>
      </c>
      <c r="Y744" s="62">
        <v>2580491</v>
      </c>
      <c r="Z744" s="138">
        <f t="shared" ref="Z744:Z755" si="124">V744+Y744</f>
        <v>14988717</v>
      </c>
      <c r="AA744" s="84"/>
      <c r="AB744" s="73"/>
    </row>
    <row r="745" spans="1:29" s="14" customFormat="1" ht="37.299999999999997" x14ac:dyDescent="0.4">
      <c r="A745" s="31"/>
      <c r="B745" s="260">
        <v>732</v>
      </c>
      <c r="C745" s="66" t="s">
        <v>261</v>
      </c>
      <c r="D745" s="70" t="s">
        <v>2930</v>
      </c>
      <c r="E745" s="66" t="s">
        <v>1531</v>
      </c>
      <c r="F745" s="71" t="s">
        <v>1532</v>
      </c>
      <c r="G745" s="3">
        <v>4949</v>
      </c>
      <c r="H745" s="47" t="s">
        <v>4907</v>
      </c>
      <c r="I745" s="47" t="s">
        <v>4907</v>
      </c>
      <c r="J745" s="47" t="s">
        <v>4907</v>
      </c>
      <c r="K745" s="47" t="s">
        <v>4905</v>
      </c>
      <c r="L745" s="51">
        <v>0</v>
      </c>
      <c r="M745" s="51">
        <v>0</v>
      </c>
      <c r="N745" s="72">
        <v>0</v>
      </c>
      <c r="O745" s="65"/>
      <c r="P745" s="63" t="s">
        <v>4163</v>
      </c>
      <c r="Q745" s="63" t="s">
        <v>4164</v>
      </c>
      <c r="R745" s="63" t="s">
        <v>4985</v>
      </c>
      <c r="S745" s="63">
        <v>2</v>
      </c>
      <c r="T745" s="3">
        <f t="shared" si="119"/>
        <v>4949</v>
      </c>
      <c r="U745" s="3">
        <f t="shared" si="123"/>
        <v>4949</v>
      </c>
      <c r="V745" s="3">
        <v>2098555.7999999998</v>
      </c>
      <c r="W745" s="3">
        <f t="shared" si="120"/>
        <v>4949</v>
      </c>
      <c r="X745" s="3">
        <f t="shared" si="121"/>
        <v>4949</v>
      </c>
      <c r="Y745" s="62">
        <v>2098555.7999999998</v>
      </c>
      <c r="Z745" s="138">
        <f t="shared" si="124"/>
        <v>4197111.5999999996</v>
      </c>
      <c r="AA745" s="84"/>
      <c r="AB745" s="73"/>
    </row>
    <row r="746" spans="1:29" s="14" customFormat="1" x14ac:dyDescent="0.4">
      <c r="A746" s="31"/>
      <c r="B746" s="260">
        <v>733</v>
      </c>
      <c r="C746" s="66" t="s">
        <v>1063</v>
      </c>
      <c r="D746" s="70" t="s">
        <v>2735</v>
      </c>
      <c r="E746" s="66" t="s">
        <v>1071</v>
      </c>
      <c r="F746" s="71" t="s">
        <v>1071</v>
      </c>
      <c r="G746" s="3">
        <v>4937</v>
      </c>
      <c r="H746" s="47" t="s">
        <v>4907</v>
      </c>
      <c r="I746" s="47" t="s">
        <v>4907</v>
      </c>
      <c r="J746" s="47" t="s">
        <v>4907</v>
      </c>
      <c r="K746" s="47" t="s">
        <v>4905</v>
      </c>
      <c r="L746" s="51">
        <v>0</v>
      </c>
      <c r="M746" s="51">
        <v>0</v>
      </c>
      <c r="N746" s="72">
        <v>0</v>
      </c>
      <c r="O746" s="65"/>
      <c r="P746" s="63" t="s">
        <v>4632</v>
      </c>
      <c r="Q746" s="63" t="s">
        <v>4633</v>
      </c>
      <c r="R746" s="63" t="s">
        <v>4985</v>
      </c>
      <c r="S746" s="63">
        <v>2</v>
      </c>
      <c r="T746" s="62">
        <f t="shared" si="119"/>
        <v>4937</v>
      </c>
      <c r="U746" s="62">
        <f t="shared" si="123"/>
        <v>4937</v>
      </c>
      <c r="V746" s="3">
        <v>6987794.2549999999</v>
      </c>
      <c r="W746" s="3">
        <f t="shared" si="120"/>
        <v>4937</v>
      </c>
      <c r="X746" s="3">
        <f t="shared" si="121"/>
        <v>4937</v>
      </c>
      <c r="Y746" s="62">
        <v>6987794.2549999999</v>
      </c>
      <c r="Z746" s="138">
        <f t="shared" si="124"/>
        <v>13975588.51</v>
      </c>
      <c r="AA746" s="84"/>
      <c r="AB746" s="73"/>
    </row>
    <row r="747" spans="1:29" s="14" customFormat="1" ht="24.9" x14ac:dyDescent="0.4">
      <c r="A747" s="31"/>
      <c r="B747" s="260">
        <v>734</v>
      </c>
      <c r="C747" s="66" t="s">
        <v>890</v>
      </c>
      <c r="D747" s="70" t="s">
        <v>2609</v>
      </c>
      <c r="E747" s="66" t="s">
        <v>910</v>
      </c>
      <c r="F747" s="71" t="s">
        <v>935</v>
      </c>
      <c r="G747" s="3">
        <v>4934</v>
      </c>
      <c r="H747" s="47" t="s">
        <v>4907</v>
      </c>
      <c r="I747" s="47" t="s">
        <v>4907</v>
      </c>
      <c r="J747" s="47" t="s">
        <v>4907</v>
      </c>
      <c r="K747" s="47" t="s">
        <v>4905</v>
      </c>
      <c r="L747" s="51">
        <v>0</v>
      </c>
      <c r="M747" s="51">
        <v>0</v>
      </c>
      <c r="N747" s="72">
        <v>0</v>
      </c>
      <c r="O747" s="65"/>
      <c r="P747" s="63" t="s">
        <v>4545</v>
      </c>
      <c r="Q747" s="63" t="s">
        <v>4546</v>
      </c>
      <c r="R747" s="63" t="s">
        <v>4985</v>
      </c>
      <c r="S747" s="63">
        <v>2</v>
      </c>
      <c r="T747" s="62">
        <f t="shared" si="119"/>
        <v>4934</v>
      </c>
      <c r="U747" s="62">
        <f t="shared" si="123"/>
        <v>4934</v>
      </c>
      <c r="V747" s="3">
        <v>9687496.880208334</v>
      </c>
      <c r="W747" s="3">
        <f t="shared" si="120"/>
        <v>4934</v>
      </c>
      <c r="X747" s="3">
        <f t="shared" si="121"/>
        <v>4934</v>
      </c>
      <c r="Y747" s="62">
        <v>9687496.880208334</v>
      </c>
      <c r="Z747" s="138">
        <f t="shared" si="124"/>
        <v>19374993.760416668</v>
      </c>
      <c r="AA747" s="84"/>
      <c r="AB747" s="73"/>
    </row>
    <row r="748" spans="1:29" s="14" customFormat="1" ht="24.9" x14ac:dyDescent="0.4">
      <c r="A748" s="31"/>
      <c r="B748" s="260">
        <v>735</v>
      </c>
      <c r="C748" s="66" t="s">
        <v>1175</v>
      </c>
      <c r="D748" s="70" t="s">
        <v>2818</v>
      </c>
      <c r="E748" s="66" t="s">
        <v>1331</v>
      </c>
      <c r="F748" s="71" t="s">
        <v>1792</v>
      </c>
      <c r="G748" s="3">
        <v>4924</v>
      </c>
      <c r="H748" s="47" t="s">
        <v>4907</v>
      </c>
      <c r="I748" s="47" t="s">
        <v>4907</v>
      </c>
      <c r="J748" s="47" t="s">
        <v>4907</v>
      </c>
      <c r="K748" s="47" t="s">
        <v>4905</v>
      </c>
      <c r="L748" s="51">
        <v>0</v>
      </c>
      <c r="M748" s="51">
        <v>0</v>
      </c>
      <c r="N748" s="72">
        <v>0</v>
      </c>
      <c r="O748" s="65"/>
      <c r="P748" s="63" t="s">
        <v>4696</v>
      </c>
      <c r="Q748" s="63" t="s">
        <v>4697</v>
      </c>
      <c r="R748" s="63" t="s">
        <v>4985</v>
      </c>
      <c r="S748" s="63">
        <v>2</v>
      </c>
      <c r="T748" s="3">
        <f t="shared" si="119"/>
        <v>4924</v>
      </c>
      <c r="U748" s="3">
        <f t="shared" si="123"/>
        <v>4924</v>
      </c>
      <c r="V748" s="3">
        <v>8658716</v>
      </c>
      <c r="W748" s="3">
        <f t="shared" si="120"/>
        <v>4924</v>
      </c>
      <c r="X748" s="3">
        <f t="shared" si="121"/>
        <v>4924</v>
      </c>
      <c r="Y748" s="62">
        <v>0</v>
      </c>
      <c r="Z748" s="138">
        <f t="shared" si="124"/>
        <v>8658716</v>
      </c>
      <c r="AA748" s="84"/>
      <c r="AB748" s="73"/>
    </row>
    <row r="749" spans="1:29" s="14" customFormat="1" ht="24.9" x14ac:dyDescent="0.4">
      <c r="A749" s="31"/>
      <c r="B749" s="260">
        <v>736</v>
      </c>
      <c r="C749" s="66" t="s">
        <v>96</v>
      </c>
      <c r="D749" s="74" t="s">
        <v>2082</v>
      </c>
      <c r="E749" s="66" t="s">
        <v>639</v>
      </c>
      <c r="F749" s="71" t="s">
        <v>1710</v>
      </c>
      <c r="G749" s="3">
        <v>4907</v>
      </c>
      <c r="H749" s="47" t="s">
        <v>4907</v>
      </c>
      <c r="I749" s="47" t="s">
        <v>4907</v>
      </c>
      <c r="J749" s="47" t="s">
        <v>4907</v>
      </c>
      <c r="K749" s="47" t="s">
        <v>4905</v>
      </c>
      <c r="L749" s="51">
        <v>0</v>
      </c>
      <c r="M749" s="51">
        <v>0</v>
      </c>
      <c r="N749" s="72">
        <v>0</v>
      </c>
      <c r="O749" s="65"/>
      <c r="P749" s="63" t="s">
        <v>4091</v>
      </c>
      <c r="Q749" s="63" t="s">
        <v>4092</v>
      </c>
      <c r="R749" s="63" t="s">
        <v>4985</v>
      </c>
      <c r="S749" s="63">
        <v>2</v>
      </c>
      <c r="T749" s="3">
        <f t="shared" si="119"/>
        <v>4907</v>
      </c>
      <c r="U749" s="3">
        <f t="shared" si="123"/>
        <v>4907</v>
      </c>
      <c r="V749" s="3">
        <v>3953517</v>
      </c>
      <c r="W749" s="3">
        <f t="shared" si="120"/>
        <v>4907</v>
      </c>
      <c r="X749" s="3">
        <f t="shared" si="121"/>
        <v>4907</v>
      </c>
      <c r="Y749" s="62">
        <v>2422400</v>
      </c>
      <c r="Z749" s="138">
        <f t="shared" si="124"/>
        <v>6375917</v>
      </c>
      <c r="AA749" s="84"/>
      <c r="AB749" s="73"/>
    </row>
    <row r="750" spans="1:29" s="14" customFormat="1" x14ac:dyDescent="0.4">
      <c r="A750" s="31"/>
      <c r="B750" s="260">
        <v>737</v>
      </c>
      <c r="C750" s="66" t="s">
        <v>471</v>
      </c>
      <c r="D750" s="70" t="s">
        <v>2316</v>
      </c>
      <c r="E750" s="66" t="s">
        <v>498</v>
      </c>
      <c r="F750" s="71" t="s">
        <v>1394</v>
      </c>
      <c r="G750" s="3">
        <v>4827</v>
      </c>
      <c r="H750" s="47" t="s">
        <v>4907</v>
      </c>
      <c r="I750" s="47" t="s">
        <v>4907</v>
      </c>
      <c r="J750" s="47" t="s">
        <v>4907</v>
      </c>
      <c r="K750" s="47" t="s">
        <v>4905</v>
      </c>
      <c r="L750" s="51">
        <v>0</v>
      </c>
      <c r="M750" s="51">
        <v>0</v>
      </c>
      <c r="N750" s="72">
        <v>0</v>
      </c>
      <c r="O750" s="65"/>
      <c r="P750" s="63" t="s">
        <v>5084</v>
      </c>
      <c r="Q750" s="63" t="s">
        <v>5230</v>
      </c>
      <c r="R750" s="63" t="s">
        <v>4985</v>
      </c>
      <c r="S750" s="63">
        <v>2</v>
      </c>
      <c r="T750" s="3">
        <f t="shared" si="119"/>
        <v>4827</v>
      </c>
      <c r="U750" s="3">
        <f t="shared" si="123"/>
        <v>4827</v>
      </c>
      <c r="V750" s="3">
        <v>2149670</v>
      </c>
      <c r="W750" s="3">
        <f t="shared" si="120"/>
        <v>4827</v>
      </c>
      <c r="X750" s="3">
        <f t="shared" si="121"/>
        <v>4827</v>
      </c>
      <c r="Y750" s="62">
        <v>0</v>
      </c>
      <c r="Z750" s="138">
        <f t="shared" si="124"/>
        <v>2149670</v>
      </c>
      <c r="AA750" s="84"/>
      <c r="AB750" s="73"/>
    </row>
    <row r="751" spans="1:29" s="14" customFormat="1" x14ac:dyDescent="0.4">
      <c r="A751" s="31"/>
      <c r="B751" s="260">
        <v>738</v>
      </c>
      <c r="C751" s="66" t="s">
        <v>743</v>
      </c>
      <c r="D751" s="70" t="s">
        <v>2509</v>
      </c>
      <c r="E751" s="66" t="s">
        <v>753</v>
      </c>
      <c r="F751" s="71" t="s">
        <v>753</v>
      </c>
      <c r="G751" s="3">
        <v>4785</v>
      </c>
      <c r="H751" s="47" t="s">
        <v>4907</v>
      </c>
      <c r="I751" s="47" t="s">
        <v>4907</v>
      </c>
      <c r="J751" s="47" t="s">
        <v>4907</v>
      </c>
      <c r="K751" s="47" t="s">
        <v>4905</v>
      </c>
      <c r="L751" s="51">
        <v>0</v>
      </c>
      <c r="M751" s="51">
        <v>0</v>
      </c>
      <c r="N751" s="72">
        <v>0</v>
      </c>
      <c r="O751" s="65"/>
      <c r="P751" s="63" t="s">
        <v>3389</v>
      </c>
      <c r="Q751" s="63" t="s">
        <v>3877</v>
      </c>
      <c r="R751" s="63" t="s">
        <v>4979</v>
      </c>
      <c r="S751" s="63">
        <v>2</v>
      </c>
      <c r="T751" s="62">
        <f t="shared" si="119"/>
        <v>4785</v>
      </c>
      <c r="U751" s="62">
        <f t="shared" si="123"/>
        <v>4785</v>
      </c>
      <c r="V751" s="3">
        <v>0</v>
      </c>
      <c r="W751" s="3">
        <f t="shared" si="120"/>
        <v>4785</v>
      </c>
      <c r="X751" s="3">
        <f t="shared" si="121"/>
        <v>4785</v>
      </c>
      <c r="Y751" s="62">
        <v>0</v>
      </c>
      <c r="Z751" s="138">
        <f t="shared" si="124"/>
        <v>0</v>
      </c>
      <c r="AA751" s="84"/>
      <c r="AB751" s="73"/>
    </row>
    <row r="752" spans="1:29" s="14" customFormat="1" ht="24.9" x14ac:dyDescent="0.4">
      <c r="A752" s="31"/>
      <c r="B752" s="260">
        <v>739</v>
      </c>
      <c r="C752" s="172" t="s">
        <v>1175</v>
      </c>
      <c r="D752" s="160" t="s">
        <v>2829</v>
      </c>
      <c r="E752" s="161" t="s">
        <v>1543</v>
      </c>
      <c r="F752" s="71" t="s">
        <v>1544</v>
      </c>
      <c r="G752" s="17">
        <v>4785</v>
      </c>
      <c r="H752" s="47" t="s">
        <v>4907</v>
      </c>
      <c r="I752" s="47" t="s">
        <v>4907</v>
      </c>
      <c r="J752" s="47" t="s">
        <v>4907</v>
      </c>
      <c r="K752" s="47" t="s">
        <v>4905</v>
      </c>
      <c r="L752" s="57">
        <v>0</v>
      </c>
      <c r="M752" s="57">
        <v>0</v>
      </c>
      <c r="N752" s="72">
        <v>0</v>
      </c>
      <c r="O752" s="65"/>
      <c r="P752" s="63" t="s">
        <v>4712</v>
      </c>
      <c r="Q752" s="63" t="s">
        <v>4713</v>
      </c>
      <c r="R752" s="63" t="s">
        <v>4985</v>
      </c>
      <c r="S752" s="63">
        <v>2</v>
      </c>
      <c r="T752" s="17">
        <f t="shared" si="119"/>
        <v>4785</v>
      </c>
      <c r="U752" s="17">
        <f t="shared" si="123"/>
        <v>4785</v>
      </c>
      <c r="V752" s="3">
        <f>T752*1800</f>
        <v>8613000</v>
      </c>
      <c r="W752" s="17">
        <f t="shared" si="120"/>
        <v>4785</v>
      </c>
      <c r="X752" s="17">
        <f t="shared" si="121"/>
        <v>4785</v>
      </c>
      <c r="Y752" s="62">
        <f>U752*1800</f>
        <v>8613000</v>
      </c>
      <c r="Z752" s="138">
        <f t="shared" si="124"/>
        <v>17226000</v>
      </c>
      <c r="AA752" s="84"/>
      <c r="AB752" s="73"/>
    </row>
    <row r="753" spans="1:29" s="14" customFormat="1" ht="37.299999999999997" x14ac:dyDescent="0.4">
      <c r="A753" s="31"/>
      <c r="B753" s="260">
        <v>740</v>
      </c>
      <c r="C753" s="66" t="s">
        <v>890</v>
      </c>
      <c r="D753" s="70" t="s">
        <v>2610</v>
      </c>
      <c r="E753" s="66" t="s">
        <v>919</v>
      </c>
      <c r="F753" s="71" t="s">
        <v>1409</v>
      </c>
      <c r="G753" s="3">
        <v>4772</v>
      </c>
      <c r="H753" s="47" t="s">
        <v>4907</v>
      </c>
      <c r="I753" s="47" t="s">
        <v>4907</v>
      </c>
      <c r="J753" s="47" t="s">
        <v>4907</v>
      </c>
      <c r="K753" s="47" t="s">
        <v>4905</v>
      </c>
      <c r="L753" s="51">
        <v>0</v>
      </c>
      <c r="M753" s="51">
        <v>0</v>
      </c>
      <c r="N753" s="72">
        <v>0</v>
      </c>
      <c r="O753" s="65"/>
      <c r="P753" s="63" t="s">
        <v>3141</v>
      </c>
      <c r="Q753" s="63" t="s">
        <v>3631</v>
      </c>
      <c r="R753" s="63" t="s">
        <v>4979</v>
      </c>
      <c r="S753" s="63">
        <v>2</v>
      </c>
      <c r="T753" s="62">
        <f t="shared" si="119"/>
        <v>4772</v>
      </c>
      <c r="U753" s="62">
        <f t="shared" si="123"/>
        <v>4772</v>
      </c>
      <c r="V753" s="3">
        <v>3979420.7288258024</v>
      </c>
      <c r="W753" s="3">
        <f t="shared" si="120"/>
        <v>4772</v>
      </c>
      <c r="X753" s="3">
        <f t="shared" si="121"/>
        <v>4772</v>
      </c>
      <c r="Y753" s="62">
        <v>3979420.7288258024</v>
      </c>
      <c r="Z753" s="138">
        <f t="shared" si="124"/>
        <v>7958841.4576516049</v>
      </c>
      <c r="AA753" s="84"/>
      <c r="AB753" s="73"/>
    </row>
    <row r="754" spans="1:29" s="14" customFormat="1" ht="74.599999999999994" x14ac:dyDescent="0.4">
      <c r="A754" s="31"/>
      <c r="B754" s="260">
        <v>741</v>
      </c>
      <c r="C754" s="66" t="s">
        <v>420</v>
      </c>
      <c r="D754" s="70" t="s">
        <v>2298</v>
      </c>
      <c r="E754" s="66" t="s">
        <v>1643</v>
      </c>
      <c r="F754" s="71" t="s">
        <v>1642</v>
      </c>
      <c r="G754" s="3">
        <v>4770</v>
      </c>
      <c r="H754" s="47" t="s">
        <v>4907</v>
      </c>
      <c r="I754" s="47" t="s">
        <v>4907</v>
      </c>
      <c r="J754" s="47" t="s">
        <v>4907</v>
      </c>
      <c r="K754" s="47" t="s">
        <v>4905</v>
      </c>
      <c r="L754" s="51">
        <v>0</v>
      </c>
      <c r="M754" s="51">
        <v>0</v>
      </c>
      <c r="N754" s="72">
        <v>0</v>
      </c>
      <c r="O754" s="65"/>
      <c r="P754" s="63" t="s">
        <v>5080</v>
      </c>
      <c r="Q754" s="63" t="s">
        <v>5226</v>
      </c>
      <c r="R754" s="63" t="s">
        <v>4985</v>
      </c>
      <c r="S754" s="63">
        <v>2</v>
      </c>
      <c r="T754" s="3">
        <f t="shared" si="119"/>
        <v>4770</v>
      </c>
      <c r="U754" s="3">
        <f t="shared" si="123"/>
        <v>4770</v>
      </c>
      <c r="V754" s="3">
        <v>4696898.5</v>
      </c>
      <c r="W754" s="3">
        <f t="shared" si="120"/>
        <v>4770</v>
      </c>
      <c r="X754" s="3">
        <f t="shared" si="121"/>
        <v>4770</v>
      </c>
      <c r="Y754" s="62">
        <v>4696898.5</v>
      </c>
      <c r="Z754" s="138">
        <f t="shared" si="124"/>
        <v>9393797</v>
      </c>
      <c r="AA754" s="84"/>
      <c r="AB754" s="73"/>
    </row>
    <row r="755" spans="1:29" s="14" customFormat="1" x14ac:dyDescent="0.4">
      <c r="A755" s="34"/>
      <c r="B755" s="260">
        <v>742</v>
      </c>
      <c r="C755" s="66" t="s">
        <v>292</v>
      </c>
      <c r="D755" s="70" t="s">
        <v>2931</v>
      </c>
      <c r="E755" s="66" t="s">
        <v>270</v>
      </c>
      <c r="F755" s="71" t="s">
        <v>270</v>
      </c>
      <c r="G755" s="3">
        <v>4760</v>
      </c>
      <c r="H755" s="47" t="s">
        <v>4907</v>
      </c>
      <c r="I755" s="47" t="s">
        <v>4907</v>
      </c>
      <c r="J755" s="47" t="s">
        <v>4907</v>
      </c>
      <c r="K755" s="47" t="s">
        <v>4905</v>
      </c>
      <c r="L755" s="51">
        <v>0</v>
      </c>
      <c r="M755" s="51">
        <v>0</v>
      </c>
      <c r="N755" s="72">
        <v>0</v>
      </c>
      <c r="O755" s="65"/>
      <c r="P755" s="63" t="s">
        <v>4173</v>
      </c>
      <c r="Q755" s="63" t="s">
        <v>4174</v>
      </c>
      <c r="R755" s="63" t="s">
        <v>4985</v>
      </c>
      <c r="S755" s="63">
        <v>2</v>
      </c>
      <c r="T755" s="3">
        <f t="shared" si="119"/>
        <v>4760</v>
      </c>
      <c r="U755" s="3">
        <f t="shared" si="123"/>
        <v>4760</v>
      </c>
      <c r="V755" s="3">
        <v>6250000</v>
      </c>
      <c r="W755" s="3">
        <f t="shared" si="120"/>
        <v>4760</v>
      </c>
      <c r="X755" s="3">
        <f t="shared" si="121"/>
        <v>4760</v>
      </c>
      <c r="Y755" s="62">
        <v>6250000</v>
      </c>
      <c r="Z755" s="138">
        <f t="shared" si="124"/>
        <v>12500000</v>
      </c>
      <c r="AA755" s="98"/>
      <c r="AB755" s="97"/>
      <c r="AC755" s="1"/>
    </row>
    <row r="756" spans="1:29" s="14" customFormat="1" ht="24.9" x14ac:dyDescent="0.4">
      <c r="A756" s="31"/>
      <c r="B756" s="260">
        <v>743</v>
      </c>
      <c r="C756" s="68" t="s">
        <v>0</v>
      </c>
      <c r="D756" s="80" t="s">
        <v>2023</v>
      </c>
      <c r="E756" s="68" t="s">
        <v>1530</v>
      </c>
      <c r="F756" s="76" t="s">
        <v>1519</v>
      </c>
      <c r="G756" s="9">
        <v>4750</v>
      </c>
      <c r="H756" s="47" t="s">
        <v>4907</v>
      </c>
      <c r="I756" s="47" t="s">
        <v>4907</v>
      </c>
      <c r="J756" s="47" t="s">
        <v>4907</v>
      </c>
      <c r="K756" s="47" t="s">
        <v>4905</v>
      </c>
      <c r="L756" s="55">
        <v>0</v>
      </c>
      <c r="M756" s="55">
        <v>0</v>
      </c>
      <c r="N756" s="72">
        <v>0</v>
      </c>
      <c r="O756" s="65"/>
      <c r="P756" s="63" t="s">
        <v>3073</v>
      </c>
      <c r="Q756" s="63" t="s">
        <v>3544</v>
      </c>
      <c r="R756" s="63" t="s">
        <v>4979</v>
      </c>
      <c r="S756" s="63">
        <v>3</v>
      </c>
      <c r="T756" s="9">
        <f t="shared" si="119"/>
        <v>4750</v>
      </c>
      <c r="U756" s="3">
        <f t="shared" si="123"/>
        <v>4750</v>
      </c>
      <c r="V756" s="9"/>
      <c r="W756" s="9">
        <f t="shared" si="120"/>
        <v>4750</v>
      </c>
      <c r="X756" s="9">
        <f t="shared" si="121"/>
        <v>4750</v>
      </c>
      <c r="Y756" s="64"/>
      <c r="Z756" s="218"/>
      <c r="AA756" s="84"/>
      <c r="AB756" s="73"/>
    </row>
    <row r="757" spans="1:29" s="14" customFormat="1" x14ac:dyDescent="0.4">
      <c r="A757" s="31"/>
      <c r="B757" s="260">
        <v>744</v>
      </c>
      <c r="C757" s="66" t="s">
        <v>1189</v>
      </c>
      <c r="D757" s="74" t="s">
        <v>2835</v>
      </c>
      <c r="E757" s="66" t="s">
        <v>1343</v>
      </c>
      <c r="F757" s="71" t="s">
        <v>1343</v>
      </c>
      <c r="G757" s="3">
        <v>4735</v>
      </c>
      <c r="H757" s="47" t="s">
        <v>4907</v>
      </c>
      <c r="I757" s="47" t="s">
        <v>4907</v>
      </c>
      <c r="J757" s="47" t="s">
        <v>4907</v>
      </c>
      <c r="K757" s="47" t="s">
        <v>4905</v>
      </c>
      <c r="L757" s="51">
        <v>0</v>
      </c>
      <c r="M757" s="51">
        <v>0</v>
      </c>
      <c r="N757" s="72">
        <v>0</v>
      </c>
      <c r="O757" s="65"/>
      <c r="P757" s="63" t="s">
        <v>4716</v>
      </c>
      <c r="Q757" s="63" t="s">
        <v>4717</v>
      </c>
      <c r="R757" s="63" t="s">
        <v>4985</v>
      </c>
      <c r="S757" s="63">
        <v>2</v>
      </c>
      <c r="T757" s="3">
        <f t="shared" si="119"/>
        <v>4735</v>
      </c>
      <c r="U757" s="3">
        <f t="shared" si="123"/>
        <v>4735</v>
      </c>
      <c r="V757" s="3">
        <v>21500000</v>
      </c>
      <c r="W757" s="3">
        <f t="shared" si="120"/>
        <v>4735</v>
      </c>
      <c r="X757" s="3">
        <f t="shared" si="121"/>
        <v>4735</v>
      </c>
      <c r="Y757" s="62">
        <v>21500000</v>
      </c>
      <c r="Z757" s="138">
        <f t="shared" ref="Z757:Z788" si="125">V757+Y757</f>
        <v>43000000</v>
      </c>
      <c r="AA757" s="84"/>
      <c r="AB757" s="73"/>
    </row>
    <row r="758" spans="1:29" s="14" customFormat="1" ht="37.299999999999997" x14ac:dyDescent="0.4">
      <c r="A758" s="34"/>
      <c r="B758" s="260">
        <v>745</v>
      </c>
      <c r="C758" s="66" t="s">
        <v>595</v>
      </c>
      <c r="D758" s="70" t="s">
        <v>2401</v>
      </c>
      <c r="E758" s="66" t="s">
        <v>1786</v>
      </c>
      <c r="F758" s="71" t="s">
        <v>1492</v>
      </c>
      <c r="G758" s="3">
        <v>4724</v>
      </c>
      <c r="H758" s="47" t="s">
        <v>4907</v>
      </c>
      <c r="I758" s="47" t="s">
        <v>4907</v>
      </c>
      <c r="J758" s="47" t="s">
        <v>4907</v>
      </c>
      <c r="K758" s="47" t="s">
        <v>4905</v>
      </c>
      <c r="L758" s="51">
        <v>0</v>
      </c>
      <c r="M758" s="51">
        <v>0</v>
      </c>
      <c r="N758" s="72">
        <v>0</v>
      </c>
      <c r="O758" s="65"/>
      <c r="P758" s="258" t="s">
        <v>4938</v>
      </c>
      <c r="Q758" s="63" t="s">
        <v>4939</v>
      </c>
      <c r="R758" s="63" t="s">
        <v>4985</v>
      </c>
      <c r="S758" s="63">
        <v>3</v>
      </c>
      <c r="T758" s="62">
        <f t="shared" si="119"/>
        <v>4724</v>
      </c>
      <c r="U758" s="62">
        <f t="shared" si="123"/>
        <v>4724</v>
      </c>
      <c r="V758" s="3">
        <v>1078132</v>
      </c>
      <c r="W758" s="3">
        <f t="shared" si="120"/>
        <v>4724</v>
      </c>
      <c r="X758" s="3">
        <f t="shared" si="121"/>
        <v>4724</v>
      </c>
      <c r="Y758" s="62">
        <v>1000000</v>
      </c>
      <c r="Z758" s="138">
        <f t="shared" si="125"/>
        <v>2078132</v>
      </c>
      <c r="AA758" s="98"/>
      <c r="AB758" s="97"/>
      <c r="AC758" s="1"/>
    </row>
    <row r="759" spans="1:29" s="14" customFormat="1" ht="37.299999999999997" x14ac:dyDescent="0.4">
      <c r="A759" s="31"/>
      <c r="B759" s="260">
        <v>746</v>
      </c>
      <c r="C759" s="68" t="s">
        <v>1666</v>
      </c>
      <c r="D759" s="75" t="s">
        <v>2118</v>
      </c>
      <c r="E759" s="68" t="s">
        <v>1579</v>
      </c>
      <c r="F759" s="76" t="s">
        <v>1802</v>
      </c>
      <c r="G759" s="9">
        <v>4629</v>
      </c>
      <c r="H759" s="47" t="s">
        <v>4907</v>
      </c>
      <c r="I759" s="47" t="s">
        <v>4907</v>
      </c>
      <c r="J759" s="47" t="s">
        <v>4907</v>
      </c>
      <c r="K759" s="47" t="s">
        <v>4905</v>
      </c>
      <c r="L759" s="55">
        <v>0</v>
      </c>
      <c r="M759" s="55">
        <v>0</v>
      </c>
      <c r="N759" s="72">
        <v>0.04</v>
      </c>
      <c r="O759" s="65" t="s">
        <v>4978</v>
      </c>
      <c r="P759" s="258" t="s">
        <v>4918</v>
      </c>
      <c r="Q759" s="63" t="s">
        <v>4919</v>
      </c>
      <c r="R759" s="63" t="s">
        <v>4985</v>
      </c>
      <c r="S759" s="63">
        <v>2</v>
      </c>
      <c r="T759" s="9">
        <f t="shared" si="119"/>
        <v>4629</v>
      </c>
      <c r="U759" s="120">
        <f t="shared" si="123"/>
        <v>4629</v>
      </c>
      <c r="V759" s="9">
        <v>2254775</v>
      </c>
      <c r="W759" s="9">
        <f t="shared" si="120"/>
        <v>4629</v>
      </c>
      <c r="X759" s="120">
        <f t="shared" si="121"/>
        <v>4629</v>
      </c>
      <c r="Y759" s="64">
        <v>138775</v>
      </c>
      <c r="Z759" s="212">
        <f t="shared" si="125"/>
        <v>2393550</v>
      </c>
      <c r="AA759" s="84"/>
      <c r="AB759" s="73"/>
    </row>
    <row r="760" spans="1:29" s="1" customFormat="1" x14ac:dyDescent="0.4">
      <c r="A760" s="31"/>
      <c r="B760" s="260">
        <v>747</v>
      </c>
      <c r="C760" s="66" t="s">
        <v>471</v>
      </c>
      <c r="D760" s="70" t="s">
        <v>2317</v>
      </c>
      <c r="E760" s="66" t="s">
        <v>500</v>
      </c>
      <c r="F760" s="71" t="s">
        <v>1395</v>
      </c>
      <c r="G760" s="3">
        <v>4585</v>
      </c>
      <c r="H760" s="47" t="s">
        <v>4907</v>
      </c>
      <c r="I760" s="47" t="s">
        <v>4907</v>
      </c>
      <c r="J760" s="47" t="s">
        <v>4907</v>
      </c>
      <c r="K760" s="47" t="s">
        <v>4905</v>
      </c>
      <c r="L760" s="51">
        <v>0</v>
      </c>
      <c r="M760" s="51">
        <v>0</v>
      </c>
      <c r="N760" s="72">
        <v>0</v>
      </c>
      <c r="O760" s="65"/>
      <c r="P760" s="63" t="s">
        <v>5085</v>
      </c>
      <c r="Q760" s="63" t="s">
        <v>5231</v>
      </c>
      <c r="R760" s="63" t="s">
        <v>4985</v>
      </c>
      <c r="S760" s="63">
        <v>2</v>
      </c>
      <c r="T760" s="3">
        <f t="shared" si="119"/>
        <v>4585</v>
      </c>
      <c r="U760" s="3">
        <f t="shared" si="123"/>
        <v>4585</v>
      </c>
      <c r="V760" s="3">
        <v>2296710</v>
      </c>
      <c r="W760" s="3">
        <f t="shared" si="120"/>
        <v>4585</v>
      </c>
      <c r="X760" s="3">
        <f t="shared" si="121"/>
        <v>4585</v>
      </c>
      <c r="Y760" s="62">
        <v>0</v>
      </c>
      <c r="Z760" s="138">
        <f t="shared" si="125"/>
        <v>2296710</v>
      </c>
      <c r="AA760" s="84"/>
      <c r="AB760" s="73"/>
      <c r="AC760" s="14"/>
    </row>
    <row r="761" spans="1:29" s="14" customFormat="1" ht="24.9" x14ac:dyDescent="0.4">
      <c r="A761" s="31"/>
      <c r="B761" s="260">
        <v>748</v>
      </c>
      <c r="C761" s="66" t="s">
        <v>693</v>
      </c>
      <c r="D761" s="74" t="s">
        <v>2480</v>
      </c>
      <c r="E761" s="67" t="s">
        <v>1498</v>
      </c>
      <c r="F761" s="71" t="s">
        <v>1499</v>
      </c>
      <c r="G761" s="3">
        <v>4533</v>
      </c>
      <c r="H761" s="47" t="s">
        <v>4907</v>
      </c>
      <c r="I761" s="47" t="s">
        <v>4907</v>
      </c>
      <c r="J761" s="47" t="s">
        <v>4907</v>
      </c>
      <c r="K761" s="47" t="s">
        <v>4905</v>
      </c>
      <c r="L761" s="51">
        <v>0</v>
      </c>
      <c r="M761" s="51">
        <v>0</v>
      </c>
      <c r="N761" s="72">
        <v>0</v>
      </c>
      <c r="O761" s="65"/>
      <c r="P761" s="63" t="s">
        <v>4433</v>
      </c>
      <c r="Q761" s="63" t="s">
        <v>4434</v>
      </c>
      <c r="R761" s="63" t="s">
        <v>4985</v>
      </c>
      <c r="S761" s="63">
        <v>2</v>
      </c>
      <c r="T761" s="3">
        <f t="shared" si="119"/>
        <v>4533</v>
      </c>
      <c r="U761" s="3">
        <f t="shared" si="123"/>
        <v>4533</v>
      </c>
      <c r="V761" s="3">
        <f>T761*1800</f>
        <v>8159400</v>
      </c>
      <c r="W761" s="3">
        <f t="shared" si="120"/>
        <v>4533</v>
      </c>
      <c r="X761" s="3">
        <f t="shared" si="121"/>
        <v>4533</v>
      </c>
      <c r="Y761" s="62">
        <f>U761*1800</f>
        <v>8159400</v>
      </c>
      <c r="Z761" s="138">
        <f t="shared" si="125"/>
        <v>16318800</v>
      </c>
      <c r="AA761" s="84"/>
      <c r="AB761" s="73"/>
    </row>
    <row r="762" spans="1:29" s="14" customFormat="1" x14ac:dyDescent="0.4">
      <c r="A762" s="31"/>
      <c r="B762" s="260">
        <v>749</v>
      </c>
      <c r="C762" s="66" t="s">
        <v>1189</v>
      </c>
      <c r="D762" s="74" t="s">
        <v>2837</v>
      </c>
      <c r="E762" s="66" t="s">
        <v>1344</v>
      </c>
      <c r="F762" s="71" t="s">
        <v>1415</v>
      </c>
      <c r="G762" s="3">
        <v>4514</v>
      </c>
      <c r="H762" s="47" t="s">
        <v>4907</v>
      </c>
      <c r="I762" s="47" t="s">
        <v>4907</v>
      </c>
      <c r="J762" s="47" t="s">
        <v>4907</v>
      </c>
      <c r="K762" s="47" t="s">
        <v>4905</v>
      </c>
      <c r="L762" s="51">
        <v>0</v>
      </c>
      <c r="M762" s="51">
        <v>0</v>
      </c>
      <c r="N762" s="72">
        <v>7.6000000000000503E-3</v>
      </c>
      <c r="O762" s="65" t="s">
        <v>4978</v>
      </c>
      <c r="P762" s="63" t="s">
        <v>4718</v>
      </c>
      <c r="Q762" s="63" t="s">
        <v>4719</v>
      </c>
      <c r="R762" s="63" t="s">
        <v>4985</v>
      </c>
      <c r="S762" s="63">
        <v>2</v>
      </c>
      <c r="T762" s="3">
        <f t="shared" si="119"/>
        <v>4514</v>
      </c>
      <c r="U762" s="3">
        <f t="shared" si="123"/>
        <v>4514</v>
      </c>
      <c r="V762" s="3">
        <v>1493038</v>
      </c>
      <c r="W762" s="3">
        <f t="shared" si="120"/>
        <v>4514</v>
      </c>
      <c r="X762" s="3">
        <f t="shared" si="121"/>
        <v>4514</v>
      </c>
      <c r="Y762" s="62">
        <v>0</v>
      </c>
      <c r="Z762" s="138">
        <f t="shared" si="125"/>
        <v>1493038</v>
      </c>
      <c r="AA762" s="84"/>
      <c r="AB762" s="73"/>
    </row>
    <row r="763" spans="1:29" s="1" customFormat="1" ht="37.299999999999997" x14ac:dyDescent="0.4">
      <c r="A763" s="31"/>
      <c r="B763" s="260">
        <v>750</v>
      </c>
      <c r="C763" s="66" t="s">
        <v>1189</v>
      </c>
      <c r="D763" s="74" t="s">
        <v>2839</v>
      </c>
      <c r="E763" s="66" t="s">
        <v>1319</v>
      </c>
      <c r="F763" s="71" t="s">
        <v>1422</v>
      </c>
      <c r="G763" s="3">
        <v>4500</v>
      </c>
      <c r="H763" s="47" t="s">
        <v>4907</v>
      </c>
      <c r="I763" s="47" t="s">
        <v>4907</v>
      </c>
      <c r="J763" s="47" t="s">
        <v>4907</v>
      </c>
      <c r="K763" s="47" t="s">
        <v>4905</v>
      </c>
      <c r="L763" s="51">
        <v>0</v>
      </c>
      <c r="M763" s="51">
        <v>0</v>
      </c>
      <c r="N763" s="72">
        <v>0</v>
      </c>
      <c r="O763" s="65"/>
      <c r="P763" s="63" t="s">
        <v>4724</v>
      </c>
      <c r="Q763" s="63" t="s">
        <v>4725</v>
      </c>
      <c r="R763" s="63" t="s">
        <v>4985</v>
      </c>
      <c r="S763" s="63">
        <v>2</v>
      </c>
      <c r="T763" s="3">
        <f t="shared" si="119"/>
        <v>4500</v>
      </c>
      <c r="U763" s="3">
        <f t="shared" si="123"/>
        <v>4500</v>
      </c>
      <c r="V763" s="3">
        <v>5322808</v>
      </c>
      <c r="W763" s="3">
        <f t="shared" si="120"/>
        <v>4500</v>
      </c>
      <c r="X763" s="3">
        <f t="shared" si="121"/>
        <v>4500</v>
      </c>
      <c r="Y763" s="62">
        <v>0</v>
      </c>
      <c r="Z763" s="138">
        <f t="shared" si="125"/>
        <v>5322808</v>
      </c>
      <c r="AA763" s="84"/>
      <c r="AB763" s="73"/>
      <c r="AC763" s="14"/>
    </row>
    <row r="764" spans="1:29" s="14" customFormat="1" x14ac:dyDescent="0.4">
      <c r="A764" s="31"/>
      <c r="B764" s="260">
        <v>751</v>
      </c>
      <c r="C764" s="66" t="s">
        <v>292</v>
      </c>
      <c r="D764" s="70" t="s">
        <v>2194</v>
      </c>
      <c r="E764" s="66" t="s">
        <v>302</v>
      </c>
      <c r="F764" s="71" t="s">
        <v>302</v>
      </c>
      <c r="G764" s="3">
        <v>4494</v>
      </c>
      <c r="H764" s="47" t="s">
        <v>4907</v>
      </c>
      <c r="I764" s="47" t="s">
        <v>4907</v>
      </c>
      <c r="J764" s="47" t="s">
        <v>4907</v>
      </c>
      <c r="K764" s="47" t="s">
        <v>4905</v>
      </c>
      <c r="L764" s="51">
        <v>0</v>
      </c>
      <c r="M764" s="51">
        <v>0</v>
      </c>
      <c r="N764" s="72">
        <v>0</v>
      </c>
      <c r="O764" s="65"/>
      <c r="P764" s="63" t="s">
        <v>4175</v>
      </c>
      <c r="Q764" s="63" t="s">
        <v>4176</v>
      </c>
      <c r="R764" s="63" t="s">
        <v>4985</v>
      </c>
      <c r="S764" s="63">
        <v>2</v>
      </c>
      <c r="T764" s="3">
        <f t="shared" si="119"/>
        <v>4494</v>
      </c>
      <c r="U764" s="3">
        <f t="shared" si="123"/>
        <v>4494</v>
      </c>
      <c r="V764" s="3">
        <v>10618661.060000001</v>
      </c>
      <c r="W764" s="3">
        <f t="shared" si="120"/>
        <v>4494</v>
      </c>
      <c r="X764" s="3">
        <f t="shared" si="121"/>
        <v>4494</v>
      </c>
      <c r="Y764" s="62">
        <v>10618661.060000001</v>
      </c>
      <c r="Z764" s="138">
        <f t="shared" si="125"/>
        <v>21237322.120000001</v>
      </c>
      <c r="AA764" s="84"/>
      <c r="AB764" s="73"/>
    </row>
    <row r="765" spans="1:29" s="14" customFormat="1" ht="24.9" x14ac:dyDescent="0.4">
      <c r="A765" s="31"/>
      <c r="B765" s="260">
        <v>752</v>
      </c>
      <c r="C765" s="66" t="s">
        <v>420</v>
      </c>
      <c r="D765" s="70" t="s">
        <v>2944</v>
      </c>
      <c r="E765" s="66" t="s">
        <v>434</v>
      </c>
      <c r="F765" s="71" t="s">
        <v>466</v>
      </c>
      <c r="G765" s="3">
        <v>4473</v>
      </c>
      <c r="H765" s="47" t="s">
        <v>4907</v>
      </c>
      <c r="I765" s="47" t="s">
        <v>4907</v>
      </c>
      <c r="J765" s="47" t="s">
        <v>4907</v>
      </c>
      <c r="K765" s="47" t="s">
        <v>4905</v>
      </c>
      <c r="L765" s="51">
        <v>0</v>
      </c>
      <c r="M765" s="51">
        <v>0</v>
      </c>
      <c r="N765" s="72">
        <v>0</v>
      </c>
      <c r="O765" s="65"/>
      <c r="P765" s="63" t="s">
        <v>5065</v>
      </c>
      <c r="Q765" s="63" t="s">
        <v>5210</v>
      </c>
      <c r="R765" s="63" t="s">
        <v>4985</v>
      </c>
      <c r="S765" s="63">
        <v>2</v>
      </c>
      <c r="T765" s="62">
        <f t="shared" si="119"/>
        <v>4473</v>
      </c>
      <c r="U765" s="62">
        <f t="shared" si="123"/>
        <v>4473</v>
      </c>
      <c r="V765" s="3">
        <f>T765*1800</f>
        <v>8051400</v>
      </c>
      <c r="W765" s="3">
        <f t="shared" si="120"/>
        <v>4473</v>
      </c>
      <c r="X765" s="3">
        <f t="shared" si="121"/>
        <v>4473</v>
      </c>
      <c r="Y765" s="62">
        <f>U765*1800</f>
        <v>8051400</v>
      </c>
      <c r="Z765" s="138">
        <f t="shared" si="125"/>
        <v>16102800</v>
      </c>
      <c r="AA765" s="84"/>
      <c r="AB765" s="73"/>
    </row>
    <row r="766" spans="1:29" s="14" customFormat="1" x14ac:dyDescent="0.4">
      <c r="A766" s="31"/>
      <c r="B766" s="260">
        <v>753</v>
      </c>
      <c r="C766" s="66" t="s">
        <v>471</v>
      </c>
      <c r="D766" s="70" t="s">
        <v>2318</v>
      </c>
      <c r="E766" s="66" t="s">
        <v>485</v>
      </c>
      <c r="F766" s="71" t="s">
        <v>485</v>
      </c>
      <c r="G766" s="3">
        <v>4468</v>
      </c>
      <c r="H766" s="47" t="s">
        <v>4907</v>
      </c>
      <c r="I766" s="47" t="s">
        <v>4907</v>
      </c>
      <c r="J766" s="47" t="s">
        <v>4907</v>
      </c>
      <c r="K766" s="47" t="s">
        <v>4905</v>
      </c>
      <c r="L766" s="51">
        <v>0</v>
      </c>
      <c r="M766" s="51">
        <v>0</v>
      </c>
      <c r="N766" s="72">
        <v>0</v>
      </c>
      <c r="O766" s="65"/>
      <c r="P766" s="63" t="s">
        <v>5086</v>
      </c>
      <c r="Q766" s="63" t="s">
        <v>5232</v>
      </c>
      <c r="R766" s="63" t="s">
        <v>4985</v>
      </c>
      <c r="S766" s="63">
        <v>2</v>
      </c>
      <c r="T766" s="3">
        <f t="shared" si="119"/>
        <v>4468</v>
      </c>
      <c r="U766" s="3">
        <f t="shared" si="123"/>
        <v>4468</v>
      </c>
      <c r="V766" s="3">
        <v>127793.34270833335</v>
      </c>
      <c r="W766" s="3">
        <f t="shared" si="120"/>
        <v>4468</v>
      </c>
      <c r="X766" s="3">
        <f t="shared" si="121"/>
        <v>4468</v>
      </c>
      <c r="Y766" s="62">
        <v>127793.34270833335</v>
      </c>
      <c r="Z766" s="138">
        <f t="shared" si="125"/>
        <v>255586.6854166667</v>
      </c>
      <c r="AA766" s="84"/>
      <c r="AB766" s="73"/>
    </row>
    <row r="767" spans="1:29" s="14" customFormat="1" ht="24.9" x14ac:dyDescent="0.4">
      <c r="A767" s="31"/>
      <c r="B767" s="260">
        <v>754</v>
      </c>
      <c r="C767" s="66" t="s">
        <v>693</v>
      </c>
      <c r="D767" s="74" t="s">
        <v>2478</v>
      </c>
      <c r="E767" s="67" t="s">
        <v>804</v>
      </c>
      <c r="F767" s="71" t="s">
        <v>1493</v>
      </c>
      <c r="G767" s="3">
        <v>4451</v>
      </c>
      <c r="H767" s="47" t="s">
        <v>4907</v>
      </c>
      <c r="I767" s="47" t="s">
        <v>4907</v>
      </c>
      <c r="J767" s="47" t="s">
        <v>4907</v>
      </c>
      <c r="K767" s="47" t="s">
        <v>4905</v>
      </c>
      <c r="L767" s="51">
        <v>0</v>
      </c>
      <c r="M767" s="51">
        <v>0</v>
      </c>
      <c r="N767" s="72">
        <v>0</v>
      </c>
      <c r="O767" s="65"/>
      <c r="P767" s="63" t="s">
        <v>5107</v>
      </c>
      <c r="Q767" s="63" t="s">
        <v>5261</v>
      </c>
      <c r="R767" s="63" t="s">
        <v>4985</v>
      </c>
      <c r="S767" s="63">
        <v>2</v>
      </c>
      <c r="T767" s="3">
        <f t="shared" si="119"/>
        <v>4451</v>
      </c>
      <c r="U767" s="3">
        <f t="shared" si="123"/>
        <v>4451</v>
      </c>
      <c r="V767" s="3">
        <v>15295757.581250001</v>
      </c>
      <c r="W767" s="3">
        <f t="shared" si="120"/>
        <v>4451</v>
      </c>
      <c r="X767" s="3">
        <f t="shared" si="121"/>
        <v>4451</v>
      </c>
      <c r="Y767" s="62">
        <v>884030.2895833333</v>
      </c>
      <c r="Z767" s="138">
        <f t="shared" si="125"/>
        <v>16179787.870833334</v>
      </c>
      <c r="AA767" s="84"/>
      <c r="AB767" s="73"/>
    </row>
    <row r="768" spans="1:29" s="14" customFormat="1" x14ac:dyDescent="0.4">
      <c r="A768" s="31"/>
      <c r="B768" s="260">
        <v>755</v>
      </c>
      <c r="C768" s="66" t="s">
        <v>849</v>
      </c>
      <c r="D768" s="66" t="s">
        <v>2581</v>
      </c>
      <c r="E768" s="66" t="s">
        <v>865</v>
      </c>
      <c r="F768" s="71" t="s">
        <v>1407</v>
      </c>
      <c r="G768" s="3">
        <v>4403</v>
      </c>
      <c r="H768" s="47" t="s">
        <v>4907</v>
      </c>
      <c r="I768" s="47" t="s">
        <v>4907</v>
      </c>
      <c r="J768" s="47" t="s">
        <v>4907</v>
      </c>
      <c r="K768" s="47" t="s">
        <v>4905</v>
      </c>
      <c r="L768" s="51">
        <v>0</v>
      </c>
      <c r="M768" s="51">
        <v>0</v>
      </c>
      <c r="N768" s="72">
        <v>0</v>
      </c>
      <c r="O768" s="65"/>
      <c r="P768" s="63" t="s">
        <v>4511</v>
      </c>
      <c r="Q768" s="63" t="s">
        <v>4512</v>
      </c>
      <c r="R768" s="63" t="s">
        <v>4985</v>
      </c>
      <c r="S768" s="63">
        <v>2</v>
      </c>
      <c r="T768" s="3">
        <f t="shared" si="119"/>
        <v>4403</v>
      </c>
      <c r="U768" s="3">
        <f t="shared" si="123"/>
        <v>4403</v>
      </c>
      <c r="V768" s="3">
        <v>1596362.5</v>
      </c>
      <c r="W768" s="3">
        <f t="shared" si="120"/>
        <v>4403</v>
      </c>
      <c r="X768" s="3">
        <f t="shared" si="121"/>
        <v>4403</v>
      </c>
      <c r="Y768" s="62">
        <v>1596362.5</v>
      </c>
      <c r="Z768" s="138">
        <f t="shared" si="125"/>
        <v>3192725</v>
      </c>
      <c r="AA768" s="84"/>
      <c r="AB768" s="73"/>
    </row>
    <row r="769" spans="1:29" s="14" customFormat="1" x14ac:dyDescent="0.4">
      <c r="A769" s="28"/>
      <c r="B769" s="260">
        <v>756</v>
      </c>
      <c r="C769" s="66" t="s">
        <v>319</v>
      </c>
      <c r="D769" s="70" t="s">
        <v>2433</v>
      </c>
      <c r="E769" s="66" t="s">
        <v>673</v>
      </c>
      <c r="F769" s="71" t="s">
        <v>688</v>
      </c>
      <c r="G769" s="3">
        <v>4396</v>
      </c>
      <c r="H769" s="47" t="s">
        <v>4907</v>
      </c>
      <c r="I769" s="47" t="s">
        <v>4907</v>
      </c>
      <c r="J769" s="47" t="s">
        <v>4907</v>
      </c>
      <c r="K769" s="47" t="s">
        <v>4905</v>
      </c>
      <c r="L769" s="51">
        <v>0</v>
      </c>
      <c r="M769" s="51">
        <v>0</v>
      </c>
      <c r="N769" s="72">
        <v>0</v>
      </c>
      <c r="O769" s="65"/>
      <c r="P769" s="63" t="s">
        <v>4364</v>
      </c>
      <c r="Q769" s="63" t="s">
        <v>4365</v>
      </c>
      <c r="R769" s="63" t="s">
        <v>4985</v>
      </c>
      <c r="S769" s="63">
        <v>2</v>
      </c>
      <c r="T769" s="62">
        <f t="shared" si="119"/>
        <v>4396</v>
      </c>
      <c r="U769" s="62">
        <f t="shared" si="123"/>
        <v>4396</v>
      </c>
      <c r="V769" s="3">
        <v>9322484.1999999993</v>
      </c>
      <c r="W769" s="3">
        <f t="shared" si="120"/>
        <v>4396</v>
      </c>
      <c r="X769" s="3">
        <f t="shared" si="121"/>
        <v>4396</v>
      </c>
      <c r="Y769" s="62">
        <v>9322484.1999999993</v>
      </c>
      <c r="Z769" s="138">
        <f t="shared" si="125"/>
        <v>18644968.399999999</v>
      </c>
      <c r="AA769" s="84"/>
      <c r="AB769" s="73"/>
    </row>
    <row r="770" spans="1:29" s="14" customFormat="1" ht="24.9" x14ac:dyDescent="0.4">
      <c r="A770" s="28"/>
      <c r="B770" s="260">
        <v>757</v>
      </c>
      <c r="C770" s="66" t="s">
        <v>743</v>
      </c>
      <c r="D770" s="70" t="s">
        <v>2512</v>
      </c>
      <c r="E770" s="66" t="s">
        <v>755</v>
      </c>
      <c r="F770" s="71" t="s">
        <v>755</v>
      </c>
      <c r="G770" s="3">
        <v>4391</v>
      </c>
      <c r="H770" s="47" t="s">
        <v>4907</v>
      </c>
      <c r="I770" s="47" t="s">
        <v>4907</v>
      </c>
      <c r="J770" s="47" t="s">
        <v>4907</v>
      </c>
      <c r="K770" s="47" t="s">
        <v>4905</v>
      </c>
      <c r="L770" s="51">
        <v>0</v>
      </c>
      <c r="M770" s="51">
        <v>0</v>
      </c>
      <c r="N770" s="72">
        <v>0</v>
      </c>
      <c r="O770" s="65"/>
      <c r="P770" s="63" t="s">
        <v>5114</v>
      </c>
      <c r="Q770" s="63" t="s">
        <v>5268</v>
      </c>
      <c r="R770" s="63" t="s">
        <v>4985</v>
      </c>
      <c r="S770" s="63">
        <v>2</v>
      </c>
      <c r="T770" s="62">
        <f t="shared" si="119"/>
        <v>4391</v>
      </c>
      <c r="U770" s="62">
        <f t="shared" si="123"/>
        <v>4391</v>
      </c>
      <c r="V770" s="3">
        <v>5036198.2222222211</v>
      </c>
      <c r="W770" s="3">
        <f t="shared" si="120"/>
        <v>4391</v>
      </c>
      <c r="X770" s="3">
        <f t="shared" si="121"/>
        <v>4391</v>
      </c>
      <c r="Y770" s="62">
        <v>0</v>
      </c>
      <c r="Z770" s="138">
        <f t="shared" si="125"/>
        <v>5036198.2222222211</v>
      </c>
      <c r="AA770" s="84"/>
      <c r="AB770" s="73"/>
    </row>
    <row r="771" spans="1:29" s="14" customFormat="1" ht="24.9" x14ac:dyDescent="0.4">
      <c r="A771" s="34"/>
      <c r="B771" s="260">
        <v>758</v>
      </c>
      <c r="C771" s="66" t="s">
        <v>1154</v>
      </c>
      <c r="D771" s="66" t="s">
        <v>3057</v>
      </c>
      <c r="E771" s="159" t="s">
        <v>3065</v>
      </c>
      <c r="F771" s="173" t="s">
        <v>3066</v>
      </c>
      <c r="G771" s="167">
        <v>4390</v>
      </c>
      <c r="H771" s="47" t="s">
        <v>4907</v>
      </c>
      <c r="I771" s="47" t="s">
        <v>4907</v>
      </c>
      <c r="J771" s="47" t="s">
        <v>4907</v>
      </c>
      <c r="K771" s="47" t="s">
        <v>4905</v>
      </c>
      <c r="L771" s="57">
        <v>0</v>
      </c>
      <c r="M771" s="57">
        <v>0</v>
      </c>
      <c r="N771" s="72">
        <v>0</v>
      </c>
      <c r="O771" s="65"/>
      <c r="P771" s="63" t="s">
        <v>4694</v>
      </c>
      <c r="Q771" s="63" t="s">
        <v>4695</v>
      </c>
      <c r="R771" s="63" t="s">
        <v>4985</v>
      </c>
      <c r="S771" s="63">
        <v>2</v>
      </c>
      <c r="T771" s="17">
        <f t="shared" si="119"/>
        <v>4390</v>
      </c>
      <c r="U771" s="17">
        <f t="shared" si="123"/>
        <v>4390</v>
      </c>
      <c r="V771" s="3">
        <v>13172674.591666667</v>
      </c>
      <c r="W771" s="17">
        <f t="shared" si="120"/>
        <v>4390</v>
      </c>
      <c r="X771" s="17">
        <f t="shared" si="121"/>
        <v>4390</v>
      </c>
      <c r="Y771" s="62">
        <v>0</v>
      </c>
      <c r="Z771" s="138">
        <f t="shared" si="125"/>
        <v>13172674.591666667</v>
      </c>
      <c r="AA771" s="98"/>
      <c r="AB771" s="97"/>
      <c r="AC771" s="1"/>
    </row>
    <row r="772" spans="1:29" s="14" customFormat="1" ht="24.9" x14ac:dyDescent="0.4">
      <c r="A772" s="28"/>
      <c r="B772" s="260">
        <v>759</v>
      </c>
      <c r="C772" s="66" t="s">
        <v>1063</v>
      </c>
      <c r="D772" s="70" t="s">
        <v>2736</v>
      </c>
      <c r="E772" s="66" t="s">
        <v>1081</v>
      </c>
      <c r="F772" s="71" t="s">
        <v>1336</v>
      </c>
      <c r="G772" s="3">
        <v>4386</v>
      </c>
      <c r="H772" s="47" t="s">
        <v>4907</v>
      </c>
      <c r="I772" s="47" t="s">
        <v>4907</v>
      </c>
      <c r="J772" s="47" t="s">
        <v>4907</v>
      </c>
      <c r="K772" s="47" t="s">
        <v>4905</v>
      </c>
      <c r="L772" s="51">
        <v>0</v>
      </c>
      <c r="M772" s="51">
        <v>0</v>
      </c>
      <c r="N772" s="72">
        <v>0</v>
      </c>
      <c r="O772" s="65"/>
      <c r="P772" s="63" t="s">
        <v>4634</v>
      </c>
      <c r="Q772" s="63" t="s">
        <v>4635</v>
      </c>
      <c r="R772" s="63" t="s">
        <v>4985</v>
      </c>
      <c r="S772" s="63">
        <v>2</v>
      </c>
      <c r="T772" s="62">
        <f t="shared" si="119"/>
        <v>4386</v>
      </c>
      <c r="U772" s="62">
        <f t="shared" si="123"/>
        <v>4386</v>
      </c>
      <c r="V772" s="3">
        <f>15663473/2</f>
        <v>7831736.5</v>
      </c>
      <c r="W772" s="3">
        <f t="shared" si="120"/>
        <v>4386</v>
      </c>
      <c r="X772" s="3">
        <f t="shared" si="121"/>
        <v>4386</v>
      </c>
      <c r="Y772" s="3">
        <f>15663473/2</f>
        <v>7831736.5</v>
      </c>
      <c r="Z772" s="138">
        <f t="shared" si="125"/>
        <v>15663473</v>
      </c>
      <c r="AA772" s="84"/>
      <c r="AB772" s="73"/>
    </row>
    <row r="773" spans="1:29" s="14" customFormat="1" ht="24.9" x14ac:dyDescent="0.4">
      <c r="A773" s="34"/>
      <c r="B773" s="260">
        <v>760</v>
      </c>
      <c r="C773" s="66" t="s">
        <v>890</v>
      </c>
      <c r="D773" s="70" t="s">
        <v>2612</v>
      </c>
      <c r="E773" s="66" t="s">
        <v>913</v>
      </c>
      <c r="F773" s="71" t="s">
        <v>950</v>
      </c>
      <c r="G773" s="3">
        <v>4377</v>
      </c>
      <c r="H773" s="47" t="s">
        <v>4907</v>
      </c>
      <c r="I773" s="47" t="s">
        <v>4907</v>
      </c>
      <c r="J773" s="47" t="s">
        <v>4907</v>
      </c>
      <c r="K773" s="47" t="s">
        <v>4905</v>
      </c>
      <c r="L773" s="51">
        <v>0</v>
      </c>
      <c r="M773" s="51">
        <v>0</v>
      </c>
      <c r="N773" s="72">
        <v>0</v>
      </c>
      <c r="O773" s="65"/>
      <c r="P773" s="63" t="s">
        <v>4547</v>
      </c>
      <c r="Q773" s="63" t="s">
        <v>4548</v>
      </c>
      <c r="R773" s="63" t="s">
        <v>4985</v>
      </c>
      <c r="S773" s="63">
        <v>2</v>
      </c>
      <c r="T773" s="62">
        <f t="shared" si="119"/>
        <v>4377</v>
      </c>
      <c r="U773" s="62">
        <f t="shared" si="123"/>
        <v>4377</v>
      </c>
      <c r="V773" s="3">
        <v>10750000</v>
      </c>
      <c r="W773" s="3">
        <f t="shared" si="120"/>
        <v>4377</v>
      </c>
      <c r="X773" s="3">
        <f t="shared" si="121"/>
        <v>4377</v>
      </c>
      <c r="Y773" s="62">
        <v>10750000</v>
      </c>
      <c r="Z773" s="138">
        <f t="shared" si="125"/>
        <v>21500000</v>
      </c>
      <c r="AA773" s="98"/>
      <c r="AB773" s="97"/>
      <c r="AC773" s="1"/>
    </row>
    <row r="774" spans="1:29" s="14" customFormat="1" ht="37.299999999999997" x14ac:dyDescent="0.4">
      <c r="A774" s="28"/>
      <c r="B774" s="260">
        <v>761</v>
      </c>
      <c r="C774" s="66" t="s">
        <v>619</v>
      </c>
      <c r="D774" s="66" t="s">
        <v>2407</v>
      </c>
      <c r="E774" s="66" t="s">
        <v>636</v>
      </c>
      <c r="F774" s="71" t="s">
        <v>1738</v>
      </c>
      <c r="G774" s="3">
        <v>4374</v>
      </c>
      <c r="H774" s="47" t="s">
        <v>4907</v>
      </c>
      <c r="I774" s="47" t="s">
        <v>4907</v>
      </c>
      <c r="J774" s="47" t="s">
        <v>4907</v>
      </c>
      <c r="K774" s="47" t="s">
        <v>4905</v>
      </c>
      <c r="L774" s="51">
        <v>0</v>
      </c>
      <c r="M774" s="51">
        <v>0</v>
      </c>
      <c r="N774" s="72">
        <v>0</v>
      </c>
      <c r="O774" s="65"/>
      <c r="P774" s="63" t="s">
        <v>4356</v>
      </c>
      <c r="Q774" s="63" t="s">
        <v>4357</v>
      </c>
      <c r="R774" s="63" t="s">
        <v>4985</v>
      </c>
      <c r="S774" s="63">
        <v>2</v>
      </c>
      <c r="T774" s="3">
        <f t="shared" si="119"/>
        <v>4374</v>
      </c>
      <c r="U774" s="3">
        <f t="shared" si="123"/>
        <v>4374</v>
      </c>
      <c r="V774" s="3">
        <v>3006859.8</v>
      </c>
      <c r="W774" s="3">
        <f t="shared" si="120"/>
        <v>4374</v>
      </c>
      <c r="X774" s="3">
        <f t="shared" si="121"/>
        <v>4374</v>
      </c>
      <c r="Y774" s="62">
        <v>1288654.2000000002</v>
      </c>
      <c r="Z774" s="138">
        <f t="shared" si="125"/>
        <v>4295514</v>
      </c>
      <c r="AA774" s="84"/>
      <c r="AB774" s="73"/>
    </row>
    <row r="775" spans="1:29" s="14" customFormat="1" x14ac:dyDescent="0.4">
      <c r="A775" s="28"/>
      <c r="B775" s="260">
        <v>762</v>
      </c>
      <c r="C775" s="66" t="s">
        <v>1189</v>
      </c>
      <c r="D775" s="74" t="s">
        <v>2838</v>
      </c>
      <c r="E775" s="66" t="s">
        <v>1345</v>
      </c>
      <c r="F775" s="71" t="s">
        <v>1345</v>
      </c>
      <c r="G775" s="3">
        <v>4369</v>
      </c>
      <c r="H775" s="47" t="s">
        <v>4907</v>
      </c>
      <c r="I775" s="47" t="s">
        <v>4907</v>
      </c>
      <c r="J775" s="47" t="s">
        <v>4907</v>
      </c>
      <c r="K775" s="47" t="s">
        <v>4905</v>
      </c>
      <c r="L775" s="51">
        <v>0</v>
      </c>
      <c r="M775" s="51">
        <v>0</v>
      </c>
      <c r="N775" s="72">
        <v>0</v>
      </c>
      <c r="O775" s="65"/>
      <c r="P775" s="63" t="s">
        <v>4720</v>
      </c>
      <c r="Q775" s="63" t="s">
        <v>4721</v>
      </c>
      <c r="R775" s="63" t="s">
        <v>4985</v>
      </c>
      <c r="S775" s="63">
        <v>2</v>
      </c>
      <c r="T775" s="3">
        <f t="shared" si="119"/>
        <v>4369</v>
      </c>
      <c r="U775" s="3">
        <f t="shared" si="123"/>
        <v>4369</v>
      </c>
      <c r="V775" s="3">
        <v>2914826</v>
      </c>
      <c r="W775" s="3">
        <f t="shared" si="120"/>
        <v>4369</v>
      </c>
      <c r="X775" s="3">
        <f t="shared" si="121"/>
        <v>4369</v>
      </c>
      <c r="Y775" s="62">
        <v>0</v>
      </c>
      <c r="Z775" s="138">
        <f t="shared" si="125"/>
        <v>2914826</v>
      </c>
      <c r="AA775" s="84"/>
      <c r="AB775" s="73"/>
      <c r="AC775" s="11"/>
    </row>
    <row r="776" spans="1:29" s="1" customFormat="1" x14ac:dyDescent="0.4">
      <c r="A776" s="27"/>
      <c r="B776" s="260">
        <v>763</v>
      </c>
      <c r="C776" s="66" t="s">
        <v>471</v>
      </c>
      <c r="D776" s="70" t="s">
        <v>2319</v>
      </c>
      <c r="E776" s="66" t="s">
        <v>486</v>
      </c>
      <c r="F776" s="71" t="s">
        <v>519</v>
      </c>
      <c r="G776" s="3">
        <v>4319</v>
      </c>
      <c r="H776" s="47" t="s">
        <v>4907</v>
      </c>
      <c r="I776" s="47" t="s">
        <v>4907</v>
      </c>
      <c r="J776" s="47" t="s">
        <v>4907</v>
      </c>
      <c r="K776" s="47" t="s">
        <v>4905</v>
      </c>
      <c r="L776" s="51">
        <v>0</v>
      </c>
      <c r="M776" s="51">
        <v>0</v>
      </c>
      <c r="N776" s="72">
        <v>0</v>
      </c>
      <c r="O776" s="65"/>
      <c r="P776" s="63" t="s">
        <v>5010</v>
      </c>
      <c r="Q776" s="63" t="s">
        <v>5233</v>
      </c>
      <c r="R776" s="63" t="s">
        <v>4985</v>
      </c>
      <c r="S776" s="63">
        <v>2</v>
      </c>
      <c r="T776" s="3">
        <f t="shared" si="119"/>
        <v>4319</v>
      </c>
      <c r="U776" s="3">
        <f t="shared" si="123"/>
        <v>4319</v>
      </c>
      <c r="V776" s="3">
        <v>1891671</v>
      </c>
      <c r="W776" s="3">
        <f t="shared" si="120"/>
        <v>4319</v>
      </c>
      <c r="X776" s="3">
        <f t="shared" si="121"/>
        <v>4319</v>
      </c>
      <c r="Y776" s="62">
        <v>1891671</v>
      </c>
      <c r="Z776" s="138">
        <f t="shared" si="125"/>
        <v>3783342</v>
      </c>
      <c r="AA776" s="84"/>
      <c r="AB776" s="73"/>
      <c r="AC776" s="11"/>
    </row>
    <row r="777" spans="1:29" s="14" customFormat="1" ht="24.9" x14ac:dyDescent="0.4">
      <c r="A777" s="28"/>
      <c r="B777" s="260">
        <v>764</v>
      </c>
      <c r="C777" s="66" t="s">
        <v>71</v>
      </c>
      <c r="D777" s="70" t="s">
        <v>2053</v>
      </c>
      <c r="E777" s="66" t="s">
        <v>80</v>
      </c>
      <c r="F777" s="71" t="s">
        <v>89</v>
      </c>
      <c r="G777" s="3">
        <v>4307</v>
      </c>
      <c r="H777" s="47" t="s">
        <v>4907</v>
      </c>
      <c r="I777" s="47" t="s">
        <v>4907</v>
      </c>
      <c r="J777" s="47" t="s">
        <v>4907</v>
      </c>
      <c r="K777" s="47" t="s">
        <v>4905</v>
      </c>
      <c r="L777" s="51">
        <v>0</v>
      </c>
      <c r="M777" s="51">
        <v>0</v>
      </c>
      <c r="N777" s="72">
        <v>0</v>
      </c>
      <c r="O777" s="65"/>
      <c r="P777" s="63" t="s">
        <v>4049</v>
      </c>
      <c r="Q777" s="63" t="s">
        <v>4050</v>
      </c>
      <c r="R777" s="63" t="s">
        <v>4985</v>
      </c>
      <c r="S777" s="63">
        <v>2</v>
      </c>
      <c r="T777" s="3">
        <f t="shared" ref="T777:T840" si="126">IF(G777*(1-L777)-AA777&gt;0,G777*(1-L777)-AA777,0)</f>
        <v>4307</v>
      </c>
      <c r="U777" s="3">
        <f t="shared" si="123"/>
        <v>4307</v>
      </c>
      <c r="V777" s="3">
        <v>5664932.1969696963</v>
      </c>
      <c r="W777" s="3">
        <f t="shared" si="120"/>
        <v>4307</v>
      </c>
      <c r="X777" s="3">
        <f t="shared" si="121"/>
        <v>4307</v>
      </c>
      <c r="Y777" s="62">
        <v>0</v>
      </c>
      <c r="Z777" s="138">
        <f t="shared" si="125"/>
        <v>5664932.1969696963</v>
      </c>
      <c r="AA777" s="84"/>
      <c r="AB777" s="73"/>
    </row>
    <row r="778" spans="1:29" s="1" customFormat="1" x14ac:dyDescent="0.4">
      <c r="A778" s="28"/>
      <c r="B778" s="260">
        <v>765</v>
      </c>
      <c r="C778" s="66" t="s">
        <v>292</v>
      </c>
      <c r="D778" s="70" t="s">
        <v>2196</v>
      </c>
      <c r="E778" s="66" t="s">
        <v>303</v>
      </c>
      <c r="F778" s="71" t="s">
        <v>322</v>
      </c>
      <c r="G778" s="3">
        <v>4305</v>
      </c>
      <c r="H778" s="47" t="s">
        <v>4907</v>
      </c>
      <c r="I778" s="47" t="s">
        <v>4907</v>
      </c>
      <c r="J778" s="47" t="s">
        <v>4907</v>
      </c>
      <c r="K778" s="47" t="s">
        <v>4905</v>
      </c>
      <c r="L778" s="51">
        <v>0</v>
      </c>
      <c r="M778" s="51">
        <v>0</v>
      </c>
      <c r="N778" s="72">
        <v>0</v>
      </c>
      <c r="O778" s="65"/>
      <c r="P778" s="63" t="s">
        <v>4177</v>
      </c>
      <c r="Q778" s="63" t="s">
        <v>4178</v>
      </c>
      <c r="R778" s="63" t="s">
        <v>4985</v>
      </c>
      <c r="S778" s="63">
        <v>2</v>
      </c>
      <c r="T778" s="3">
        <f t="shared" si="126"/>
        <v>4305</v>
      </c>
      <c r="U778" s="3">
        <f t="shared" si="123"/>
        <v>4305</v>
      </c>
      <c r="V778" s="3">
        <v>9476786.8000000007</v>
      </c>
      <c r="W778" s="3">
        <f t="shared" si="120"/>
        <v>4305</v>
      </c>
      <c r="X778" s="3">
        <f t="shared" si="121"/>
        <v>4305</v>
      </c>
      <c r="Y778" s="62">
        <v>9476786.8000000007</v>
      </c>
      <c r="Z778" s="138">
        <f t="shared" si="125"/>
        <v>18953573.600000001</v>
      </c>
      <c r="AA778" s="84"/>
      <c r="AB778" s="73"/>
      <c r="AC778" s="14"/>
    </row>
    <row r="779" spans="1:29" s="14" customFormat="1" x14ac:dyDescent="0.4">
      <c r="A779" s="28"/>
      <c r="B779" s="260">
        <v>766</v>
      </c>
      <c r="C779" s="66" t="s">
        <v>471</v>
      </c>
      <c r="D779" s="70" t="s">
        <v>2320</v>
      </c>
      <c r="E779" s="66" t="s">
        <v>487</v>
      </c>
      <c r="F779" s="71" t="s">
        <v>487</v>
      </c>
      <c r="G779" s="3">
        <v>4289</v>
      </c>
      <c r="H779" s="47" t="s">
        <v>4907</v>
      </c>
      <c r="I779" s="47" t="s">
        <v>4907</v>
      </c>
      <c r="J779" s="47" t="s">
        <v>4907</v>
      </c>
      <c r="K779" s="47" t="s">
        <v>4905</v>
      </c>
      <c r="L779" s="51">
        <v>0</v>
      </c>
      <c r="M779" s="51">
        <v>0</v>
      </c>
      <c r="N779" s="72">
        <v>0</v>
      </c>
      <c r="O779" s="65"/>
      <c r="P779" s="63" t="s">
        <v>5011</v>
      </c>
      <c r="Q779" s="63" t="s">
        <v>5234</v>
      </c>
      <c r="R779" s="63" t="s">
        <v>4985</v>
      </c>
      <c r="S779" s="63">
        <v>2</v>
      </c>
      <c r="T779" s="3">
        <f t="shared" si="126"/>
        <v>4289</v>
      </c>
      <c r="U779" s="3">
        <f t="shared" si="123"/>
        <v>4289</v>
      </c>
      <c r="V779" s="3">
        <v>1002313</v>
      </c>
      <c r="W779" s="3">
        <f t="shared" si="120"/>
        <v>4289</v>
      </c>
      <c r="X779" s="3">
        <f t="shared" si="121"/>
        <v>4289</v>
      </c>
      <c r="Y779" s="62">
        <v>1002313</v>
      </c>
      <c r="Z779" s="138">
        <f t="shared" si="125"/>
        <v>2004626</v>
      </c>
      <c r="AA779" s="84"/>
      <c r="AB779" s="73"/>
    </row>
    <row r="780" spans="1:29" s="1" customFormat="1" x14ac:dyDescent="0.4">
      <c r="A780" s="28"/>
      <c r="B780" s="260">
        <v>767</v>
      </c>
      <c r="C780" s="66" t="s">
        <v>1175</v>
      </c>
      <c r="D780" s="70" t="s">
        <v>3058</v>
      </c>
      <c r="E780" s="66" t="s">
        <v>707</v>
      </c>
      <c r="F780" s="71" t="s">
        <v>1793</v>
      </c>
      <c r="G780" s="3">
        <v>4279</v>
      </c>
      <c r="H780" s="47" t="s">
        <v>4907</v>
      </c>
      <c r="I780" s="47" t="s">
        <v>4907</v>
      </c>
      <c r="J780" s="47" t="s">
        <v>4907</v>
      </c>
      <c r="K780" s="47" t="s">
        <v>4905</v>
      </c>
      <c r="L780" s="51">
        <v>0</v>
      </c>
      <c r="M780" s="51">
        <v>0</v>
      </c>
      <c r="N780" s="72">
        <v>0</v>
      </c>
      <c r="O780" s="65"/>
      <c r="P780" s="63" t="s">
        <v>4698</v>
      </c>
      <c r="Q780" s="63" t="s">
        <v>4699</v>
      </c>
      <c r="R780" s="63" t="s">
        <v>4985</v>
      </c>
      <c r="S780" s="63">
        <v>2</v>
      </c>
      <c r="T780" s="3">
        <f t="shared" si="126"/>
        <v>4279</v>
      </c>
      <c r="U780" s="3">
        <f t="shared" si="123"/>
        <v>4279</v>
      </c>
      <c r="V780" s="3">
        <v>3601899</v>
      </c>
      <c r="W780" s="3">
        <f t="shared" si="120"/>
        <v>4279</v>
      </c>
      <c r="X780" s="3">
        <f t="shared" si="121"/>
        <v>4279</v>
      </c>
      <c r="Y780" s="62">
        <v>1744686</v>
      </c>
      <c r="Z780" s="138">
        <f t="shared" si="125"/>
        <v>5346585</v>
      </c>
      <c r="AA780" s="84"/>
      <c r="AB780" s="73"/>
      <c r="AC780" s="14"/>
    </row>
    <row r="781" spans="1:29" s="14" customFormat="1" x14ac:dyDescent="0.4">
      <c r="A781" s="28"/>
      <c r="B781" s="260">
        <v>768</v>
      </c>
      <c r="C781" s="66" t="s">
        <v>849</v>
      </c>
      <c r="D781" s="66" t="s">
        <v>2580</v>
      </c>
      <c r="E781" s="66" t="s">
        <v>860</v>
      </c>
      <c r="F781" s="71" t="s">
        <v>888</v>
      </c>
      <c r="G781" s="3">
        <v>4273</v>
      </c>
      <c r="H781" s="47" t="s">
        <v>4907</v>
      </c>
      <c r="I781" s="47" t="s">
        <v>4907</v>
      </c>
      <c r="J781" s="47" t="s">
        <v>4907</v>
      </c>
      <c r="K781" s="47" t="s">
        <v>4905</v>
      </c>
      <c r="L781" s="51">
        <v>0</v>
      </c>
      <c r="M781" s="51">
        <v>0</v>
      </c>
      <c r="N781" s="72">
        <v>0</v>
      </c>
      <c r="O781" s="65"/>
      <c r="P781" s="63" t="s">
        <v>4509</v>
      </c>
      <c r="Q781" s="63" t="s">
        <v>4510</v>
      </c>
      <c r="R781" s="63" t="s">
        <v>4985</v>
      </c>
      <c r="S781" s="63">
        <v>2</v>
      </c>
      <c r="T781" s="3">
        <f t="shared" si="126"/>
        <v>4273</v>
      </c>
      <c r="U781" s="3">
        <f t="shared" si="123"/>
        <v>4273</v>
      </c>
      <c r="V781" s="3">
        <v>1739190</v>
      </c>
      <c r="W781" s="3">
        <f t="shared" si="120"/>
        <v>4273</v>
      </c>
      <c r="X781" s="3">
        <f t="shared" si="121"/>
        <v>4273</v>
      </c>
      <c r="Y781" s="62">
        <v>1739190</v>
      </c>
      <c r="Z781" s="138">
        <f t="shared" si="125"/>
        <v>3478380</v>
      </c>
      <c r="AA781" s="84"/>
      <c r="AB781" s="73"/>
      <c r="AC781" s="11"/>
    </row>
    <row r="782" spans="1:29" s="14" customFormat="1" x14ac:dyDescent="0.4">
      <c r="A782" s="28"/>
      <c r="B782" s="260">
        <v>769</v>
      </c>
      <c r="C782" s="66" t="s">
        <v>849</v>
      </c>
      <c r="D782" s="66" t="s">
        <v>2579</v>
      </c>
      <c r="E782" s="66" t="s">
        <v>858</v>
      </c>
      <c r="F782" s="71" t="s">
        <v>858</v>
      </c>
      <c r="G782" s="3">
        <v>4267</v>
      </c>
      <c r="H782" s="47" t="s">
        <v>4907</v>
      </c>
      <c r="I782" s="47" t="s">
        <v>4907</v>
      </c>
      <c r="J782" s="47" t="s">
        <v>4907</v>
      </c>
      <c r="K782" s="47" t="s">
        <v>4905</v>
      </c>
      <c r="L782" s="51">
        <v>0</v>
      </c>
      <c r="M782" s="51">
        <v>0</v>
      </c>
      <c r="N782" s="72">
        <v>0</v>
      </c>
      <c r="O782" s="65"/>
      <c r="P782" s="63" t="s">
        <v>5023</v>
      </c>
      <c r="Q782" s="63" t="s">
        <v>5287</v>
      </c>
      <c r="R782" s="63" t="s">
        <v>4985</v>
      </c>
      <c r="S782" s="63">
        <v>2</v>
      </c>
      <c r="T782" s="3">
        <f t="shared" si="126"/>
        <v>4267</v>
      </c>
      <c r="U782" s="3">
        <f t="shared" si="123"/>
        <v>4267</v>
      </c>
      <c r="V782" s="3">
        <v>4999144.1749999998</v>
      </c>
      <c r="W782" s="3">
        <f t="shared" si="120"/>
        <v>4267</v>
      </c>
      <c r="X782" s="3">
        <f t="shared" si="121"/>
        <v>4267</v>
      </c>
      <c r="Y782" s="62">
        <v>4999144.1749999998</v>
      </c>
      <c r="Z782" s="138">
        <f t="shared" si="125"/>
        <v>9998288.3499999996</v>
      </c>
      <c r="AA782" s="84"/>
      <c r="AB782" s="73"/>
    </row>
    <row r="783" spans="1:29" s="14" customFormat="1" ht="37.299999999999997" x14ac:dyDescent="0.4">
      <c r="A783" s="28"/>
      <c r="B783" s="260">
        <v>770</v>
      </c>
      <c r="C783" s="68" t="s">
        <v>821</v>
      </c>
      <c r="D783" s="74" t="s">
        <v>2572</v>
      </c>
      <c r="E783" s="68" t="s">
        <v>1520</v>
      </c>
      <c r="F783" s="76" t="s">
        <v>1521</v>
      </c>
      <c r="G783" s="9">
        <v>4265</v>
      </c>
      <c r="H783" s="47" t="s">
        <v>4907</v>
      </c>
      <c r="I783" s="47" t="s">
        <v>4907</v>
      </c>
      <c r="J783" s="47" t="s">
        <v>4907</v>
      </c>
      <c r="K783" s="47" t="s">
        <v>4905</v>
      </c>
      <c r="L783" s="55">
        <v>0</v>
      </c>
      <c r="M783" s="55">
        <v>0</v>
      </c>
      <c r="N783" s="72">
        <v>0</v>
      </c>
      <c r="O783" s="65"/>
      <c r="P783" s="63" t="s">
        <v>4493</v>
      </c>
      <c r="Q783" s="63" t="s">
        <v>4494</v>
      </c>
      <c r="R783" s="63" t="s">
        <v>4985</v>
      </c>
      <c r="S783" s="63">
        <v>2</v>
      </c>
      <c r="T783" s="9">
        <f t="shared" si="126"/>
        <v>4265</v>
      </c>
      <c r="U783" s="9">
        <f t="shared" si="123"/>
        <v>4265</v>
      </c>
      <c r="V783" s="9">
        <v>2727119.8354166672</v>
      </c>
      <c r="W783" s="9">
        <f t="shared" si="120"/>
        <v>4265</v>
      </c>
      <c r="X783" s="9">
        <f t="shared" si="121"/>
        <v>4265</v>
      </c>
      <c r="Y783" s="64">
        <v>2727119.8354166672</v>
      </c>
      <c r="Z783" s="138">
        <f t="shared" si="125"/>
        <v>5454239.6708333343</v>
      </c>
      <c r="AA783" s="84"/>
      <c r="AB783" s="73"/>
    </row>
    <row r="784" spans="1:29" s="14" customFormat="1" x14ac:dyDescent="0.4">
      <c r="A784" s="31"/>
      <c r="B784" s="260">
        <v>771</v>
      </c>
      <c r="C784" s="66" t="s">
        <v>1019</v>
      </c>
      <c r="D784" s="74" t="s">
        <v>2707</v>
      </c>
      <c r="E784" s="66" t="s">
        <v>1035</v>
      </c>
      <c r="F784" s="71" t="s">
        <v>1035</v>
      </c>
      <c r="G784" s="3">
        <v>4240</v>
      </c>
      <c r="H784" s="47" t="s">
        <v>4907</v>
      </c>
      <c r="I784" s="47" t="s">
        <v>4907</v>
      </c>
      <c r="J784" s="47" t="s">
        <v>4907</v>
      </c>
      <c r="K784" s="47" t="s">
        <v>4905</v>
      </c>
      <c r="L784" s="51">
        <v>0</v>
      </c>
      <c r="M784" s="51">
        <v>0</v>
      </c>
      <c r="N784" s="72">
        <v>0</v>
      </c>
      <c r="O784" s="65"/>
      <c r="P784" s="63" t="s">
        <v>4594</v>
      </c>
      <c r="Q784" s="63" t="s">
        <v>4595</v>
      </c>
      <c r="R784" s="63" t="s">
        <v>4985</v>
      </c>
      <c r="S784" s="63">
        <v>2</v>
      </c>
      <c r="T784" s="62">
        <f t="shared" si="126"/>
        <v>4240</v>
      </c>
      <c r="U784" s="62">
        <f t="shared" si="123"/>
        <v>4240</v>
      </c>
      <c r="V784" s="3">
        <f>T784*1800</f>
        <v>7632000</v>
      </c>
      <c r="W784" s="3">
        <f t="shared" si="120"/>
        <v>4240</v>
      </c>
      <c r="X784" s="3">
        <f t="shared" si="121"/>
        <v>4240</v>
      </c>
      <c r="Y784" s="62">
        <f>U784*1800</f>
        <v>7632000</v>
      </c>
      <c r="Z784" s="138">
        <f t="shared" si="125"/>
        <v>15264000</v>
      </c>
      <c r="AA784" s="84"/>
      <c r="AB784" s="73"/>
    </row>
    <row r="785" spans="1:29" s="14" customFormat="1" ht="24.9" x14ac:dyDescent="0.4">
      <c r="A785" s="34"/>
      <c r="B785" s="260">
        <v>772</v>
      </c>
      <c r="C785" s="66" t="s">
        <v>471</v>
      </c>
      <c r="D785" s="70" t="s">
        <v>2321</v>
      </c>
      <c r="E785" s="66" t="s">
        <v>488</v>
      </c>
      <c r="F785" s="71" t="s">
        <v>488</v>
      </c>
      <c r="G785" s="3">
        <v>4238</v>
      </c>
      <c r="H785" s="47" t="s">
        <v>4907</v>
      </c>
      <c r="I785" s="47" t="s">
        <v>4907</v>
      </c>
      <c r="J785" s="47" t="s">
        <v>4907</v>
      </c>
      <c r="K785" s="47" t="s">
        <v>4905</v>
      </c>
      <c r="L785" s="51">
        <v>0</v>
      </c>
      <c r="M785" s="51">
        <v>0</v>
      </c>
      <c r="N785" s="72">
        <v>0</v>
      </c>
      <c r="O785" s="65"/>
      <c r="P785" s="63" t="s">
        <v>4275</v>
      </c>
      <c r="Q785" s="63" t="s">
        <v>4276</v>
      </c>
      <c r="R785" s="63" t="s">
        <v>4985</v>
      </c>
      <c r="S785" s="63">
        <v>2</v>
      </c>
      <c r="T785" s="3">
        <f t="shared" si="126"/>
        <v>4238</v>
      </c>
      <c r="U785" s="3">
        <f t="shared" si="123"/>
        <v>4238</v>
      </c>
      <c r="V785" s="3">
        <v>934679.8039014372</v>
      </c>
      <c r="W785" s="3">
        <f t="shared" si="120"/>
        <v>4238</v>
      </c>
      <c r="X785" s="3">
        <f t="shared" si="121"/>
        <v>4238</v>
      </c>
      <c r="Y785" s="62">
        <v>934679.8039014372</v>
      </c>
      <c r="Z785" s="138">
        <f t="shared" si="125"/>
        <v>1869359.6078028744</v>
      </c>
      <c r="AA785" s="98"/>
      <c r="AB785" s="97"/>
      <c r="AC785" s="1"/>
    </row>
    <row r="786" spans="1:29" s="14" customFormat="1" ht="23.9" customHeight="1" x14ac:dyDescent="0.4">
      <c r="A786" s="34"/>
      <c r="B786" s="260">
        <v>773</v>
      </c>
      <c r="C786" s="66" t="s">
        <v>523</v>
      </c>
      <c r="D786" s="70" t="s">
        <v>2353</v>
      </c>
      <c r="E786" s="66" t="s">
        <v>534</v>
      </c>
      <c r="F786" s="71" t="s">
        <v>555</v>
      </c>
      <c r="G786" s="3">
        <v>4205</v>
      </c>
      <c r="H786" s="47" t="s">
        <v>4907</v>
      </c>
      <c r="I786" s="47" t="s">
        <v>4907</v>
      </c>
      <c r="J786" s="47" t="s">
        <v>4907</v>
      </c>
      <c r="K786" s="47" t="s">
        <v>4905</v>
      </c>
      <c r="L786" s="51">
        <v>0</v>
      </c>
      <c r="M786" s="51">
        <v>0</v>
      </c>
      <c r="N786" s="72">
        <v>0</v>
      </c>
      <c r="O786" s="65"/>
      <c r="P786" s="63" t="s">
        <v>4305</v>
      </c>
      <c r="Q786" s="63" t="s">
        <v>4306</v>
      </c>
      <c r="R786" s="63" t="s">
        <v>4985</v>
      </c>
      <c r="S786" s="63">
        <v>2</v>
      </c>
      <c r="T786" s="3">
        <f t="shared" si="126"/>
        <v>4205</v>
      </c>
      <c r="U786" s="3">
        <f t="shared" si="123"/>
        <v>4205</v>
      </c>
      <c r="V786" s="3">
        <v>4224330</v>
      </c>
      <c r="W786" s="3">
        <f t="shared" si="120"/>
        <v>4205</v>
      </c>
      <c r="X786" s="3">
        <f t="shared" si="121"/>
        <v>4205</v>
      </c>
      <c r="Y786" s="62">
        <v>4224330</v>
      </c>
      <c r="Z786" s="138">
        <f t="shared" si="125"/>
        <v>8448660</v>
      </c>
      <c r="AA786" s="98"/>
      <c r="AB786" s="97"/>
      <c r="AC786" s="1"/>
    </row>
    <row r="787" spans="1:29" s="14" customFormat="1" ht="24.9" x14ac:dyDescent="0.4">
      <c r="A787" s="28"/>
      <c r="B787" s="260">
        <v>774</v>
      </c>
      <c r="C787" s="66" t="s">
        <v>292</v>
      </c>
      <c r="D787" s="70" t="s">
        <v>2932</v>
      </c>
      <c r="E787" s="66" t="s">
        <v>1335</v>
      </c>
      <c r="F787" s="71" t="s">
        <v>1391</v>
      </c>
      <c r="G787" s="3">
        <v>4202</v>
      </c>
      <c r="H787" s="47" t="s">
        <v>4907</v>
      </c>
      <c r="I787" s="47" t="s">
        <v>4907</v>
      </c>
      <c r="J787" s="47" t="s">
        <v>4907</v>
      </c>
      <c r="K787" s="47" t="s">
        <v>4905</v>
      </c>
      <c r="L787" s="51">
        <v>0</v>
      </c>
      <c r="M787" s="51">
        <v>0</v>
      </c>
      <c r="N787" s="72">
        <v>0</v>
      </c>
      <c r="O787" s="65"/>
      <c r="P787" s="63" t="s">
        <v>4179</v>
      </c>
      <c r="Q787" s="63" t="s">
        <v>4180</v>
      </c>
      <c r="R787" s="63" t="s">
        <v>4985</v>
      </c>
      <c r="S787" s="63">
        <v>2</v>
      </c>
      <c r="T787" s="3">
        <f t="shared" si="126"/>
        <v>4202</v>
      </c>
      <c r="U787" s="3">
        <f t="shared" si="123"/>
        <v>4202</v>
      </c>
      <c r="V787" s="3">
        <v>5125107</v>
      </c>
      <c r="W787" s="3">
        <f t="shared" si="120"/>
        <v>4202</v>
      </c>
      <c r="X787" s="3">
        <f t="shared" si="121"/>
        <v>4202</v>
      </c>
      <c r="Y787" s="62">
        <v>944643</v>
      </c>
      <c r="Z787" s="138">
        <f t="shared" si="125"/>
        <v>6069750</v>
      </c>
      <c r="AA787" s="84"/>
      <c r="AB787" s="73"/>
    </row>
    <row r="788" spans="1:29" s="14" customFormat="1" x14ac:dyDescent="0.4">
      <c r="A788" s="28"/>
      <c r="B788" s="260">
        <v>775</v>
      </c>
      <c r="C788" s="66" t="s">
        <v>1175</v>
      </c>
      <c r="D788" s="70" t="s">
        <v>2819</v>
      </c>
      <c r="E788" s="66" t="s">
        <v>1179</v>
      </c>
      <c r="F788" s="71" t="s">
        <v>1179</v>
      </c>
      <c r="G788" s="3">
        <v>4199</v>
      </c>
      <c r="H788" s="47" t="s">
        <v>4907</v>
      </c>
      <c r="I788" s="47" t="s">
        <v>4907</v>
      </c>
      <c r="J788" s="47" t="s">
        <v>4907</v>
      </c>
      <c r="K788" s="47" t="s">
        <v>4905</v>
      </c>
      <c r="L788" s="51">
        <v>0</v>
      </c>
      <c r="M788" s="51">
        <v>0</v>
      </c>
      <c r="N788" s="72">
        <v>0</v>
      </c>
      <c r="O788" s="65"/>
      <c r="P788" s="63" t="s">
        <v>4700</v>
      </c>
      <c r="Q788" s="63" t="s">
        <v>4701</v>
      </c>
      <c r="R788" s="63" t="s">
        <v>4985</v>
      </c>
      <c r="S788" s="63">
        <v>2</v>
      </c>
      <c r="T788" s="3">
        <f t="shared" si="126"/>
        <v>4199</v>
      </c>
      <c r="U788" s="3">
        <f t="shared" si="123"/>
        <v>4199</v>
      </c>
      <c r="V788" s="3">
        <v>4117025</v>
      </c>
      <c r="W788" s="3">
        <f t="shared" si="120"/>
        <v>4199</v>
      </c>
      <c r="X788" s="3">
        <f t="shared" si="121"/>
        <v>4199</v>
      </c>
      <c r="Y788" s="62">
        <v>0</v>
      </c>
      <c r="Z788" s="138">
        <f t="shared" si="125"/>
        <v>4117025</v>
      </c>
      <c r="AA788" s="84"/>
      <c r="AB788" s="73"/>
    </row>
    <row r="789" spans="1:29" s="12" customFormat="1" x14ac:dyDescent="0.4">
      <c r="A789" s="44"/>
      <c r="B789" s="260">
        <v>776</v>
      </c>
      <c r="C789" s="66" t="s">
        <v>1097</v>
      </c>
      <c r="D789" s="70" t="s">
        <v>3042</v>
      </c>
      <c r="E789" s="66" t="s">
        <v>1110</v>
      </c>
      <c r="F789" s="71" t="s">
        <v>1110</v>
      </c>
      <c r="G789" s="3">
        <v>4184</v>
      </c>
      <c r="H789" s="47" t="s">
        <v>4907</v>
      </c>
      <c r="I789" s="47" t="s">
        <v>4907</v>
      </c>
      <c r="J789" s="47" t="s">
        <v>4907</v>
      </c>
      <c r="K789" s="47" t="s">
        <v>4905</v>
      </c>
      <c r="L789" s="51">
        <v>0</v>
      </c>
      <c r="M789" s="51">
        <v>0</v>
      </c>
      <c r="N789" s="72">
        <v>0.45200000000000001</v>
      </c>
      <c r="O789" s="65" t="s">
        <v>5165</v>
      </c>
      <c r="P789" s="63" t="s">
        <v>5150</v>
      </c>
      <c r="Q789" s="63" t="s">
        <v>5317</v>
      </c>
      <c r="R789" s="63" t="s">
        <v>4985</v>
      </c>
      <c r="S789" s="63">
        <v>2</v>
      </c>
      <c r="T789" s="3">
        <f t="shared" si="126"/>
        <v>4184</v>
      </c>
      <c r="U789" s="3">
        <f t="shared" si="123"/>
        <v>4184</v>
      </c>
      <c r="V789" s="3">
        <f>T789*1800</f>
        <v>7531200</v>
      </c>
      <c r="W789" s="3">
        <f t="shared" si="120"/>
        <v>4184</v>
      </c>
      <c r="X789" s="3">
        <f t="shared" si="121"/>
        <v>4184</v>
      </c>
      <c r="Y789" s="62">
        <f>U789*1800</f>
        <v>7531200</v>
      </c>
      <c r="Z789" s="138">
        <f t="shared" ref="Z789:Z820" si="127">V789+Y789</f>
        <v>15062400</v>
      </c>
      <c r="AA789" s="84"/>
      <c r="AB789" s="73"/>
      <c r="AC789" s="14"/>
    </row>
    <row r="790" spans="1:29" s="1" customFormat="1" x14ac:dyDescent="0.4">
      <c r="A790" s="28"/>
      <c r="B790" s="260">
        <v>777</v>
      </c>
      <c r="C790" s="66" t="s">
        <v>693</v>
      </c>
      <c r="D790" s="70" t="s">
        <v>2455</v>
      </c>
      <c r="E790" s="66" t="s">
        <v>1267</v>
      </c>
      <c r="F790" s="71" t="s">
        <v>1277</v>
      </c>
      <c r="G790" s="3">
        <v>4139</v>
      </c>
      <c r="H790" s="47" t="s">
        <v>4907</v>
      </c>
      <c r="I790" s="47" t="s">
        <v>4907</v>
      </c>
      <c r="J790" s="47" t="s">
        <v>4907</v>
      </c>
      <c r="K790" s="47" t="s">
        <v>4905</v>
      </c>
      <c r="L790" s="51">
        <v>0</v>
      </c>
      <c r="M790" s="51">
        <v>0</v>
      </c>
      <c r="N790" s="72">
        <v>0</v>
      </c>
      <c r="O790" s="65"/>
      <c r="P790" s="63" t="s">
        <v>4396</v>
      </c>
      <c r="Q790" s="63" t="s">
        <v>4397</v>
      </c>
      <c r="R790" s="63" t="s">
        <v>4985</v>
      </c>
      <c r="S790" s="63">
        <v>2</v>
      </c>
      <c r="T790" s="3">
        <f t="shared" si="126"/>
        <v>4139</v>
      </c>
      <c r="U790" s="3">
        <f t="shared" si="123"/>
        <v>4139</v>
      </c>
      <c r="V790" s="3">
        <v>8708272.1205850001</v>
      </c>
      <c r="W790" s="3">
        <f t="shared" ref="W790:W853" si="128">T790</f>
        <v>4139</v>
      </c>
      <c r="X790" s="3">
        <f t="shared" ref="X790:X853" si="129">U790</f>
        <v>4139</v>
      </c>
      <c r="Y790" s="62">
        <v>8708272.1205850001</v>
      </c>
      <c r="Z790" s="138">
        <f t="shared" si="127"/>
        <v>17416544.24117</v>
      </c>
      <c r="AA790" s="84"/>
      <c r="AB790" s="73"/>
      <c r="AC790" s="14"/>
    </row>
    <row r="791" spans="1:29" s="1" customFormat="1" x14ac:dyDescent="0.4">
      <c r="A791" s="28"/>
      <c r="B791" s="260">
        <v>778</v>
      </c>
      <c r="C791" s="66" t="s">
        <v>319</v>
      </c>
      <c r="D791" s="70" t="s">
        <v>2435</v>
      </c>
      <c r="E791" s="66" t="s">
        <v>674</v>
      </c>
      <c r="F791" s="71" t="s">
        <v>674</v>
      </c>
      <c r="G791" s="3">
        <v>4138</v>
      </c>
      <c r="H791" s="47" t="s">
        <v>4907</v>
      </c>
      <c r="I791" s="47" t="s">
        <v>4907</v>
      </c>
      <c r="J791" s="47" t="s">
        <v>4907</v>
      </c>
      <c r="K791" s="47" t="s">
        <v>4905</v>
      </c>
      <c r="L791" s="51">
        <v>0</v>
      </c>
      <c r="M791" s="51">
        <v>0</v>
      </c>
      <c r="N791" s="72">
        <v>0</v>
      </c>
      <c r="O791" s="65"/>
      <c r="P791" s="63" t="s">
        <v>5101</v>
      </c>
      <c r="Q791" s="63" t="s">
        <v>5253</v>
      </c>
      <c r="R791" s="63" t="s">
        <v>4985</v>
      </c>
      <c r="S791" s="63">
        <v>2</v>
      </c>
      <c r="T791" s="62">
        <f t="shared" si="126"/>
        <v>4138</v>
      </c>
      <c r="U791" s="62">
        <f t="shared" si="123"/>
        <v>4138</v>
      </c>
      <c r="V791" s="3">
        <f>T791*1800</f>
        <v>7448400</v>
      </c>
      <c r="W791" s="3">
        <f t="shared" si="128"/>
        <v>4138</v>
      </c>
      <c r="X791" s="3">
        <f t="shared" si="129"/>
        <v>4138</v>
      </c>
      <c r="Y791" s="62">
        <f>U791*1800</f>
        <v>7448400</v>
      </c>
      <c r="Z791" s="138">
        <f t="shared" si="127"/>
        <v>14896800</v>
      </c>
      <c r="AA791" s="84"/>
      <c r="AB791" s="73"/>
      <c r="AC791" s="14"/>
    </row>
    <row r="792" spans="1:29" s="14" customFormat="1" ht="24.9" x14ac:dyDescent="0.4">
      <c r="A792" s="28"/>
      <c r="B792" s="260">
        <v>779</v>
      </c>
      <c r="C792" s="66" t="s">
        <v>261</v>
      </c>
      <c r="D792" s="70" t="s">
        <v>2179</v>
      </c>
      <c r="E792" s="66" t="s">
        <v>278</v>
      </c>
      <c r="F792" s="71" t="s">
        <v>1718</v>
      </c>
      <c r="G792" s="3">
        <v>4126</v>
      </c>
      <c r="H792" s="47" t="s">
        <v>4907</v>
      </c>
      <c r="I792" s="47" t="s">
        <v>4907</v>
      </c>
      <c r="J792" s="47" t="s">
        <v>4907</v>
      </c>
      <c r="K792" s="47" t="s">
        <v>4905</v>
      </c>
      <c r="L792" s="51">
        <v>0</v>
      </c>
      <c r="M792" s="51">
        <v>0</v>
      </c>
      <c r="N792" s="72">
        <v>0</v>
      </c>
      <c r="O792" s="65"/>
      <c r="P792" s="63" t="s">
        <v>4151</v>
      </c>
      <c r="Q792" s="63" t="s">
        <v>4152</v>
      </c>
      <c r="R792" s="63" t="s">
        <v>4985</v>
      </c>
      <c r="S792" s="63">
        <v>2</v>
      </c>
      <c r="T792" s="3">
        <f t="shared" si="126"/>
        <v>4126</v>
      </c>
      <c r="U792" s="3">
        <f t="shared" si="123"/>
        <v>4126</v>
      </c>
      <c r="V792" s="3">
        <v>4820000</v>
      </c>
      <c r="W792" s="3">
        <f t="shared" si="128"/>
        <v>4126</v>
      </c>
      <c r="X792" s="3">
        <f t="shared" si="129"/>
        <v>4126</v>
      </c>
      <c r="Y792" s="62">
        <v>10000</v>
      </c>
      <c r="Z792" s="138">
        <f t="shared" si="127"/>
        <v>4830000</v>
      </c>
      <c r="AA792" s="84"/>
      <c r="AB792" s="73"/>
    </row>
    <row r="793" spans="1:29" s="14" customFormat="1" x14ac:dyDescent="0.4">
      <c r="A793" s="28"/>
      <c r="B793" s="260">
        <v>780</v>
      </c>
      <c r="C793" s="66" t="s">
        <v>232</v>
      </c>
      <c r="D793" s="66" t="s">
        <v>2149</v>
      </c>
      <c r="E793" s="66" t="s">
        <v>245</v>
      </c>
      <c r="F793" s="71" t="s">
        <v>245</v>
      </c>
      <c r="G793" s="3">
        <v>4119</v>
      </c>
      <c r="H793" s="47" t="s">
        <v>4907</v>
      </c>
      <c r="I793" s="47" t="s">
        <v>4907</v>
      </c>
      <c r="J793" s="47" t="s">
        <v>4907</v>
      </c>
      <c r="K793" s="47" t="s">
        <v>4905</v>
      </c>
      <c r="L793" s="51">
        <v>0</v>
      </c>
      <c r="M793" s="51">
        <v>0</v>
      </c>
      <c r="N793" s="72">
        <v>0</v>
      </c>
      <c r="O793" s="65"/>
      <c r="P793" s="63" t="s">
        <v>5002</v>
      </c>
      <c r="Q793" s="63" t="s">
        <v>5189</v>
      </c>
      <c r="R793" s="63" t="s">
        <v>4985</v>
      </c>
      <c r="S793" s="63">
        <v>2</v>
      </c>
      <c r="T793" s="3">
        <f t="shared" si="126"/>
        <v>4119</v>
      </c>
      <c r="U793" s="3">
        <f t="shared" si="123"/>
        <v>4119</v>
      </c>
      <c r="V793" s="3">
        <v>5500000</v>
      </c>
      <c r="W793" s="3">
        <f t="shared" si="128"/>
        <v>4119</v>
      </c>
      <c r="X793" s="3">
        <f t="shared" si="129"/>
        <v>4119</v>
      </c>
      <c r="Y793" s="62">
        <v>5500000</v>
      </c>
      <c r="Z793" s="138">
        <f t="shared" si="127"/>
        <v>11000000</v>
      </c>
      <c r="AA793" s="84"/>
      <c r="AB793" s="73"/>
    </row>
    <row r="794" spans="1:29" s="14" customFormat="1" ht="24.9" x14ac:dyDescent="0.4">
      <c r="A794" s="28"/>
      <c r="B794" s="260">
        <v>781</v>
      </c>
      <c r="C794" s="66" t="s">
        <v>560</v>
      </c>
      <c r="D794" s="70" t="s">
        <v>2385</v>
      </c>
      <c r="E794" s="66" t="s">
        <v>1459</v>
      </c>
      <c r="F794" s="71" t="s">
        <v>1460</v>
      </c>
      <c r="G794" s="3">
        <v>4079</v>
      </c>
      <c r="H794" s="47" t="s">
        <v>4907</v>
      </c>
      <c r="I794" s="47" t="s">
        <v>4907</v>
      </c>
      <c r="J794" s="47" t="s">
        <v>4907</v>
      </c>
      <c r="K794" s="47" t="s">
        <v>4905</v>
      </c>
      <c r="L794" s="51">
        <v>0</v>
      </c>
      <c r="M794" s="51">
        <v>0</v>
      </c>
      <c r="N794" s="72">
        <v>0</v>
      </c>
      <c r="O794" s="65"/>
      <c r="P794" s="63" t="s">
        <v>5095</v>
      </c>
      <c r="Q794" s="63" t="s">
        <v>5247</v>
      </c>
      <c r="R794" s="63" t="s">
        <v>4985</v>
      </c>
      <c r="S794" s="63">
        <v>2</v>
      </c>
      <c r="T794" s="3">
        <f t="shared" si="126"/>
        <v>4079</v>
      </c>
      <c r="U794" s="3">
        <f t="shared" si="123"/>
        <v>4079</v>
      </c>
      <c r="V794" s="3">
        <f>T794*1800</f>
        <v>7342200</v>
      </c>
      <c r="W794" s="3">
        <f t="shared" si="128"/>
        <v>4079</v>
      </c>
      <c r="X794" s="3">
        <f t="shared" si="129"/>
        <v>4079</v>
      </c>
      <c r="Y794" s="62">
        <f>U794*1800</f>
        <v>7342200</v>
      </c>
      <c r="Z794" s="138">
        <f t="shared" si="127"/>
        <v>14684400</v>
      </c>
      <c r="AA794" s="84"/>
      <c r="AB794" s="73"/>
    </row>
    <row r="795" spans="1:29" s="14" customFormat="1" ht="24.9" x14ac:dyDescent="0.4">
      <c r="A795" s="28"/>
      <c r="B795" s="260">
        <v>782</v>
      </c>
      <c r="C795" s="66" t="s">
        <v>523</v>
      </c>
      <c r="D795" s="70" t="s">
        <v>2347</v>
      </c>
      <c r="E795" s="66" t="s">
        <v>533</v>
      </c>
      <c r="F795" s="71" t="s">
        <v>533</v>
      </c>
      <c r="G795" s="3">
        <v>4070</v>
      </c>
      <c r="H795" s="47" t="s">
        <v>4907</v>
      </c>
      <c r="I795" s="47" t="s">
        <v>4907</v>
      </c>
      <c r="J795" s="47" t="s">
        <v>4907</v>
      </c>
      <c r="K795" s="47" t="s">
        <v>4905</v>
      </c>
      <c r="L795" s="51">
        <v>0</v>
      </c>
      <c r="M795" s="51">
        <v>0</v>
      </c>
      <c r="N795" s="72">
        <v>0</v>
      </c>
      <c r="O795" s="65"/>
      <c r="P795" s="63" t="s">
        <v>4301</v>
      </c>
      <c r="Q795" s="63" t="s">
        <v>4302</v>
      </c>
      <c r="R795" s="63" t="s">
        <v>4985</v>
      </c>
      <c r="S795" s="63">
        <v>2</v>
      </c>
      <c r="T795" s="3">
        <f t="shared" si="126"/>
        <v>4070</v>
      </c>
      <c r="U795" s="3">
        <f t="shared" si="123"/>
        <v>4070</v>
      </c>
      <c r="V795" s="3">
        <v>7095681</v>
      </c>
      <c r="W795" s="3">
        <f t="shared" si="128"/>
        <v>4070</v>
      </c>
      <c r="X795" s="3">
        <f t="shared" si="129"/>
        <v>4070</v>
      </c>
      <c r="Y795" s="62">
        <v>0</v>
      </c>
      <c r="Z795" s="138">
        <f t="shared" si="127"/>
        <v>7095681</v>
      </c>
      <c r="AA795" s="84"/>
      <c r="AB795" s="73"/>
    </row>
    <row r="796" spans="1:29" s="14" customFormat="1" ht="24.9" x14ac:dyDescent="0.4">
      <c r="A796" s="28"/>
      <c r="B796" s="260">
        <v>783</v>
      </c>
      <c r="C796" s="66" t="s">
        <v>420</v>
      </c>
      <c r="D796" s="70" t="s">
        <v>2297</v>
      </c>
      <c r="E796" s="66" t="s">
        <v>1641</v>
      </c>
      <c r="F796" s="71" t="s">
        <v>1640</v>
      </c>
      <c r="G796" s="3">
        <v>4052</v>
      </c>
      <c r="H796" s="47" t="s">
        <v>4907</v>
      </c>
      <c r="I796" s="47" t="s">
        <v>4907</v>
      </c>
      <c r="J796" s="47" t="s">
        <v>4907</v>
      </c>
      <c r="K796" s="47" t="s">
        <v>4905</v>
      </c>
      <c r="L796" s="51">
        <v>0</v>
      </c>
      <c r="M796" s="51">
        <v>0</v>
      </c>
      <c r="N796" s="72">
        <v>0</v>
      </c>
      <c r="O796" s="65"/>
      <c r="P796" s="63" t="s">
        <v>5079</v>
      </c>
      <c r="Q796" s="63" t="s">
        <v>5225</v>
      </c>
      <c r="R796" s="63" t="s">
        <v>4985</v>
      </c>
      <c r="S796" s="63">
        <v>2</v>
      </c>
      <c r="T796" s="3">
        <f t="shared" si="126"/>
        <v>4052</v>
      </c>
      <c r="U796" s="3">
        <f t="shared" si="123"/>
        <v>4052</v>
      </c>
      <c r="V796" s="3">
        <v>4096090</v>
      </c>
      <c r="W796" s="3">
        <f t="shared" si="128"/>
        <v>4052</v>
      </c>
      <c r="X796" s="3">
        <f t="shared" si="129"/>
        <v>4052</v>
      </c>
      <c r="Y796" s="62">
        <v>4096090</v>
      </c>
      <c r="Z796" s="138">
        <f t="shared" si="127"/>
        <v>8192180</v>
      </c>
      <c r="AA796" s="84"/>
      <c r="AB796" s="73"/>
    </row>
    <row r="797" spans="1:29" s="14" customFormat="1" x14ac:dyDescent="0.4">
      <c r="A797" s="28"/>
      <c r="B797" s="260">
        <v>784</v>
      </c>
      <c r="C797" s="66" t="s">
        <v>193</v>
      </c>
      <c r="D797" s="70" t="s">
        <v>2115</v>
      </c>
      <c r="E797" s="66" t="s">
        <v>199</v>
      </c>
      <c r="F797" s="71" t="s">
        <v>199</v>
      </c>
      <c r="G797" s="3">
        <v>4047</v>
      </c>
      <c r="H797" s="47" t="s">
        <v>4907</v>
      </c>
      <c r="I797" s="47" t="s">
        <v>4907</v>
      </c>
      <c r="J797" s="47" t="s">
        <v>4907</v>
      </c>
      <c r="K797" s="47" t="s">
        <v>4905</v>
      </c>
      <c r="L797" s="51">
        <v>0</v>
      </c>
      <c r="M797" s="51">
        <v>0</v>
      </c>
      <c r="N797" s="72">
        <v>0</v>
      </c>
      <c r="O797" s="65"/>
      <c r="P797" s="63" t="s">
        <v>5000</v>
      </c>
      <c r="Q797" s="63" t="s">
        <v>5177</v>
      </c>
      <c r="R797" s="63" t="s">
        <v>4985</v>
      </c>
      <c r="S797" s="63">
        <v>2</v>
      </c>
      <c r="T797" s="62">
        <f t="shared" si="126"/>
        <v>4047</v>
      </c>
      <c r="U797" s="62">
        <f t="shared" si="123"/>
        <v>4047</v>
      </c>
      <c r="V797" s="3">
        <v>3112500</v>
      </c>
      <c r="W797" s="3">
        <f t="shared" si="128"/>
        <v>4047</v>
      </c>
      <c r="X797" s="3">
        <f t="shared" si="129"/>
        <v>4047</v>
      </c>
      <c r="Y797" s="62">
        <v>3112500</v>
      </c>
      <c r="Z797" s="212">
        <f t="shared" si="127"/>
        <v>6225000</v>
      </c>
      <c r="AA797" s="84"/>
      <c r="AB797" s="73"/>
    </row>
    <row r="798" spans="1:29" s="14" customFormat="1" x14ac:dyDescent="0.4">
      <c r="A798" s="28"/>
      <c r="B798" s="260">
        <v>785</v>
      </c>
      <c r="C798" s="66" t="s">
        <v>402</v>
      </c>
      <c r="D798" s="66" t="s">
        <v>2252</v>
      </c>
      <c r="E798" s="66" t="s">
        <v>407</v>
      </c>
      <c r="F798" s="71" t="s">
        <v>407</v>
      </c>
      <c r="G798" s="3">
        <v>4042</v>
      </c>
      <c r="H798" s="47" t="s">
        <v>4907</v>
      </c>
      <c r="I798" s="47" t="s">
        <v>4907</v>
      </c>
      <c r="J798" s="47" t="s">
        <v>4907</v>
      </c>
      <c r="K798" s="47" t="s">
        <v>4905</v>
      </c>
      <c r="L798" s="51">
        <v>0</v>
      </c>
      <c r="M798" s="51">
        <v>0</v>
      </c>
      <c r="N798" s="72">
        <v>0</v>
      </c>
      <c r="O798" s="65"/>
      <c r="P798" s="63" t="s">
        <v>4227</v>
      </c>
      <c r="Q798" s="63" t="s">
        <v>4228</v>
      </c>
      <c r="R798" s="63" t="s">
        <v>4985</v>
      </c>
      <c r="S798" s="63">
        <v>2</v>
      </c>
      <c r="T798" s="3">
        <f t="shared" si="126"/>
        <v>4042</v>
      </c>
      <c r="U798" s="3">
        <f t="shared" si="123"/>
        <v>4042</v>
      </c>
      <c r="V798" s="3">
        <v>4026396.8181818202</v>
      </c>
      <c r="W798" s="3">
        <f t="shared" si="128"/>
        <v>4042</v>
      </c>
      <c r="X798" s="3">
        <f t="shared" si="129"/>
        <v>4042</v>
      </c>
      <c r="Y798" s="62">
        <v>0</v>
      </c>
      <c r="Z798" s="138">
        <f t="shared" si="127"/>
        <v>4026396.8181818202</v>
      </c>
      <c r="AA798" s="84"/>
      <c r="AB798" s="73"/>
    </row>
    <row r="799" spans="1:29" s="14" customFormat="1" ht="24.9" x14ac:dyDescent="0.4">
      <c r="A799" s="28"/>
      <c r="B799" s="260">
        <v>786</v>
      </c>
      <c r="C799" s="66" t="s">
        <v>1019</v>
      </c>
      <c r="D799" s="74" t="s">
        <v>2723</v>
      </c>
      <c r="E799" s="66" t="s">
        <v>1052</v>
      </c>
      <c r="F799" s="71" t="s">
        <v>1770</v>
      </c>
      <c r="G799" s="3">
        <v>4032</v>
      </c>
      <c r="H799" s="47" t="s">
        <v>4907</v>
      </c>
      <c r="I799" s="47" t="s">
        <v>4907</v>
      </c>
      <c r="J799" s="47" t="s">
        <v>4907</v>
      </c>
      <c r="K799" s="47" t="s">
        <v>4905</v>
      </c>
      <c r="L799" s="51">
        <v>0</v>
      </c>
      <c r="M799" s="51">
        <v>0</v>
      </c>
      <c r="N799" s="72">
        <v>0</v>
      </c>
      <c r="O799" s="65"/>
      <c r="P799" s="63" t="s">
        <v>4612</v>
      </c>
      <c r="Q799" s="63" t="s">
        <v>4613</v>
      </c>
      <c r="R799" s="63" t="s">
        <v>4985</v>
      </c>
      <c r="S799" s="63">
        <v>2</v>
      </c>
      <c r="T799" s="62">
        <f t="shared" si="126"/>
        <v>4032</v>
      </c>
      <c r="U799" s="62">
        <f t="shared" si="123"/>
        <v>4032</v>
      </c>
      <c r="V799" s="3">
        <v>4125000</v>
      </c>
      <c r="W799" s="3">
        <f t="shared" si="128"/>
        <v>4032</v>
      </c>
      <c r="X799" s="3">
        <f t="shared" si="129"/>
        <v>4032</v>
      </c>
      <c r="Y799" s="62">
        <v>4125000</v>
      </c>
      <c r="Z799" s="138">
        <f t="shared" si="127"/>
        <v>8250000</v>
      </c>
      <c r="AA799" s="84"/>
      <c r="AB799" s="73"/>
    </row>
    <row r="800" spans="1:29" s="14" customFormat="1" ht="24.9" x14ac:dyDescent="0.4">
      <c r="A800" s="28"/>
      <c r="B800" s="260">
        <v>787</v>
      </c>
      <c r="C800" s="66" t="s">
        <v>96</v>
      </c>
      <c r="D800" s="74" t="s">
        <v>2896</v>
      </c>
      <c r="E800" s="66" t="s">
        <v>111</v>
      </c>
      <c r="F800" s="71" t="s">
        <v>1383</v>
      </c>
      <c r="G800" s="3">
        <v>4031</v>
      </c>
      <c r="H800" s="47" t="s">
        <v>4907</v>
      </c>
      <c r="I800" s="47" t="s">
        <v>4907</v>
      </c>
      <c r="J800" s="47" t="s">
        <v>4907</v>
      </c>
      <c r="K800" s="47" t="s">
        <v>4905</v>
      </c>
      <c r="L800" s="51">
        <v>0</v>
      </c>
      <c r="M800" s="51">
        <v>0</v>
      </c>
      <c r="N800" s="72">
        <v>0</v>
      </c>
      <c r="O800" s="65"/>
      <c r="P800" s="63" t="s">
        <v>4069</v>
      </c>
      <c r="Q800" s="63" t="s">
        <v>4070</v>
      </c>
      <c r="R800" s="63" t="s">
        <v>4985</v>
      </c>
      <c r="S800" s="63">
        <v>2</v>
      </c>
      <c r="T800" s="62">
        <f t="shared" si="126"/>
        <v>4031</v>
      </c>
      <c r="U800" s="62">
        <f t="shared" si="123"/>
        <v>4031</v>
      </c>
      <c r="V800" s="3">
        <v>647680</v>
      </c>
      <c r="W800" s="3">
        <f t="shared" si="128"/>
        <v>4031</v>
      </c>
      <c r="X800" s="3">
        <f t="shared" si="129"/>
        <v>4031</v>
      </c>
      <c r="Y800" s="62">
        <v>0</v>
      </c>
      <c r="Z800" s="138">
        <f t="shared" si="127"/>
        <v>647680</v>
      </c>
      <c r="AA800" s="84"/>
      <c r="AB800" s="73"/>
    </row>
    <row r="801" spans="1:29" s="14" customFormat="1" ht="24.9" x14ac:dyDescent="0.4">
      <c r="A801" s="28"/>
      <c r="B801" s="260">
        <v>788</v>
      </c>
      <c r="C801" s="66" t="s">
        <v>1097</v>
      </c>
      <c r="D801" s="70" t="s">
        <v>3043</v>
      </c>
      <c r="E801" s="66" t="s">
        <v>1111</v>
      </c>
      <c r="F801" s="71" t="s">
        <v>1136</v>
      </c>
      <c r="G801" s="3">
        <v>4014</v>
      </c>
      <c r="H801" s="47" t="s">
        <v>4907</v>
      </c>
      <c r="I801" s="47" t="s">
        <v>4907</v>
      </c>
      <c r="J801" s="47" t="s">
        <v>4907</v>
      </c>
      <c r="K801" s="47" t="s">
        <v>4905</v>
      </c>
      <c r="L801" s="51">
        <v>0</v>
      </c>
      <c r="M801" s="51">
        <v>0</v>
      </c>
      <c r="N801" s="72">
        <v>0.39</v>
      </c>
      <c r="O801" s="65" t="s">
        <v>5165</v>
      </c>
      <c r="P801" s="63" t="s">
        <v>5151</v>
      </c>
      <c r="Q801" s="63" t="s">
        <v>5318</v>
      </c>
      <c r="R801" s="63" t="s">
        <v>4985</v>
      </c>
      <c r="S801" s="63">
        <v>2</v>
      </c>
      <c r="T801" s="3">
        <f t="shared" si="126"/>
        <v>4014</v>
      </c>
      <c r="U801" s="3">
        <f t="shared" si="123"/>
        <v>4014</v>
      </c>
      <c r="V801" s="3">
        <v>3869759.375</v>
      </c>
      <c r="W801" s="3">
        <f t="shared" si="128"/>
        <v>4014</v>
      </c>
      <c r="X801" s="3">
        <f t="shared" si="129"/>
        <v>4014</v>
      </c>
      <c r="Y801" s="62">
        <v>0</v>
      </c>
      <c r="Z801" s="138">
        <f t="shared" si="127"/>
        <v>3869759.375</v>
      </c>
      <c r="AA801" s="84"/>
      <c r="AB801" s="73"/>
    </row>
    <row r="802" spans="1:29" s="14" customFormat="1" ht="24.9" x14ac:dyDescent="0.4">
      <c r="A802" s="28"/>
      <c r="B802" s="260">
        <v>789</v>
      </c>
      <c r="C802" s="66" t="s">
        <v>420</v>
      </c>
      <c r="D802" s="70" t="s">
        <v>2945</v>
      </c>
      <c r="E802" s="66" t="s">
        <v>436</v>
      </c>
      <c r="F802" s="71" t="s">
        <v>436</v>
      </c>
      <c r="G802" s="3">
        <v>3995</v>
      </c>
      <c r="H802" s="47" t="s">
        <v>4907</v>
      </c>
      <c r="I802" s="47" t="s">
        <v>4907</v>
      </c>
      <c r="J802" s="47" t="s">
        <v>4907</v>
      </c>
      <c r="K802" s="47" t="s">
        <v>4905</v>
      </c>
      <c r="L802" s="51">
        <v>0</v>
      </c>
      <c r="M802" s="51">
        <v>0</v>
      </c>
      <c r="N802" s="72">
        <v>0</v>
      </c>
      <c r="O802" s="65"/>
      <c r="P802" s="63" t="s">
        <v>5066</v>
      </c>
      <c r="Q802" s="63" t="s">
        <v>5211</v>
      </c>
      <c r="R802" s="63" t="s">
        <v>4985</v>
      </c>
      <c r="S802" s="63">
        <v>2</v>
      </c>
      <c r="T802" s="3">
        <f t="shared" si="126"/>
        <v>3995</v>
      </c>
      <c r="U802" s="3">
        <f t="shared" si="123"/>
        <v>3995</v>
      </c>
      <c r="V802" s="3">
        <f>T802*1800</f>
        <v>7191000</v>
      </c>
      <c r="W802" s="3">
        <f t="shared" si="128"/>
        <v>3995</v>
      </c>
      <c r="X802" s="3">
        <f t="shared" si="129"/>
        <v>3995</v>
      </c>
      <c r="Y802" s="62">
        <f>U802*1800</f>
        <v>7191000</v>
      </c>
      <c r="Z802" s="138">
        <f t="shared" si="127"/>
        <v>14382000</v>
      </c>
      <c r="AA802" s="84"/>
      <c r="AB802" s="73"/>
    </row>
    <row r="803" spans="1:29" s="14" customFormat="1" x14ac:dyDescent="0.4">
      <c r="A803" s="27"/>
      <c r="B803" s="260">
        <v>790</v>
      </c>
      <c r="C803" s="66" t="s">
        <v>71</v>
      </c>
      <c r="D803" s="70" t="s">
        <v>1927</v>
      </c>
      <c r="E803" s="66" t="s">
        <v>84</v>
      </c>
      <c r="F803" s="71" t="s">
        <v>84</v>
      </c>
      <c r="G803" s="3">
        <v>3983</v>
      </c>
      <c r="H803" s="47" t="s">
        <v>4907</v>
      </c>
      <c r="I803" s="47" t="s">
        <v>4907</v>
      </c>
      <c r="J803" s="47" t="s">
        <v>4907</v>
      </c>
      <c r="K803" s="47" t="s">
        <v>4905</v>
      </c>
      <c r="L803" s="51">
        <v>0</v>
      </c>
      <c r="M803" s="51">
        <v>0</v>
      </c>
      <c r="N803" s="72">
        <v>0</v>
      </c>
      <c r="O803" s="65"/>
      <c r="P803" s="63" t="s">
        <v>4051</v>
      </c>
      <c r="Q803" s="63" t="s">
        <v>4052</v>
      </c>
      <c r="R803" s="63" t="s">
        <v>4985</v>
      </c>
      <c r="S803" s="63">
        <v>2</v>
      </c>
      <c r="T803" s="3">
        <f t="shared" si="126"/>
        <v>3983</v>
      </c>
      <c r="U803" s="3">
        <f t="shared" si="123"/>
        <v>3983</v>
      </c>
      <c r="V803" s="3">
        <v>127899.27099999999</v>
      </c>
      <c r="W803" s="3">
        <f t="shared" si="128"/>
        <v>3983</v>
      </c>
      <c r="X803" s="3">
        <f t="shared" si="129"/>
        <v>3983</v>
      </c>
      <c r="Y803" s="62">
        <v>127899.27099999999</v>
      </c>
      <c r="Z803" s="138">
        <f t="shared" si="127"/>
        <v>255798.54199999999</v>
      </c>
      <c r="AA803" s="84"/>
      <c r="AB803" s="73"/>
      <c r="AC803" s="11"/>
    </row>
    <row r="804" spans="1:29" s="14" customFormat="1" x14ac:dyDescent="0.4">
      <c r="A804" s="32"/>
      <c r="B804" s="260">
        <v>791</v>
      </c>
      <c r="C804" s="66" t="s">
        <v>420</v>
      </c>
      <c r="D804" s="70" t="s">
        <v>2269</v>
      </c>
      <c r="E804" s="66" t="s">
        <v>437</v>
      </c>
      <c r="F804" s="71" t="s">
        <v>437</v>
      </c>
      <c r="G804" s="3">
        <v>3964</v>
      </c>
      <c r="H804" s="47" t="s">
        <v>4907</v>
      </c>
      <c r="I804" s="47" t="s">
        <v>4907</v>
      </c>
      <c r="J804" s="47" t="s">
        <v>4907</v>
      </c>
      <c r="K804" s="47" t="s">
        <v>4905</v>
      </c>
      <c r="L804" s="51">
        <v>0</v>
      </c>
      <c r="M804" s="51">
        <v>0</v>
      </c>
      <c r="N804" s="72">
        <v>0</v>
      </c>
      <c r="O804" s="65"/>
      <c r="P804" s="63" t="s">
        <v>4237</v>
      </c>
      <c r="Q804" s="63" t="s">
        <v>4238</v>
      </c>
      <c r="R804" s="63" t="s">
        <v>4985</v>
      </c>
      <c r="S804" s="63">
        <v>2</v>
      </c>
      <c r="T804" s="62">
        <f t="shared" si="126"/>
        <v>3964</v>
      </c>
      <c r="U804" s="62">
        <f t="shared" si="123"/>
        <v>3964</v>
      </c>
      <c r="V804" s="3">
        <v>6732304</v>
      </c>
      <c r="W804" s="3">
        <f t="shared" si="128"/>
        <v>3964</v>
      </c>
      <c r="X804" s="3">
        <f t="shared" si="129"/>
        <v>3964</v>
      </c>
      <c r="Y804" s="62">
        <v>0</v>
      </c>
      <c r="Z804" s="138">
        <f t="shared" si="127"/>
        <v>6732304</v>
      </c>
      <c r="AA804" s="84"/>
      <c r="AB804" s="65"/>
    </row>
    <row r="805" spans="1:29" s="14" customFormat="1" ht="24.9" x14ac:dyDescent="0.4">
      <c r="A805" s="28"/>
      <c r="B805" s="260">
        <v>792</v>
      </c>
      <c r="C805" s="66" t="s">
        <v>560</v>
      </c>
      <c r="D805" s="70" t="s">
        <v>2370</v>
      </c>
      <c r="E805" s="66" t="s">
        <v>569</v>
      </c>
      <c r="F805" s="71" t="s">
        <v>569</v>
      </c>
      <c r="G805" s="3">
        <v>3957</v>
      </c>
      <c r="H805" s="47" t="s">
        <v>4907</v>
      </c>
      <c r="I805" s="47" t="s">
        <v>4907</v>
      </c>
      <c r="J805" s="47" t="s">
        <v>4907</v>
      </c>
      <c r="K805" s="47" t="s">
        <v>4905</v>
      </c>
      <c r="L805" s="51">
        <v>0</v>
      </c>
      <c r="M805" s="51">
        <v>0</v>
      </c>
      <c r="N805" s="72">
        <v>0</v>
      </c>
      <c r="O805" s="65"/>
      <c r="P805" s="63" t="s">
        <v>4325</v>
      </c>
      <c r="Q805" s="63" t="s">
        <v>4326</v>
      </c>
      <c r="R805" s="63" t="s">
        <v>4985</v>
      </c>
      <c r="S805" s="63">
        <v>2</v>
      </c>
      <c r="T805" s="62">
        <f t="shared" si="126"/>
        <v>3957</v>
      </c>
      <c r="U805" s="62">
        <f t="shared" si="123"/>
        <v>3957</v>
      </c>
      <c r="V805" s="3">
        <f>T805*1800</f>
        <v>7122600</v>
      </c>
      <c r="W805" s="3">
        <f t="shared" si="128"/>
        <v>3957</v>
      </c>
      <c r="X805" s="3">
        <f t="shared" si="129"/>
        <v>3957</v>
      </c>
      <c r="Y805" s="62">
        <f>U805*1800</f>
        <v>7122600</v>
      </c>
      <c r="Z805" s="138">
        <f t="shared" si="127"/>
        <v>14245200</v>
      </c>
      <c r="AA805" s="84"/>
      <c r="AB805" s="116"/>
    </row>
    <row r="806" spans="1:29" s="14" customFormat="1" ht="24.9" x14ac:dyDescent="0.4">
      <c r="A806" s="30"/>
      <c r="B806" s="260">
        <v>793</v>
      </c>
      <c r="C806" s="66" t="s">
        <v>523</v>
      </c>
      <c r="D806" s="70" t="s">
        <v>2351</v>
      </c>
      <c r="E806" s="66" t="s">
        <v>544</v>
      </c>
      <c r="F806" s="71" t="s">
        <v>1398</v>
      </c>
      <c r="G806" s="6">
        <v>3885</v>
      </c>
      <c r="H806" s="47" t="s">
        <v>4907</v>
      </c>
      <c r="I806" s="47" t="s">
        <v>4907</v>
      </c>
      <c r="J806" s="47" t="s">
        <v>4907</v>
      </c>
      <c r="K806" s="47" t="s">
        <v>4905</v>
      </c>
      <c r="L806" s="51">
        <v>0</v>
      </c>
      <c r="M806" s="51">
        <v>0</v>
      </c>
      <c r="N806" s="72">
        <v>0</v>
      </c>
      <c r="O806" s="65"/>
      <c r="P806" s="63" t="s">
        <v>5090</v>
      </c>
      <c r="Q806" s="63" t="s">
        <v>5242</v>
      </c>
      <c r="R806" s="63" t="s">
        <v>4985</v>
      </c>
      <c r="S806" s="63">
        <v>2</v>
      </c>
      <c r="T806" s="3">
        <f t="shared" si="126"/>
        <v>3885</v>
      </c>
      <c r="U806" s="3">
        <f t="shared" si="123"/>
        <v>3885</v>
      </c>
      <c r="V806" s="6">
        <v>5635074</v>
      </c>
      <c r="W806" s="6">
        <f t="shared" si="128"/>
        <v>3885</v>
      </c>
      <c r="X806" s="6">
        <f t="shared" si="129"/>
        <v>3885</v>
      </c>
      <c r="Y806" s="62">
        <v>0</v>
      </c>
      <c r="Z806" s="138">
        <f t="shared" si="127"/>
        <v>5635074</v>
      </c>
      <c r="AA806" s="129"/>
      <c r="AB806" s="130"/>
    </row>
    <row r="807" spans="1:29" s="14" customFormat="1" x14ac:dyDescent="0.4">
      <c r="A807" s="30"/>
      <c r="B807" s="260">
        <v>794</v>
      </c>
      <c r="C807" s="66" t="s">
        <v>214</v>
      </c>
      <c r="D807" s="70" t="s">
        <v>2130</v>
      </c>
      <c r="E807" s="66" t="s">
        <v>219</v>
      </c>
      <c r="F807" s="71" t="s">
        <v>219</v>
      </c>
      <c r="G807" s="3">
        <v>3874</v>
      </c>
      <c r="H807" s="47" t="s">
        <v>4907</v>
      </c>
      <c r="I807" s="47" t="s">
        <v>4907</v>
      </c>
      <c r="J807" s="47" t="s">
        <v>4907</v>
      </c>
      <c r="K807" s="47" t="s">
        <v>4905</v>
      </c>
      <c r="L807" s="51">
        <v>0</v>
      </c>
      <c r="M807" s="51">
        <v>0</v>
      </c>
      <c r="N807" s="72">
        <v>0</v>
      </c>
      <c r="O807" s="65"/>
      <c r="P807" s="63" t="s">
        <v>5042</v>
      </c>
      <c r="Q807" s="63" t="s">
        <v>5179</v>
      </c>
      <c r="R807" s="63" t="s">
        <v>4985</v>
      </c>
      <c r="S807" s="63">
        <v>2</v>
      </c>
      <c r="T807" s="3">
        <f t="shared" si="126"/>
        <v>3874</v>
      </c>
      <c r="U807" s="3">
        <f t="shared" ref="U807:U870" si="130">IF(G807*(1-M807)-AA807&gt;0,G807*(1-M807)-AA807,0)</f>
        <v>3874</v>
      </c>
      <c r="V807" s="3">
        <v>3946862</v>
      </c>
      <c r="W807" s="3">
        <f t="shared" si="128"/>
        <v>3874</v>
      </c>
      <c r="X807" s="3">
        <f t="shared" si="129"/>
        <v>3874</v>
      </c>
      <c r="Y807" s="62">
        <v>0</v>
      </c>
      <c r="Z807" s="138">
        <f t="shared" si="127"/>
        <v>3946862</v>
      </c>
      <c r="AA807" s="129"/>
      <c r="AB807" s="130"/>
      <c r="AC807" s="15"/>
    </row>
    <row r="808" spans="1:29" s="14" customFormat="1" ht="24.9" x14ac:dyDescent="0.4">
      <c r="A808" s="28"/>
      <c r="B808" s="260">
        <v>795</v>
      </c>
      <c r="C808" s="66" t="s">
        <v>471</v>
      </c>
      <c r="D808" s="70" t="s">
        <v>2308</v>
      </c>
      <c r="E808" s="66" t="s">
        <v>489</v>
      </c>
      <c r="F808" s="71" t="s">
        <v>1829</v>
      </c>
      <c r="G808" s="3">
        <v>3865</v>
      </c>
      <c r="H808" s="47" t="s">
        <v>4907</v>
      </c>
      <c r="I808" s="47" t="s">
        <v>4907</v>
      </c>
      <c r="J808" s="47" t="s">
        <v>4907</v>
      </c>
      <c r="K808" s="47" t="s">
        <v>4905</v>
      </c>
      <c r="L808" s="51">
        <v>0</v>
      </c>
      <c r="M808" s="51">
        <v>0</v>
      </c>
      <c r="N808" s="72">
        <v>0</v>
      </c>
      <c r="O808" s="65"/>
      <c r="P808" s="63" t="s">
        <v>5083</v>
      </c>
      <c r="Q808" s="63" t="s">
        <v>5229</v>
      </c>
      <c r="R808" s="63" t="s">
        <v>4985</v>
      </c>
      <c r="S808" s="63">
        <v>2</v>
      </c>
      <c r="T808" s="3">
        <f t="shared" si="126"/>
        <v>3865</v>
      </c>
      <c r="U808" s="3">
        <f t="shared" si="130"/>
        <v>3865</v>
      </c>
      <c r="V808" s="3">
        <v>3831671.1375000002</v>
      </c>
      <c r="W808" s="3">
        <f t="shared" si="128"/>
        <v>3865</v>
      </c>
      <c r="X808" s="3">
        <f t="shared" si="129"/>
        <v>3865</v>
      </c>
      <c r="Y808" s="62">
        <v>0</v>
      </c>
      <c r="Z808" s="138">
        <f t="shared" si="127"/>
        <v>3831671.1375000002</v>
      </c>
      <c r="AA808" s="84"/>
      <c r="AB808" s="73"/>
    </row>
    <row r="809" spans="1:29" s="14" customFormat="1" x14ac:dyDescent="0.4">
      <c r="A809" s="32"/>
      <c r="B809" s="260">
        <v>796</v>
      </c>
      <c r="C809" s="66" t="s">
        <v>560</v>
      </c>
      <c r="D809" s="70" t="s">
        <v>2961</v>
      </c>
      <c r="E809" s="66" t="s">
        <v>1534</v>
      </c>
      <c r="F809" s="71" t="s">
        <v>1535</v>
      </c>
      <c r="G809" s="3">
        <v>3864</v>
      </c>
      <c r="H809" s="47" t="s">
        <v>4907</v>
      </c>
      <c r="I809" s="47" t="s">
        <v>4907</v>
      </c>
      <c r="J809" s="47" t="s">
        <v>4907</v>
      </c>
      <c r="K809" s="47" t="s">
        <v>4905</v>
      </c>
      <c r="L809" s="51">
        <v>0</v>
      </c>
      <c r="M809" s="51">
        <v>0</v>
      </c>
      <c r="N809" s="72">
        <v>0</v>
      </c>
      <c r="O809" s="65"/>
      <c r="P809" s="63" t="s">
        <v>4323</v>
      </c>
      <c r="Q809" s="63" t="s">
        <v>4324</v>
      </c>
      <c r="R809" s="63" t="s">
        <v>4985</v>
      </c>
      <c r="S809" s="63">
        <v>2</v>
      </c>
      <c r="T809" s="3">
        <f t="shared" si="126"/>
        <v>3864</v>
      </c>
      <c r="U809" s="3">
        <f t="shared" si="130"/>
        <v>3864</v>
      </c>
      <c r="V809" s="3">
        <v>7280729.5</v>
      </c>
      <c r="W809" s="3">
        <f t="shared" si="128"/>
        <v>3864</v>
      </c>
      <c r="X809" s="3">
        <f t="shared" si="129"/>
        <v>3864</v>
      </c>
      <c r="Y809" s="62">
        <v>7280729.5</v>
      </c>
      <c r="Z809" s="138">
        <f t="shared" si="127"/>
        <v>14561459</v>
      </c>
      <c r="AA809" s="84"/>
      <c r="AB809" s="73"/>
    </row>
    <row r="810" spans="1:29" s="14" customFormat="1" ht="24.9" x14ac:dyDescent="0.4">
      <c r="A810" s="32"/>
      <c r="B810" s="260">
        <v>797</v>
      </c>
      <c r="C810" s="66" t="s">
        <v>471</v>
      </c>
      <c r="D810" s="70" t="s">
        <v>2322</v>
      </c>
      <c r="E810" s="66" t="s">
        <v>490</v>
      </c>
      <c r="F810" s="71" t="s">
        <v>490</v>
      </c>
      <c r="G810" s="3">
        <v>3857</v>
      </c>
      <c r="H810" s="47" t="s">
        <v>4907</v>
      </c>
      <c r="I810" s="47" t="s">
        <v>4907</v>
      </c>
      <c r="J810" s="47" t="s">
        <v>4907</v>
      </c>
      <c r="K810" s="47" t="s">
        <v>4905</v>
      </c>
      <c r="L810" s="51">
        <v>0</v>
      </c>
      <c r="M810" s="51">
        <v>0</v>
      </c>
      <c r="N810" s="72">
        <v>0</v>
      </c>
      <c r="O810" s="65"/>
      <c r="P810" s="63" t="s">
        <v>4277</v>
      </c>
      <c r="Q810" s="63" t="s">
        <v>4278</v>
      </c>
      <c r="R810" s="63" t="s">
        <v>4985</v>
      </c>
      <c r="S810" s="63">
        <v>2</v>
      </c>
      <c r="T810" s="3">
        <f t="shared" si="126"/>
        <v>3857</v>
      </c>
      <c r="U810" s="3">
        <f t="shared" si="130"/>
        <v>3857</v>
      </c>
      <c r="V810" s="3">
        <v>6097914.5482546203</v>
      </c>
      <c r="W810" s="3">
        <f t="shared" si="128"/>
        <v>3857</v>
      </c>
      <c r="X810" s="3">
        <f t="shared" si="129"/>
        <v>3857</v>
      </c>
      <c r="Y810" s="62">
        <v>6097914.5482546203</v>
      </c>
      <c r="Z810" s="138">
        <f t="shared" si="127"/>
        <v>12195829.096509241</v>
      </c>
      <c r="AA810" s="84"/>
      <c r="AB810" s="73"/>
    </row>
    <row r="811" spans="1:29" s="14" customFormat="1" ht="24.9" x14ac:dyDescent="0.4">
      <c r="A811" s="32"/>
      <c r="B811" s="260">
        <v>798</v>
      </c>
      <c r="C811" s="66" t="s">
        <v>1097</v>
      </c>
      <c r="D811" s="70" t="s">
        <v>2758</v>
      </c>
      <c r="E811" s="66" t="s">
        <v>1113</v>
      </c>
      <c r="F811" s="71" t="s">
        <v>1113</v>
      </c>
      <c r="G811" s="3">
        <v>3850</v>
      </c>
      <c r="H811" s="47" t="s">
        <v>4907</v>
      </c>
      <c r="I811" s="47" t="s">
        <v>4907</v>
      </c>
      <c r="J811" s="47" t="s">
        <v>4907</v>
      </c>
      <c r="K811" s="47" t="s">
        <v>4905</v>
      </c>
      <c r="L811" s="51">
        <v>0</v>
      </c>
      <c r="M811" s="51">
        <v>0</v>
      </c>
      <c r="N811" s="72">
        <v>0.16</v>
      </c>
      <c r="O811" s="65" t="s">
        <v>5165</v>
      </c>
      <c r="P811" s="63" t="s">
        <v>4664</v>
      </c>
      <c r="Q811" s="63" t="s">
        <v>4665</v>
      </c>
      <c r="R811" s="63" t="s">
        <v>4985</v>
      </c>
      <c r="S811" s="63">
        <v>2</v>
      </c>
      <c r="T811" s="3">
        <f t="shared" si="126"/>
        <v>3850</v>
      </c>
      <c r="U811" s="3">
        <f t="shared" si="130"/>
        <v>3850</v>
      </c>
      <c r="V811" s="3">
        <v>8500000</v>
      </c>
      <c r="W811" s="3">
        <f t="shared" si="128"/>
        <v>3850</v>
      </c>
      <c r="X811" s="3">
        <f t="shared" si="129"/>
        <v>3850</v>
      </c>
      <c r="Y811" s="62">
        <v>8500000</v>
      </c>
      <c r="Z811" s="138">
        <f t="shared" si="127"/>
        <v>17000000</v>
      </c>
      <c r="AA811" s="84"/>
      <c r="AB811" s="73"/>
    </row>
    <row r="812" spans="1:29" s="15" customFormat="1" x14ac:dyDescent="0.4">
      <c r="A812" s="32"/>
      <c r="B812" s="260">
        <v>799</v>
      </c>
      <c r="C812" s="66" t="s">
        <v>30</v>
      </c>
      <c r="D812" s="70" t="s">
        <v>2036</v>
      </c>
      <c r="E812" s="66" t="s">
        <v>54</v>
      </c>
      <c r="F812" s="71" t="s">
        <v>54</v>
      </c>
      <c r="G812" s="3">
        <v>3835</v>
      </c>
      <c r="H812" s="47" t="s">
        <v>4907</v>
      </c>
      <c r="I812" s="47" t="s">
        <v>4907</v>
      </c>
      <c r="J812" s="47" t="s">
        <v>4907</v>
      </c>
      <c r="K812" s="47" t="s">
        <v>4905</v>
      </c>
      <c r="L812" s="51">
        <v>0</v>
      </c>
      <c r="M812" s="51">
        <v>0</v>
      </c>
      <c r="N812" s="72">
        <v>0.77049999999999996</v>
      </c>
      <c r="O812" s="65" t="s">
        <v>5165</v>
      </c>
      <c r="P812" s="63" t="s">
        <v>5037</v>
      </c>
      <c r="Q812" s="63" t="s">
        <v>5170</v>
      </c>
      <c r="R812" s="63" t="s">
        <v>4985</v>
      </c>
      <c r="S812" s="63">
        <v>2</v>
      </c>
      <c r="T812" s="3">
        <f t="shared" si="126"/>
        <v>3835</v>
      </c>
      <c r="U812" s="3">
        <f t="shared" si="130"/>
        <v>3835</v>
      </c>
      <c r="V812" s="3">
        <v>1635544.0625000002</v>
      </c>
      <c r="W812" s="3">
        <f t="shared" si="128"/>
        <v>3835</v>
      </c>
      <c r="X812" s="3">
        <f t="shared" si="129"/>
        <v>3835</v>
      </c>
      <c r="Y812" s="62">
        <v>1635544.0625000002</v>
      </c>
      <c r="Z812" s="138">
        <f t="shared" si="127"/>
        <v>3271088.1250000005</v>
      </c>
      <c r="AA812" s="88"/>
      <c r="AB812" s="90"/>
      <c r="AC812" s="14"/>
    </row>
    <row r="813" spans="1:29" s="14" customFormat="1" x14ac:dyDescent="0.4">
      <c r="A813" s="32"/>
      <c r="B813" s="260">
        <v>800</v>
      </c>
      <c r="C813" s="66" t="s">
        <v>471</v>
      </c>
      <c r="D813" s="70" t="s">
        <v>2323</v>
      </c>
      <c r="E813" s="66" t="s">
        <v>491</v>
      </c>
      <c r="F813" s="71" t="s">
        <v>491</v>
      </c>
      <c r="G813" s="3">
        <v>3834</v>
      </c>
      <c r="H813" s="47" t="s">
        <v>4907</v>
      </c>
      <c r="I813" s="47" t="s">
        <v>4907</v>
      </c>
      <c r="J813" s="47" t="s">
        <v>4907</v>
      </c>
      <c r="K813" s="47" t="s">
        <v>4905</v>
      </c>
      <c r="L813" s="51">
        <v>0</v>
      </c>
      <c r="M813" s="51">
        <v>0</v>
      </c>
      <c r="N813" s="72">
        <v>0</v>
      </c>
      <c r="O813" s="65"/>
      <c r="P813" s="63" t="s">
        <v>3308</v>
      </c>
      <c r="Q813" s="63" t="s">
        <v>5235</v>
      </c>
      <c r="R813" s="63" t="s">
        <v>4985</v>
      </c>
      <c r="S813" s="63">
        <v>2</v>
      </c>
      <c r="T813" s="3">
        <f t="shared" si="126"/>
        <v>3834</v>
      </c>
      <c r="U813" s="3">
        <f t="shared" si="130"/>
        <v>3834</v>
      </c>
      <c r="V813" s="3">
        <v>2245230</v>
      </c>
      <c r="W813" s="3">
        <f t="shared" si="128"/>
        <v>3834</v>
      </c>
      <c r="X813" s="3">
        <f t="shared" si="129"/>
        <v>3834</v>
      </c>
      <c r="Y813" s="62">
        <v>2245230</v>
      </c>
      <c r="Z813" s="138">
        <f t="shared" si="127"/>
        <v>4490460</v>
      </c>
      <c r="AA813" s="84"/>
      <c r="AB813" s="73"/>
    </row>
    <row r="814" spans="1:29" s="14" customFormat="1" x14ac:dyDescent="0.4">
      <c r="A814" s="32"/>
      <c r="B814" s="260">
        <v>801</v>
      </c>
      <c r="C814" s="66" t="s">
        <v>471</v>
      </c>
      <c r="D814" s="70" t="s">
        <v>2324</v>
      </c>
      <c r="E814" s="66" t="s">
        <v>492</v>
      </c>
      <c r="F814" s="71" t="s">
        <v>517</v>
      </c>
      <c r="G814" s="3">
        <v>3828</v>
      </c>
      <c r="H814" s="47" t="s">
        <v>4907</v>
      </c>
      <c r="I814" s="47" t="s">
        <v>4907</v>
      </c>
      <c r="J814" s="47" t="s">
        <v>4907</v>
      </c>
      <c r="K814" s="47" t="s">
        <v>4905</v>
      </c>
      <c r="L814" s="51">
        <v>0</v>
      </c>
      <c r="M814" s="51">
        <v>0</v>
      </c>
      <c r="N814" s="72">
        <v>0</v>
      </c>
      <c r="O814" s="65"/>
      <c r="P814" s="63" t="s">
        <v>4279</v>
      </c>
      <c r="Q814" s="63" t="s">
        <v>4280</v>
      </c>
      <c r="R814" s="63" t="s">
        <v>4985</v>
      </c>
      <c r="S814" s="63">
        <v>2</v>
      </c>
      <c r="T814" s="3">
        <f t="shared" si="126"/>
        <v>3828</v>
      </c>
      <c r="U814" s="3">
        <f t="shared" si="130"/>
        <v>3828</v>
      </c>
      <c r="V814" s="3">
        <v>8087270.4250513352</v>
      </c>
      <c r="W814" s="3">
        <f t="shared" si="128"/>
        <v>3828</v>
      </c>
      <c r="X814" s="3">
        <f t="shared" si="129"/>
        <v>3828</v>
      </c>
      <c r="Y814" s="62">
        <v>8087270.4250513352</v>
      </c>
      <c r="Z814" s="138">
        <f t="shared" si="127"/>
        <v>16174540.85010267</v>
      </c>
      <c r="AA814" s="84"/>
      <c r="AB814" s="73"/>
    </row>
    <row r="815" spans="1:29" s="14" customFormat="1" x14ac:dyDescent="0.4">
      <c r="A815" s="32"/>
      <c r="B815" s="260">
        <v>802</v>
      </c>
      <c r="C815" s="66" t="s">
        <v>292</v>
      </c>
      <c r="D815" s="70" t="s">
        <v>2197</v>
      </c>
      <c r="E815" s="66" t="s">
        <v>304</v>
      </c>
      <c r="F815" s="71" t="s">
        <v>304</v>
      </c>
      <c r="G815" s="3">
        <v>3816</v>
      </c>
      <c r="H815" s="47" t="s">
        <v>4907</v>
      </c>
      <c r="I815" s="47" t="s">
        <v>4907</v>
      </c>
      <c r="J815" s="47" t="s">
        <v>4907</v>
      </c>
      <c r="K815" s="47" t="s">
        <v>4905</v>
      </c>
      <c r="L815" s="51">
        <v>0</v>
      </c>
      <c r="M815" s="51">
        <v>0</v>
      </c>
      <c r="N815" s="72">
        <v>0</v>
      </c>
      <c r="O815" s="65"/>
      <c r="P815" s="63" t="s">
        <v>4181</v>
      </c>
      <c r="Q815" s="63" t="s">
        <v>4182</v>
      </c>
      <c r="R815" s="63" t="s">
        <v>4985</v>
      </c>
      <c r="S815" s="63">
        <v>2</v>
      </c>
      <c r="T815" s="3">
        <f t="shared" si="126"/>
        <v>3816</v>
      </c>
      <c r="U815" s="3">
        <f t="shared" si="130"/>
        <v>3816</v>
      </c>
      <c r="V815" s="3">
        <v>15000000</v>
      </c>
      <c r="W815" s="3">
        <f t="shared" si="128"/>
        <v>3816</v>
      </c>
      <c r="X815" s="3">
        <f t="shared" si="129"/>
        <v>3816</v>
      </c>
      <c r="Y815" s="62">
        <v>15000000</v>
      </c>
      <c r="Z815" s="138">
        <f t="shared" si="127"/>
        <v>30000000</v>
      </c>
      <c r="AA815" s="84"/>
      <c r="AB815" s="65"/>
    </row>
    <row r="816" spans="1:29" s="14" customFormat="1" ht="24.9" x14ac:dyDescent="0.4">
      <c r="A816" s="32"/>
      <c r="B816" s="260">
        <v>803</v>
      </c>
      <c r="C816" s="66" t="s">
        <v>1175</v>
      </c>
      <c r="D816" s="70" t="s">
        <v>3059</v>
      </c>
      <c r="E816" s="66" t="s">
        <v>856</v>
      </c>
      <c r="F816" s="71" t="s">
        <v>1188</v>
      </c>
      <c r="G816" s="3">
        <v>3793</v>
      </c>
      <c r="H816" s="47" t="s">
        <v>4907</v>
      </c>
      <c r="I816" s="47" t="s">
        <v>4907</v>
      </c>
      <c r="J816" s="47" t="s">
        <v>4907</v>
      </c>
      <c r="K816" s="47" t="s">
        <v>4905</v>
      </c>
      <c r="L816" s="51">
        <v>0</v>
      </c>
      <c r="M816" s="51">
        <v>0</v>
      </c>
      <c r="N816" s="72">
        <v>0</v>
      </c>
      <c r="O816" s="65"/>
      <c r="P816" s="63" t="s">
        <v>5159</v>
      </c>
      <c r="Q816" s="63" t="s">
        <v>5331</v>
      </c>
      <c r="R816" s="63" t="s">
        <v>4985</v>
      </c>
      <c r="S816" s="63">
        <v>2</v>
      </c>
      <c r="T816" s="3">
        <f t="shared" si="126"/>
        <v>3793</v>
      </c>
      <c r="U816" s="3">
        <f t="shared" si="130"/>
        <v>3793</v>
      </c>
      <c r="V816" s="3">
        <v>8151625</v>
      </c>
      <c r="W816" s="3">
        <f t="shared" si="128"/>
        <v>3793</v>
      </c>
      <c r="X816" s="3">
        <f t="shared" si="129"/>
        <v>3793</v>
      </c>
      <c r="Y816" s="62">
        <v>0</v>
      </c>
      <c r="Z816" s="138">
        <f t="shared" si="127"/>
        <v>8151625</v>
      </c>
      <c r="AA816" s="84"/>
      <c r="AB816" s="65"/>
    </row>
    <row r="817" spans="1:28" s="14" customFormat="1" ht="24.9" x14ac:dyDescent="0.4">
      <c r="A817" s="32"/>
      <c r="B817" s="260">
        <v>804</v>
      </c>
      <c r="C817" s="66" t="s">
        <v>71</v>
      </c>
      <c r="D817" s="70" t="s">
        <v>2054</v>
      </c>
      <c r="E817" s="66" t="s">
        <v>85</v>
      </c>
      <c r="F817" s="71" t="s">
        <v>94</v>
      </c>
      <c r="G817" s="3">
        <v>3792</v>
      </c>
      <c r="H817" s="47" t="s">
        <v>4907</v>
      </c>
      <c r="I817" s="47" t="s">
        <v>4907</v>
      </c>
      <c r="J817" s="47" t="s">
        <v>4907</v>
      </c>
      <c r="K817" s="47" t="s">
        <v>4905</v>
      </c>
      <c r="L817" s="51">
        <v>0</v>
      </c>
      <c r="M817" s="51">
        <v>0</v>
      </c>
      <c r="N817" s="72">
        <v>0</v>
      </c>
      <c r="O817" s="65"/>
      <c r="P817" s="63" t="s">
        <v>4053</v>
      </c>
      <c r="Q817" s="63" t="s">
        <v>4054</v>
      </c>
      <c r="R817" s="63" t="s">
        <v>4985</v>
      </c>
      <c r="S817" s="63">
        <v>2</v>
      </c>
      <c r="T817" s="3">
        <f t="shared" si="126"/>
        <v>3792</v>
      </c>
      <c r="U817" s="3">
        <f t="shared" si="130"/>
        <v>3792</v>
      </c>
      <c r="V817" s="3">
        <v>4169430.8812500001</v>
      </c>
      <c r="W817" s="3">
        <f t="shared" si="128"/>
        <v>3792</v>
      </c>
      <c r="X817" s="3">
        <f t="shared" si="129"/>
        <v>3792</v>
      </c>
      <c r="Y817" s="62">
        <v>0</v>
      </c>
      <c r="Z817" s="138">
        <f t="shared" si="127"/>
        <v>4169430.8812500001</v>
      </c>
      <c r="AA817" s="84"/>
      <c r="AB817" s="73"/>
    </row>
    <row r="818" spans="1:28" s="14" customFormat="1" x14ac:dyDescent="0.4">
      <c r="A818" s="32"/>
      <c r="B818" s="260">
        <v>805</v>
      </c>
      <c r="C818" s="66" t="s">
        <v>232</v>
      </c>
      <c r="D818" s="66" t="s">
        <v>2150</v>
      </c>
      <c r="E818" s="66" t="s">
        <v>247</v>
      </c>
      <c r="F818" s="71" t="s">
        <v>247</v>
      </c>
      <c r="G818" s="3">
        <v>3771</v>
      </c>
      <c r="H818" s="47" t="s">
        <v>4907</v>
      </c>
      <c r="I818" s="47" t="s">
        <v>4907</v>
      </c>
      <c r="J818" s="47" t="s">
        <v>4907</v>
      </c>
      <c r="K818" s="47" t="s">
        <v>4905</v>
      </c>
      <c r="L818" s="51">
        <v>0</v>
      </c>
      <c r="M818" s="51">
        <v>0</v>
      </c>
      <c r="N818" s="72">
        <v>0</v>
      </c>
      <c r="O818" s="65"/>
      <c r="P818" s="63" t="s">
        <v>4127</v>
      </c>
      <c r="Q818" s="63" t="s">
        <v>4128</v>
      </c>
      <c r="R818" s="63" t="s">
        <v>4985</v>
      </c>
      <c r="S818" s="63">
        <v>2</v>
      </c>
      <c r="T818" s="3">
        <f t="shared" si="126"/>
        <v>3771</v>
      </c>
      <c r="U818" s="3">
        <f t="shared" si="130"/>
        <v>3771</v>
      </c>
      <c r="V818" s="3">
        <v>4007950.2083333335</v>
      </c>
      <c r="W818" s="3">
        <f t="shared" si="128"/>
        <v>3771</v>
      </c>
      <c r="X818" s="3">
        <f t="shared" si="129"/>
        <v>3771</v>
      </c>
      <c r="Y818" s="62">
        <v>0</v>
      </c>
      <c r="Z818" s="138">
        <f t="shared" si="127"/>
        <v>4007950.2083333335</v>
      </c>
      <c r="AA818" s="84"/>
      <c r="AB818" s="73"/>
    </row>
    <row r="819" spans="1:28" s="14" customFormat="1" x14ac:dyDescent="0.4">
      <c r="A819" s="32"/>
      <c r="B819" s="260">
        <v>806</v>
      </c>
      <c r="C819" s="66" t="s">
        <v>1138</v>
      </c>
      <c r="D819" s="80" t="s">
        <v>2793</v>
      </c>
      <c r="E819" s="66" t="s">
        <v>1144</v>
      </c>
      <c r="F819" s="71" t="s">
        <v>1144</v>
      </c>
      <c r="G819" s="3">
        <v>3758</v>
      </c>
      <c r="H819" s="47" t="s">
        <v>4907</v>
      </c>
      <c r="I819" s="47" t="s">
        <v>4907</v>
      </c>
      <c r="J819" s="47" t="s">
        <v>4907</v>
      </c>
      <c r="K819" s="47" t="s">
        <v>4905</v>
      </c>
      <c r="L819" s="51">
        <v>0</v>
      </c>
      <c r="M819" s="51">
        <v>0</v>
      </c>
      <c r="N819" s="72">
        <v>0</v>
      </c>
      <c r="O819" s="65"/>
      <c r="P819" s="63" t="s">
        <v>4684</v>
      </c>
      <c r="Q819" s="63" t="s">
        <v>4685</v>
      </c>
      <c r="R819" s="63" t="s">
        <v>4985</v>
      </c>
      <c r="S819" s="63">
        <v>2</v>
      </c>
      <c r="T819" s="62">
        <f t="shared" si="126"/>
        <v>3758</v>
      </c>
      <c r="U819" s="62">
        <f t="shared" si="130"/>
        <v>3758</v>
      </c>
      <c r="V819" s="3">
        <v>15796060.559999999</v>
      </c>
      <c r="W819" s="3">
        <f t="shared" si="128"/>
        <v>3758</v>
      </c>
      <c r="X819" s="3">
        <f t="shared" si="129"/>
        <v>3758</v>
      </c>
      <c r="Y819" s="62">
        <v>15796060.559999999</v>
      </c>
      <c r="Z819" s="138">
        <f t="shared" si="127"/>
        <v>31592121.119999997</v>
      </c>
      <c r="AA819" s="84"/>
      <c r="AB819" s="73"/>
    </row>
    <row r="820" spans="1:28" s="14" customFormat="1" ht="24.9" x14ac:dyDescent="0.4">
      <c r="A820" s="32"/>
      <c r="B820" s="260">
        <v>807</v>
      </c>
      <c r="C820" s="66" t="s">
        <v>471</v>
      </c>
      <c r="D820" s="70" t="s">
        <v>2325</v>
      </c>
      <c r="E820" s="66" t="s">
        <v>494</v>
      </c>
      <c r="F820" s="71" t="s">
        <v>494</v>
      </c>
      <c r="G820" s="3">
        <v>3752</v>
      </c>
      <c r="H820" s="47" t="s">
        <v>4907</v>
      </c>
      <c r="I820" s="47" t="s">
        <v>4907</v>
      </c>
      <c r="J820" s="47" t="s">
        <v>4907</v>
      </c>
      <c r="K820" s="47" t="s">
        <v>4905</v>
      </c>
      <c r="L820" s="51">
        <v>0</v>
      </c>
      <c r="M820" s="51">
        <v>0</v>
      </c>
      <c r="N820" s="72">
        <v>0</v>
      </c>
      <c r="O820" s="65"/>
      <c r="P820" s="63" t="s">
        <v>5012</v>
      </c>
      <c r="Q820" s="63" t="s">
        <v>5236</v>
      </c>
      <c r="R820" s="63" t="s">
        <v>4985</v>
      </c>
      <c r="S820" s="63">
        <v>2</v>
      </c>
      <c r="T820" s="3">
        <f t="shared" si="126"/>
        <v>3752</v>
      </c>
      <c r="U820" s="3">
        <f t="shared" si="130"/>
        <v>3752</v>
      </c>
      <c r="V820" s="3">
        <v>424943.5</v>
      </c>
      <c r="W820" s="3">
        <f t="shared" si="128"/>
        <v>3752</v>
      </c>
      <c r="X820" s="3">
        <f t="shared" si="129"/>
        <v>3752</v>
      </c>
      <c r="Y820" s="62">
        <v>424943.5</v>
      </c>
      <c r="Z820" s="138">
        <f t="shared" si="127"/>
        <v>849887</v>
      </c>
      <c r="AA820" s="84"/>
      <c r="AB820" s="65"/>
    </row>
    <row r="821" spans="1:28" s="14" customFormat="1" ht="24.9" x14ac:dyDescent="0.4">
      <c r="A821" s="32"/>
      <c r="B821" s="260">
        <v>808</v>
      </c>
      <c r="C821" s="66" t="s">
        <v>420</v>
      </c>
      <c r="D821" s="70" t="s">
        <v>2277</v>
      </c>
      <c r="E821" s="66" t="s">
        <v>444</v>
      </c>
      <c r="F821" s="71" t="s">
        <v>1726</v>
      </c>
      <c r="G821" s="3">
        <f>2858+889</f>
        <v>3747</v>
      </c>
      <c r="H821" s="47" t="s">
        <v>4907</v>
      </c>
      <c r="I821" s="47" t="s">
        <v>4907</v>
      </c>
      <c r="J821" s="47" t="s">
        <v>4907</v>
      </c>
      <c r="K821" s="47" t="s">
        <v>4905</v>
      </c>
      <c r="L821" s="51">
        <v>0</v>
      </c>
      <c r="M821" s="51">
        <v>0</v>
      </c>
      <c r="N821" s="72">
        <v>0</v>
      </c>
      <c r="O821" s="65"/>
      <c r="P821" s="63" t="s">
        <v>5069</v>
      </c>
      <c r="Q821" s="63" t="s">
        <v>5215</v>
      </c>
      <c r="R821" s="63" t="s">
        <v>4985</v>
      </c>
      <c r="S821" s="63">
        <v>2</v>
      </c>
      <c r="T821" s="62">
        <f t="shared" si="126"/>
        <v>3747</v>
      </c>
      <c r="U821" s="62">
        <f t="shared" si="130"/>
        <v>3747</v>
      </c>
      <c r="V821" s="3">
        <v>8435401</v>
      </c>
      <c r="W821" s="3">
        <f t="shared" si="128"/>
        <v>3747</v>
      </c>
      <c r="X821" s="3">
        <f t="shared" si="129"/>
        <v>3747</v>
      </c>
      <c r="Y821" s="62">
        <v>0</v>
      </c>
      <c r="Z821" s="138">
        <f t="shared" ref="Z821:Z852" si="131">V821+Y821</f>
        <v>8435401</v>
      </c>
      <c r="AA821" s="84"/>
      <c r="AB821" s="73"/>
    </row>
    <row r="822" spans="1:28" s="14" customFormat="1" x14ac:dyDescent="0.4">
      <c r="A822" s="28"/>
      <c r="B822" s="260">
        <v>809</v>
      </c>
      <c r="C822" s="66" t="s">
        <v>261</v>
      </c>
      <c r="D822" s="70" t="s">
        <v>2928</v>
      </c>
      <c r="E822" s="66" t="s">
        <v>266</v>
      </c>
      <c r="F822" s="71" t="s">
        <v>266</v>
      </c>
      <c r="G822" s="3">
        <v>3728</v>
      </c>
      <c r="H822" s="47" t="s">
        <v>4907</v>
      </c>
      <c r="I822" s="47" t="s">
        <v>4907</v>
      </c>
      <c r="J822" s="47" t="s">
        <v>4907</v>
      </c>
      <c r="K822" s="47" t="s">
        <v>4905</v>
      </c>
      <c r="L822" s="51">
        <v>0</v>
      </c>
      <c r="M822" s="51">
        <v>0</v>
      </c>
      <c r="N822" s="72">
        <v>0</v>
      </c>
      <c r="O822" s="65"/>
      <c r="P822" s="63" t="s">
        <v>5053</v>
      </c>
      <c r="Q822" s="63" t="s">
        <v>5191</v>
      </c>
      <c r="R822" s="63" t="s">
        <v>4985</v>
      </c>
      <c r="S822" s="63">
        <v>2</v>
      </c>
      <c r="T822" s="3">
        <f t="shared" si="126"/>
        <v>3728</v>
      </c>
      <c r="U822" s="3">
        <f t="shared" si="130"/>
        <v>3728</v>
      </c>
      <c r="V822" s="3">
        <f>T822*1800</f>
        <v>6710400</v>
      </c>
      <c r="W822" s="3">
        <f t="shared" si="128"/>
        <v>3728</v>
      </c>
      <c r="X822" s="3">
        <f t="shared" si="129"/>
        <v>3728</v>
      </c>
      <c r="Y822" s="62">
        <f>U822*1800</f>
        <v>6710400</v>
      </c>
      <c r="Z822" s="138">
        <f t="shared" si="131"/>
        <v>13420800</v>
      </c>
      <c r="AA822" s="84"/>
      <c r="AB822" s="73"/>
    </row>
    <row r="823" spans="1:28" s="14" customFormat="1" x14ac:dyDescent="0.4">
      <c r="A823" s="32"/>
      <c r="B823" s="260">
        <v>810</v>
      </c>
      <c r="C823" s="66" t="s">
        <v>1063</v>
      </c>
      <c r="D823" s="66" t="s">
        <v>2747</v>
      </c>
      <c r="E823" s="66" t="s">
        <v>1072</v>
      </c>
      <c r="F823" s="71" t="s">
        <v>1072</v>
      </c>
      <c r="G823" s="3">
        <v>3724</v>
      </c>
      <c r="H823" s="47" t="s">
        <v>4907</v>
      </c>
      <c r="I823" s="47" t="s">
        <v>4907</v>
      </c>
      <c r="J823" s="47" t="s">
        <v>4907</v>
      </c>
      <c r="K823" s="47" t="s">
        <v>4905</v>
      </c>
      <c r="L823" s="51">
        <v>0</v>
      </c>
      <c r="M823" s="51">
        <v>0</v>
      </c>
      <c r="N823" s="72">
        <v>0</v>
      </c>
      <c r="O823" s="65"/>
      <c r="P823" s="63" t="s">
        <v>4660</v>
      </c>
      <c r="Q823" s="63" t="s">
        <v>4661</v>
      </c>
      <c r="R823" s="63" t="s">
        <v>4985</v>
      </c>
      <c r="S823" s="63">
        <v>2</v>
      </c>
      <c r="T823" s="62">
        <f t="shared" si="126"/>
        <v>3724</v>
      </c>
      <c r="U823" s="62">
        <f t="shared" si="130"/>
        <v>3724</v>
      </c>
      <c r="V823" s="3">
        <v>6243634</v>
      </c>
      <c r="W823" s="3">
        <f t="shared" si="128"/>
        <v>3724</v>
      </c>
      <c r="X823" s="3">
        <f t="shared" si="129"/>
        <v>3724</v>
      </c>
      <c r="Y823" s="62">
        <v>6243634</v>
      </c>
      <c r="Z823" s="138">
        <f t="shared" si="131"/>
        <v>12487268</v>
      </c>
      <c r="AA823" s="84"/>
      <c r="AB823" s="73"/>
    </row>
    <row r="824" spans="1:28" s="14" customFormat="1" x14ac:dyDescent="0.4">
      <c r="A824" s="32"/>
      <c r="B824" s="260">
        <v>811</v>
      </c>
      <c r="C824" s="66" t="s">
        <v>292</v>
      </c>
      <c r="D824" s="70" t="s">
        <v>2198</v>
      </c>
      <c r="E824" s="66" t="s">
        <v>305</v>
      </c>
      <c r="F824" s="71" t="s">
        <v>325</v>
      </c>
      <c r="G824" s="3">
        <v>3717</v>
      </c>
      <c r="H824" s="47" t="s">
        <v>4907</v>
      </c>
      <c r="I824" s="47" t="s">
        <v>4907</v>
      </c>
      <c r="J824" s="47" t="s">
        <v>4907</v>
      </c>
      <c r="K824" s="47" t="s">
        <v>4905</v>
      </c>
      <c r="L824" s="51">
        <v>0</v>
      </c>
      <c r="M824" s="51">
        <v>0</v>
      </c>
      <c r="N824" s="72">
        <v>0</v>
      </c>
      <c r="O824" s="65"/>
      <c r="P824" s="63" t="s">
        <v>4183</v>
      </c>
      <c r="Q824" s="63" t="s">
        <v>4184</v>
      </c>
      <c r="R824" s="63" t="s">
        <v>4985</v>
      </c>
      <c r="S824" s="63">
        <v>2</v>
      </c>
      <c r="T824" s="3">
        <f t="shared" si="126"/>
        <v>3717</v>
      </c>
      <c r="U824" s="3">
        <f t="shared" si="130"/>
        <v>3717</v>
      </c>
      <c r="V824" s="3">
        <v>6752962.9349999996</v>
      </c>
      <c r="W824" s="3">
        <f t="shared" si="128"/>
        <v>3717</v>
      </c>
      <c r="X824" s="3">
        <f t="shared" si="129"/>
        <v>3717</v>
      </c>
      <c r="Y824" s="62">
        <v>6752962.9349999996</v>
      </c>
      <c r="Z824" s="138">
        <f t="shared" si="131"/>
        <v>13505925.869999999</v>
      </c>
      <c r="AA824" s="84"/>
      <c r="AB824" s="73"/>
    </row>
    <row r="825" spans="1:28" s="14" customFormat="1" x14ac:dyDescent="0.4">
      <c r="A825" s="32"/>
      <c r="B825" s="260">
        <v>812</v>
      </c>
      <c r="C825" s="66" t="s">
        <v>1097</v>
      </c>
      <c r="D825" s="70" t="s">
        <v>2760</v>
      </c>
      <c r="E825" s="66" t="s">
        <v>1114</v>
      </c>
      <c r="F825" s="71" t="s">
        <v>1114</v>
      </c>
      <c r="G825" s="3">
        <v>3707</v>
      </c>
      <c r="H825" s="47" t="s">
        <v>4907</v>
      </c>
      <c r="I825" s="47" t="s">
        <v>4907</v>
      </c>
      <c r="J825" s="47" t="s">
        <v>4907</v>
      </c>
      <c r="K825" s="47" t="s">
        <v>4905</v>
      </c>
      <c r="L825" s="51">
        <v>0</v>
      </c>
      <c r="M825" s="51">
        <v>0</v>
      </c>
      <c r="N825" s="72">
        <v>0.32929999999999998</v>
      </c>
      <c r="O825" s="65" t="s">
        <v>5165</v>
      </c>
      <c r="P825" s="63" t="s">
        <v>5031</v>
      </c>
      <c r="Q825" s="63" t="s">
        <v>5319</v>
      </c>
      <c r="R825" s="63" t="s">
        <v>4985</v>
      </c>
      <c r="S825" s="63">
        <v>2</v>
      </c>
      <c r="T825" s="3">
        <f t="shared" si="126"/>
        <v>3707</v>
      </c>
      <c r="U825" s="3">
        <f t="shared" si="130"/>
        <v>3707</v>
      </c>
      <c r="V825" s="3">
        <v>1908226.632158749</v>
      </c>
      <c r="W825" s="3">
        <f t="shared" si="128"/>
        <v>3707</v>
      </c>
      <c r="X825" s="3">
        <f t="shared" si="129"/>
        <v>3707</v>
      </c>
      <c r="Y825" s="62">
        <v>1908226.632158749</v>
      </c>
      <c r="Z825" s="138">
        <f t="shared" si="131"/>
        <v>3816453.2643174981</v>
      </c>
      <c r="AA825" s="84"/>
      <c r="AB825" s="73"/>
    </row>
    <row r="826" spans="1:28" s="14" customFormat="1" ht="37.299999999999997" x14ac:dyDescent="0.4">
      <c r="A826" s="32"/>
      <c r="B826" s="260">
        <v>813</v>
      </c>
      <c r="C826" s="66" t="s">
        <v>693</v>
      </c>
      <c r="D826" s="74" t="s">
        <v>2484</v>
      </c>
      <c r="E826" s="67" t="s">
        <v>1509</v>
      </c>
      <c r="F826" s="71" t="s">
        <v>1510</v>
      </c>
      <c r="G826" s="3">
        <v>3689</v>
      </c>
      <c r="H826" s="47" t="s">
        <v>4907</v>
      </c>
      <c r="I826" s="47" t="s">
        <v>4907</v>
      </c>
      <c r="J826" s="47" t="s">
        <v>4907</v>
      </c>
      <c r="K826" s="47" t="s">
        <v>4905</v>
      </c>
      <c r="L826" s="51">
        <v>0</v>
      </c>
      <c r="M826" s="51">
        <v>0</v>
      </c>
      <c r="N826" s="72">
        <v>0</v>
      </c>
      <c r="O826" s="65"/>
      <c r="P826" s="63" t="s">
        <v>4435</v>
      </c>
      <c r="Q826" s="63" t="s">
        <v>4397</v>
      </c>
      <c r="R826" s="63" t="s">
        <v>4985</v>
      </c>
      <c r="S826" s="63">
        <v>2</v>
      </c>
      <c r="T826" s="3">
        <f t="shared" si="126"/>
        <v>3689</v>
      </c>
      <c r="U826" s="3">
        <f t="shared" si="130"/>
        <v>3689</v>
      </c>
      <c r="V826" s="3">
        <f>T826*1800</f>
        <v>6640200</v>
      </c>
      <c r="W826" s="3">
        <f t="shared" si="128"/>
        <v>3689</v>
      </c>
      <c r="X826" s="3">
        <f t="shared" si="129"/>
        <v>3689</v>
      </c>
      <c r="Y826" s="62">
        <f>U826*1800</f>
        <v>6640200</v>
      </c>
      <c r="Z826" s="138">
        <f t="shared" si="131"/>
        <v>13280400</v>
      </c>
      <c r="AA826" s="84"/>
      <c r="AB826" s="73"/>
    </row>
    <row r="827" spans="1:28" s="14" customFormat="1" x14ac:dyDescent="0.4">
      <c r="A827" s="28"/>
      <c r="B827" s="260">
        <v>814</v>
      </c>
      <c r="C827" s="66" t="s">
        <v>232</v>
      </c>
      <c r="D827" s="66" t="s">
        <v>1925</v>
      </c>
      <c r="E827" s="66" t="s">
        <v>248</v>
      </c>
      <c r="F827" s="71" t="s">
        <v>248</v>
      </c>
      <c r="G827" s="3">
        <v>3679</v>
      </c>
      <c r="H827" s="47" t="s">
        <v>4907</v>
      </c>
      <c r="I827" s="47" t="s">
        <v>4907</v>
      </c>
      <c r="J827" s="47" t="s">
        <v>4907</v>
      </c>
      <c r="K827" s="47" t="s">
        <v>4905</v>
      </c>
      <c r="L827" s="51">
        <v>0</v>
      </c>
      <c r="M827" s="51">
        <v>0</v>
      </c>
      <c r="N827" s="72">
        <v>0</v>
      </c>
      <c r="O827" s="65"/>
      <c r="P827" s="63" t="s">
        <v>4129</v>
      </c>
      <c r="Q827" s="63" t="s">
        <v>4130</v>
      </c>
      <c r="R827" s="63" t="s">
        <v>4985</v>
      </c>
      <c r="S827" s="63">
        <v>2</v>
      </c>
      <c r="T827" s="3">
        <f t="shared" si="126"/>
        <v>3679</v>
      </c>
      <c r="U827" s="3">
        <f t="shared" si="130"/>
        <v>3679</v>
      </c>
      <c r="V827" s="3">
        <v>2297316</v>
      </c>
      <c r="W827" s="3">
        <f t="shared" si="128"/>
        <v>3679</v>
      </c>
      <c r="X827" s="3">
        <f t="shared" si="129"/>
        <v>3679</v>
      </c>
      <c r="Y827" s="62">
        <v>0</v>
      </c>
      <c r="Z827" s="138">
        <f t="shared" si="131"/>
        <v>2297316</v>
      </c>
      <c r="AA827" s="84"/>
      <c r="AB827" s="73"/>
    </row>
    <row r="828" spans="1:28" s="14" customFormat="1" x14ac:dyDescent="0.4">
      <c r="A828" s="32"/>
      <c r="B828" s="260">
        <v>815</v>
      </c>
      <c r="C828" s="66" t="s">
        <v>261</v>
      </c>
      <c r="D828" s="70" t="s">
        <v>2165</v>
      </c>
      <c r="E828" s="66" t="s">
        <v>267</v>
      </c>
      <c r="F828" s="71" t="s">
        <v>267</v>
      </c>
      <c r="G828" s="3">
        <v>3679</v>
      </c>
      <c r="H828" s="47" t="s">
        <v>4907</v>
      </c>
      <c r="I828" s="47" t="s">
        <v>4907</v>
      </c>
      <c r="J828" s="47" t="s">
        <v>4907</v>
      </c>
      <c r="K828" s="47" t="s">
        <v>4905</v>
      </c>
      <c r="L828" s="51">
        <v>0</v>
      </c>
      <c r="M828" s="51">
        <v>0</v>
      </c>
      <c r="N828" s="72">
        <v>0</v>
      </c>
      <c r="O828" s="65"/>
      <c r="P828" s="63" t="s">
        <v>4141</v>
      </c>
      <c r="Q828" s="63" t="s">
        <v>4142</v>
      </c>
      <c r="R828" s="63" t="s">
        <v>4985</v>
      </c>
      <c r="S828" s="63">
        <v>2</v>
      </c>
      <c r="T828" s="3">
        <f t="shared" si="126"/>
        <v>3679</v>
      </c>
      <c r="U828" s="3">
        <f t="shared" si="130"/>
        <v>3679</v>
      </c>
      <c r="V828" s="3">
        <v>86159.140625</v>
      </c>
      <c r="W828" s="3">
        <f t="shared" si="128"/>
        <v>3679</v>
      </c>
      <c r="X828" s="3">
        <f t="shared" si="129"/>
        <v>3679</v>
      </c>
      <c r="Y828" s="62">
        <v>86159.140625</v>
      </c>
      <c r="Z828" s="138">
        <f t="shared" si="131"/>
        <v>172318.28125</v>
      </c>
      <c r="AA828" s="84"/>
      <c r="AB828" s="73"/>
    </row>
    <row r="829" spans="1:28" s="14" customFormat="1" ht="24.9" x14ac:dyDescent="0.4">
      <c r="A829" s="32"/>
      <c r="B829" s="260">
        <v>816</v>
      </c>
      <c r="C829" s="66" t="s">
        <v>693</v>
      </c>
      <c r="D829" s="70" t="s">
        <v>2091</v>
      </c>
      <c r="E829" s="66" t="s">
        <v>1268</v>
      </c>
      <c r="F829" s="71" t="s">
        <v>1278</v>
      </c>
      <c r="G829" s="3">
        <v>3668</v>
      </c>
      <c r="H829" s="47" t="s">
        <v>4907</v>
      </c>
      <c r="I829" s="47" t="s">
        <v>4907</v>
      </c>
      <c r="J829" s="47" t="s">
        <v>4907</v>
      </c>
      <c r="K829" s="47" t="s">
        <v>4905</v>
      </c>
      <c r="L829" s="51">
        <v>0</v>
      </c>
      <c r="M829" s="51">
        <v>0</v>
      </c>
      <c r="N829" s="72">
        <v>0</v>
      </c>
      <c r="O829" s="65"/>
      <c r="P829" s="63" t="s">
        <v>4398</v>
      </c>
      <c r="Q829" s="63" t="s">
        <v>4399</v>
      </c>
      <c r="R829" s="63" t="s">
        <v>4985</v>
      </c>
      <c r="S829" s="63">
        <v>2</v>
      </c>
      <c r="T829" s="3">
        <f t="shared" si="126"/>
        <v>3668</v>
      </c>
      <c r="U829" s="3">
        <f t="shared" si="130"/>
        <v>3668</v>
      </c>
      <c r="V829" s="3">
        <v>7381629.6865552906</v>
      </c>
      <c r="W829" s="3">
        <f t="shared" si="128"/>
        <v>3668</v>
      </c>
      <c r="X829" s="3">
        <f t="shared" si="129"/>
        <v>3668</v>
      </c>
      <c r="Y829" s="62">
        <v>7381629.6865552906</v>
      </c>
      <c r="Z829" s="138">
        <f t="shared" si="131"/>
        <v>14763259.373110581</v>
      </c>
      <c r="AA829" s="84"/>
      <c r="AB829" s="73"/>
    </row>
    <row r="830" spans="1:28" s="14" customFormat="1" x14ac:dyDescent="0.4">
      <c r="A830" s="32"/>
      <c r="B830" s="260">
        <v>817</v>
      </c>
      <c r="C830" s="66" t="s">
        <v>560</v>
      </c>
      <c r="D830" s="70" t="s">
        <v>2372</v>
      </c>
      <c r="E830" s="66" t="s">
        <v>570</v>
      </c>
      <c r="F830" s="71" t="s">
        <v>570</v>
      </c>
      <c r="G830" s="3">
        <v>3665</v>
      </c>
      <c r="H830" s="47" t="s">
        <v>4907</v>
      </c>
      <c r="I830" s="47" t="s">
        <v>4907</v>
      </c>
      <c r="J830" s="47" t="s">
        <v>4907</v>
      </c>
      <c r="K830" s="47" t="s">
        <v>4905</v>
      </c>
      <c r="L830" s="51">
        <v>0</v>
      </c>
      <c r="M830" s="51">
        <v>0</v>
      </c>
      <c r="N830" s="72">
        <v>0</v>
      </c>
      <c r="O830" s="65"/>
      <c r="P830" s="63" t="s">
        <v>4327</v>
      </c>
      <c r="Q830" s="63" t="s">
        <v>4328</v>
      </c>
      <c r="R830" s="63" t="s">
        <v>4985</v>
      </c>
      <c r="S830" s="63">
        <v>2</v>
      </c>
      <c r="T830" s="62">
        <f t="shared" si="126"/>
        <v>3665</v>
      </c>
      <c r="U830" s="62">
        <f t="shared" si="130"/>
        <v>3665</v>
      </c>
      <c r="V830" s="3">
        <v>5516343</v>
      </c>
      <c r="W830" s="3">
        <f t="shared" si="128"/>
        <v>3665</v>
      </c>
      <c r="X830" s="3">
        <f t="shared" si="129"/>
        <v>3665</v>
      </c>
      <c r="Y830" s="62">
        <v>5699629</v>
      </c>
      <c r="Z830" s="138">
        <f t="shared" si="131"/>
        <v>11215972</v>
      </c>
      <c r="AA830" s="84"/>
      <c r="AB830" s="73"/>
    </row>
    <row r="831" spans="1:28" s="14" customFormat="1" x14ac:dyDescent="0.4">
      <c r="A831" s="32"/>
      <c r="B831" s="260">
        <v>818</v>
      </c>
      <c r="C831" s="66" t="s">
        <v>319</v>
      </c>
      <c r="D831" s="70" t="s">
        <v>2436</v>
      </c>
      <c r="E831" s="66" t="s">
        <v>675</v>
      </c>
      <c r="F831" s="71" t="s">
        <v>675</v>
      </c>
      <c r="G831" s="3">
        <v>3657</v>
      </c>
      <c r="H831" s="47" t="s">
        <v>4907</v>
      </c>
      <c r="I831" s="47" t="s">
        <v>4907</v>
      </c>
      <c r="J831" s="47" t="s">
        <v>4907</v>
      </c>
      <c r="K831" s="47" t="s">
        <v>4905</v>
      </c>
      <c r="L831" s="51">
        <v>0</v>
      </c>
      <c r="M831" s="51">
        <v>0</v>
      </c>
      <c r="N831" s="72">
        <v>0</v>
      </c>
      <c r="O831" s="65"/>
      <c r="P831" s="63" t="s">
        <v>4366</v>
      </c>
      <c r="Q831" s="63" t="s">
        <v>4367</v>
      </c>
      <c r="R831" s="63" t="s">
        <v>4985</v>
      </c>
      <c r="S831" s="63">
        <v>2</v>
      </c>
      <c r="T831" s="62">
        <f t="shared" si="126"/>
        <v>3657</v>
      </c>
      <c r="U831" s="62">
        <f t="shared" si="130"/>
        <v>3657</v>
      </c>
      <c r="V831" s="3">
        <v>5613880.9900000002</v>
      </c>
      <c r="W831" s="3">
        <f t="shared" si="128"/>
        <v>3657</v>
      </c>
      <c r="X831" s="3">
        <f t="shared" si="129"/>
        <v>3657</v>
      </c>
      <c r="Y831" s="62">
        <v>5613880.9900000002</v>
      </c>
      <c r="Z831" s="138">
        <f t="shared" si="131"/>
        <v>11227761.98</v>
      </c>
      <c r="AA831" s="84"/>
      <c r="AB831" s="73"/>
    </row>
    <row r="832" spans="1:28" s="14" customFormat="1" x14ac:dyDescent="0.4">
      <c r="A832" s="27"/>
      <c r="B832" s="260">
        <v>819</v>
      </c>
      <c r="C832" s="66" t="s">
        <v>292</v>
      </c>
      <c r="D832" s="70" t="s">
        <v>2199</v>
      </c>
      <c r="E832" s="66" t="s">
        <v>306</v>
      </c>
      <c r="F832" s="71" t="s">
        <v>324</v>
      </c>
      <c r="G832" s="3">
        <v>3652</v>
      </c>
      <c r="H832" s="47" t="s">
        <v>4907</v>
      </c>
      <c r="I832" s="47" t="s">
        <v>4907</v>
      </c>
      <c r="J832" s="47" t="s">
        <v>4907</v>
      </c>
      <c r="K832" s="47" t="s">
        <v>4905</v>
      </c>
      <c r="L832" s="51">
        <v>0</v>
      </c>
      <c r="M832" s="51">
        <v>0</v>
      </c>
      <c r="N832" s="72">
        <v>0</v>
      </c>
      <c r="O832" s="65"/>
      <c r="P832" s="63" t="s">
        <v>4185</v>
      </c>
      <c r="Q832" s="63" t="s">
        <v>4186</v>
      </c>
      <c r="R832" s="63" t="s">
        <v>4985</v>
      </c>
      <c r="S832" s="63">
        <v>2</v>
      </c>
      <c r="T832" s="3">
        <f t="shared" si="126"/>
        <v>3652</v>
      </c>
      <c r="U832" s="3">
        <f t="shared" si="130"/>
        <v>3652</v>
      </c>
      <c r="V832" s="3">
        <v>12368325.814999999</v>
      </c>
      <c r="W832" s="8">
        <f t="shared" si="128"/>
        <v>3652</v>
      </c>
      <c r="X832" s="8">
        <f t="shared" si="129"/>
        <v>3652</v>
      </c>
      <c r="Y832" s="62">
        <v>12368325.814999999</v>
      </c>
      <c r="Z832" s="138">
        <f t="shared" si="131"/>
        <v>24736651.629999999</v>
      </c>
      <c r="AA832" s="84"/>
      <c r="AB832" s="73"/>
    </row>
    <row r="833" spans="1:29" s="14" customFormat="1" x14ac:dyDescent="0.4">
      <c r="A833" s="27"/>
      <c r="B833" s="260">
        <v>820</v>
      </c>
      <c r="C833" s="66" t="s">
        <v>420</v>
      </c>
      <c r="D833" s="70" t="s">
        <v>2287</v>
      </c>
      <c r="E833" s="66" t="s">
        <v>455</v>
      </c>
      <c r="F833" s="71" t="s">
        <v>1729</v>
      </c>
      <c r="G833" s="3">
        <f>2244+1396</f>
        <v>3640</v>
      </c>
      <c r="H833" s="47" t="s">
        <v>4907</v>
      </c>
      <c r="I833" s="47" t="s">
        <v>4907</v>
      </c>
      <c r="J833" s="47" t="s">
        <v>4907</v>
      </c>
      <c r="K833" s="47" t="s">
        <v>4905</v>
      </c>
      <c r="L833" s="51">
        <v>0</v>
      </c>
      <c r="M833" s="51">
        <v>0</v>
      </c>
      <c r="N833" s="72">
        <v>0</v>
      </c>
      <c r="O833" s="65"/>
      <c r="P833" s="63" t="s">
        <v>4251</v>
      </c>
      <c r="Q833" s="63" t="s">
        <v>4252</v>
      </c>
      <c r="R833" s="63" t="s">
        <v>4985</v>
      </c>
      <c r="S833" s="63">
        <v>2</v>
      </c>
      <c r="T833" s="62">
        <f t="shared" si="126"/>
        <v>3640</v>
      </c>
      <c r="U833" s="62">
        <f t="shared" si="130"/>
        <v>3640</v>
      </c>
      <c r="V833" s="3">
        <v>5352729</v>
      </c>
      <c r="W833" s="62">
        <f t="shared" si="128"/>
        <v>3640</v>
      </c>
      <c r="X833" s="62">
        <f t="shared" si="129"/>
        <v>3640</v>
      </c>
      <c r="Y833" s="62">
        <v>5352729</v>
      </c>
      <c r="Z833" s="138">
        <f t="shared" si="131"/>
        <v>10705458</v>
      </c>
      <c r="AA833" s="84"/>
      <c r="AB833" s="73"/>
    </row>
    <row r="834" spans="1:29" s="14" customFormat="1" x14ac:dyDescent="0.4">
      <c r="A834" s="27"/>
      <c r="B834" s="260">
        <v>821</v>
      </c>
      <c r="C834" s="66" t="s">
        <v>793</v>
      </c>
      <c r="D834" s="80" t="s">
        <v>2537</v>
      </c>
      <c r="E834" s="66" t="s">
        <v>803</v>
      </c>
      <c r="F834" s="71" t="s">
        <v>803</v>
      </c>
      <c r="G834" s="3">
        <v>3634</v>
      </c>
      <c r="H834" s="47" t="s">
        <v>4907</v>
      </c>
      <c r="I834" s="47" t="s">
        <v>4907</v>
      </c>
      <c r="J834" s="47" t="s">
        <v>4907</v>
      </c>
      <c r="K834" s="47" t="s">
        <v>4905</v>
      </c>
      <c r="L834" s="51">
        <v>0</v>
      </c>
      <c r="M834" s="51">
        <v>0</v>
      </c>
      <c r="N834" s="72">
        <v>0</v>
      </c>
      <c r="O834" s="65"/>
      <c r="P834" s="63" t="s">
        <v>5117</v>
      </c>
      <c r="Q834" s="63" t="s">
        <v>5275</v>
      </c>
      <c r="R834" s="63" t="s">
        <v>4985</v>
      </c>
      <c r="S834" s="63">
        <v>2</v>
      </c>
      <c r="T834" s="62">
        <f t="shared" si="126"/>
        <v>3634</v>
      </c>
      <c r="U834" s="62">
        <f t="shared" si="130"/>
        <v>3634</v>
      </c>
      <c r="V834" s="3">
        <v>899051.89895833342</v>
      </c>
      <c r="W834" s="3">
        <f t="shared" si="128"/>
        <v>3634</v>
      </c>
      <c r="X834" s="3">
        <f t="shared" si="129"/>
        <v>3634</v>
      </c>
      <c r="Y834" s="62">
        <v>899051.89895833342</v>
      </c>
      <c r="Z834" s="138">
        <f t="shared" si="131"/>
        <v>1798103.7979166668</v>
      </c>
      <c r="AA834" s="84"/>
      <c r="AB834" s="73"/>
    </row>
    <row r="835" spans="1:29" s="14" customFormat="1" x14ac:dyDescent="0.4">
      <c r="A835" s="42"/>
      <c r="B835" s="260">
        <v>822</v>
      </c>
      <c r="C835" s="66" t="s">
        <v>1189</v>
      </c>
      <c r="D835" s="74" t="s">
        <v>2840</v>
      </c>
      <c r="E835" s="66" t="s">
        <v>1346</v>
      </c>
      <c r="F835" s="71" t="s">
        <v>1347</v>
      </c>
      <c r="G835" s="3">
        <v>3633</v>
      </c>
      <c r="H835" s="47" t="s">
        <v>4907</v>
      </c>
      <c r="I835" s="47" t="s">
        <v>4907</v>
      </c>
      <c r="J835" s="47" t="s">
        <v>4907</v>
      </c>
      <c r="K835" s="47" t="s">
        <v>4905</v>
      </c>
      <c r="L835" s="51">
        <v>0</v>
      </c>
      <c r="M835" s="51">
        <v>0</v>
      </c>
      <c r="N835" s="72">
        <v>4.3999999999999803E-3</v>
      </c>
      <c r="O835" s="65" t="s">
        <v>4978</v>
      </c>
      <c r="P835" s="63" t="s">
        <v>4726</v>
      </c>
      <c r="Q835" s="63" t="s">
        <v>4727</v>
      </c>
      <c r="R835" s="63" t="s">
        <v>4985</v>
      </c>
      <c r="S835" s="63">
        <v>2</v>
      </c>
      <c r="T835" s="3">
        <f t="shared" si="126"/>
        <v>3633</v>
      </c>
      <c r="U835" s="3">
        <f t="shared" si="130"/>
        <v>3633</v>
      </c>
      <c r="V835" s="3">
        <v>2897277</v>
      </c>
      <c r="W835" s="3">
        <f t="shared" si="128"/>
        <v>3633</v>
      </c>
      <c r="X835" s="3">
        <f t="shared" si="129"/>
        <v>3633</v>
      </c>
      <c r="Y835" s="62">
        <v>0</v>
      </c>
      <c r="Z835" s="138">
        <f t="shared" si="131"/>
        <v>2897277</v>
      </c>
      <c r="AA835" s="84"/>
      <c r="AB835" s="73"/>
      <c r="AC835" s="11"/>
    </row>
    <row r="836" spans="1:29" s="14" customFormat="1" ht="49.75" x14ac:dyDescent="0.4">
      <c r="A836" s="27"/>
      <c r="B836" s="260">
        <v>823</v>
      </c>
      <c r="C836" s="66" t="s">
        <v>1019</v>
      </c>
      <c r="D836" s="74" t="s">
        <v>2709</v>
      </c>
      <c r="E836" s="66" t="s">
        <v>1038</v>
      </c>
      <c r="F836" s="71" t="s">
        <v>1056</v>
      </c>
      <c r="G836" s="3">
        <v>3624</v>
      </c>
      <c r="H836" s="47" t="s">
        <v>4907</v>
      </c>
      <c r="I836" s="47" t="s">
        <v>4907</v>
      </c>
      <c r="J836" s="47" t="s">
        <v>4907</v>
      </c>
      <c r="K836" s="47" t="s">
        <v>4905</v>
      </c>
      <c r="L836" s="51">
        <v>0</v>
      </c>
      <c r="M836" s="51">
        <v>0</v>
      </c>
      <c r="N836" s="72">
        <v>0</v>
      </c>
      <c r="O836" s="65"/>
      <c r="P836" s="63" t="s">
        <v>3469</v>
      </c>
      <c r="Q836" s="63" t="s">
        <v>3957</v>
      </c>
      <c r="R836" s="63" t="s">
        <v>4979</v>
      </c>
      <c r="S836" s="63">
        <v>2</v>
      </c>
      <c r="T836" s="62">
        <f t="shared" si="126"/>
        <v>3624</v>
      </c>
      <c r="U836" s="62">
        <f t="shared" si="130"/>
        <v>3624</v>
      </c>
      <c r="V836" s="3">
        <v>4500000</v>
      </c>
      <c r="W836" s="3">
        <f t="shared" si="128"/>
        <v>3624</v>
      </c>
      <c r="X836" s="3">
        <f t="shared" si="129"/>
        <v>3624</v>
      </c>
      <c r="Y836" s="62">
        <v>4500000</v>
      </c>
      <c r="Z836" s="138">
        <f t="shared" si="131"/>
        <v>9000000</v>
      </c>
      <c r="AA836" s="84"/>
      <c r="AB836" s="73"/>
    </row>
    <row r="837" spans="1:29" s="14" customFormat="1" x14ac:dyDescent="0.4">
      <c r="A837" s="27"/>
      <c r="B837" s="260">
        <v>824</v>
      </c>
      <c r="C837" s="66" t="s">
        <v>30</v>
      </c>
      <c r="D837" s="70" t="s">
        <v>2891</v>
      </c>
      <c r="E837" s="66" t="s">
        <v>55</v>
      </c>
      <c r="F837" s="71" t="s">
        <v>55</v>
      </c>
      <c r="G837" s="3">
        <v>3609</v>
      </c>
      <c r="H837" s="47" t="s">
        <v>4907</v>
      </c>
      <c r="I837" s="47" t="s">
        <v>4907</v>
      </c>
      <c r="J837" s="47" t="s">
        <v>4907</v>
      </c>
      <c r="K837" s="47" t="s">
        <v>4905</v>
      </c>
      <c r="L837" s="51">
        <v>0</v>
      </c>
      <c r="M837" s="51">
        <v>0</v>
      </c>
      <c r="N837" s="72">
        <v>0</v>
      </c>
      <c r="O837" s="65"/>
      <c r="P837" s="63" t="s">
        <v>4033</v>
      </c>
      <c r="Q837" s="63" t="s">
        <v>4034</v>
      </c>
      <c r="R837" s="63" t="s">
        <v>4985</v>
      </c>
      <c r="S837" s="63">
        <v>2</v>
      </c>
      <c r="T837" s="3">
        <f t="shared" si="126"/>
        <v>3609</v>
      </c>
      <c r="U837" s="3">
        <f t="shared" si="130"/>
        <v>3609</v>
      </c>
      <c r="V837" s="3">
        <v>16106633.199579248</v>
      </c>
      <c r="W837" s="3">
        <f t="shared" si="128"/>
        <v>3609</v>
      </c>
      <c r="X837" s="3">
        <f t="shared" si="129"/>
        <v>3609</v>
      </c>
      <c r="Y837" s="62">
        <v>16106633.199579248</v>
      </c>
      <c r="Z837" s="138">
        <f t="shared" si="131"/>
        <v>32213266.399158496</v>
      </c>
      <c r="AA837" s="84"/>
      <c r="AB837" s="73"/>
    </row>
    <row r="838" spans="1:29" s="14" customFormat="1" x14ac:dyDescent="0.4">
      <c r="A838" s="27"/>
      <c r="B838" s="260">
        <v>825</v>
      </c>
      <c r="C838" s="66" t="s">
        <v>1019</v>
      </c>
      <c r="D838" s="74" t="s">
        <v>3034</v>
      </c>
      <c r="E838" s="66" t="s">
        <v>1608</v>
      </c>
      <c r="F838" s="71" t="s">
        <v>1609</v>
      </c>
      <c r="G838" s="3">
        <v>3607</v>
      </c>
      <c r="H838" s="47" t="s">
        <v>4907</v>
      </c>
      <c r="I838" s="47" t="s">
        <v>4907</v>
      </c>
      <c r="J838" s="47" t="s">
        <v>4907</v>
      </c>
      <c r="K838" s="47" t="s">
        <v>4905</v>
      </c>
      <c r="L838" s="51">
        <v>0</v>
      </c>
      <c r="M838" s="51">
        <v>0</v>
      </c>
      <c r="N838" s="72">
        <v>0</v>
      </c>
      <c r="O838" s="65"/>
      <c r="P838" s="63" t="s">
        <v>4624</v>
      </c>
      <c r="Q838" s="63" t="s">
        <v>4625</v>
      </c>
      <c r="R838" s="63" t="s">
        <v>4985</v>
      </c>
      <c r="S838" s="63">
        <v>2</v>
      </c>
      <c r="T838" s="3">
        <f t="shared" si="126"/>
        <v>3607</v>
      </c>
      <c r="U838" s="3">
        <f t="shared" si="130"/>
        <v>3607</v>
      </c>
      <c r="V838" s="3">
        <v>1649732.2041666668</v>
      </c>
      <c r="W838" s="3">
        <f t="shared" si="128"/>
        <v>3607</v>
      </c>
      <c r="X838" s="3">
        <f t="shared" si="129"/>
        <v>3607</v>
      </c>
      <c r="Y838" s="62">
        <v>0</v>
      </c>
      <c r="Z838" s="138">
        <f t="shared" si="131"/>
        <v>1649732.2041666668</v>
      </c>
      <c r="AA838" s="84"/>
      <c r="AB838" s="73"/>
    </row>
    <row r="839" spans="1:29" s="14" customFormat="1" x14ac:dyDescent="0.4">
      <c r="A839" s="27"/>
      <c r="B839" s="260">
        <v>826</v>
      </c>
      <c r="C839" s="66" t="s">
        <v>96</v>
      </c>
      <c r="D839" s="74" t="s">
        <v>2070</v>
      </c>
      <c r="E839" s="66" t="s">
        <v>1230</v>
      </c>
      <c r="F839" s="71" t="s">
        <v>1232</v>
      </c>
      <c r="G839" s="3">
        <v>3557</v>
      </c>
      <c r="H839" s="47" t="s">
        <v>4907</v>
      </c>
      <c r="I839" s="47" t="s">
        <v>4907</v>
      </c>
      <c r="J839" s="47" t="s">
        <v>4907</v>
      </c>
      <c r="K839" s="47" t="s">
        <v>4905</v>
      </c>
      <c r="L839" s="51">
        <v>0</v>
      </c>
      <c r="M839" s="51">
        <v>0</v>
      </c>
      <c r="N839" s="72">
        <v>0</v>
      </c>
      <c r="O839" s="65"/>
      <c r="P839" s="63" t="s">
        <v>4075</v>
      </c>
      <c r="Q839" s="63" t="s">
        <v>4076</v>
      </c>
      <c r="R839" s="63" t="s">
        <v>4985</v>
      </c>
      <c r="S839" s="63">
        <v>2</v>
      </c>
      <c r="T839" s="3">
        <f t="shared" si="126"/>
        <v>3557</v>
      </c>
      <c r="U839" s="3">
        <f t="shared" si="130"/>
        <v>3557</v>
      </c>
      <c r="V839" s="3">
        <v>3288192</v>
      </c>
      <c r="W839" s="3">
        <f t="shared" si="128"/>
        <v>3557</v>
      </c>
      <c r="X839" s="3">
        <f t="shared" si="129"/>
        <v>3557</v>
      </c>
      <c r="Y839" s="62">
        <v>0</v>
      </c>
      <c r="Z839" s="138">
        <f t="shared" si="131"/>
        <v>3288192</v>
      </c>
      <c r="AA839" s="84"/>
      <c r="AB839" s="73"/>
    </row>
    <row r="840" spans="1:29" s="14" customFormat="1" x14ac:dyDescent="0.4">
      <c r="A840" s="27"/>
      <c r="B840" s="260">
        <v>827</v>
      </c>
      <c r="C840" s="66" t="s">
        <v>963</v>
      </c>
      <c r="D840" s="70" t="s">
        <v>2657</v>
      </c>
      <c r="E840" s="66" t="s">
        <v>974</v>
      </c>
      <c r="F840" s="71" t="s">
        <v>991</v>
      </c>
      <c r="G840" s="3">
        <v>3555</v>
      </c>
      <c r="H840" s="47" t="s">
        <v>4907</v>
      </c>
      <c r="I840" s="47" t="s">
        <v>4907</v>
      </c>
      <c r="J840" s="47" t="s">
        <v>4907</v>
      </c>
      <c r="K840" s="47" t="s">
        <v>4905</v>
      </c>
      <c r="L840" s="51">
        <v>0</v>
      </c>
      <c r="M840" s="51">
        <v>0</v>
      </c>
      <c r="N840" s="72">
        <v>0</v>
      </c>
      <c r="O840" s="65"/>
      <c r="P840" s="63" t="s">
        <v>4576</v>
      </c>
      <c r="Q840" s="63" t="s">
        <v>4577</v>
      </c>
      <c r="R840" s="63" t="s">
        <v>4985</v>
      </c>
      <c r="S840" s="63">
        <v>2</v>
      </c>
      <c r="T840" s="3">
        <f t="shared" si="126"/>
        <v>3555</v>
      </c>
      <c r="U840" s="3">
        <f t="shared" si="130"/>
        <v>3555</v>
      </c>
      <c r="V840" s="3">
        <v>2686562.3250000002</v>
      </c>
      <c r="W840" s="3">
        <f t="shared" si="128"/>
        <v>3555</v>
      </c>
      <c r="X840" s="3">
        <f t="shared" si="129"/>
        <v>3555</v>
      </c>
      <c r="Y840" s="62">
        <v>2686562.3250000002</v>
      </c>
      <c r="Z840" s="138">
        <f t="shared" si="131"/>
        <v>5373124.6500000004</v>
      </c>
      <c r="AA840" s="84"/>
      <c r="AB840" s="73"/>
    </row>
    <row r="841" spans="1:29" s="14" customFormat="1" ht="24.9" x14ac:dyDescent="0.4">
      <c r="A841" s="27"/>
      <c r="B841" s="260">
        <v>828</v>
      </c>
      <c r="C841" s="66" t="s">
        <v>96</v>
      </c>
      <c r="D841" s="74" t="s">
        <v>2900</v>
      </c>
      <c r="E841" s="66" t="s">
        <v>5166</v>
      </c>
      <c r="F841" s="71" t="s">
        <v>1711</v>
      </c>
      <c r="G841" s="3">
        <v>3554</v>
      </c>
      <c r="H841" s="47" t="s">
        <v>4907</v>
      </c>
      <c r="I841" s="47" t="s">
        <v>4907</v>
      </c>
      <c r="J841" s="47" t="s">
        <v>4907</v>
      </c>
      <c r="K841" s="47" t="s">
        <v>4905</v>
      </c>
      <c r="L841" s="51">
        <v>0</v>
      </c>
      <c r="M841" s="51">
        <v>0</v>
      </c>
      <c r="N841" s="72">
        <v>0</v>
      </c>
      <c r="O841" s="65"/>
      <c r="P841" s="63" t="s">
        <v>4093</v>
      </c>
      <c r="Q841" s="63" t="s">
        <v>4094</v>
      </c>
      <c r="R841" s="63" t="s">
        <v>4985</v>
      </c>
      <c r="S841" s="63">
        <v>2</v>
      </c>
      <c r="T841" s="3">
        <f t="shared" ref="T841:T904" si="132">IF(G841*(1-L841)-AA841&gt;0,G841*(1-L841)-AA841,0)</f>
        <v>3554</v>
      </c>
      <c r="U841" s="3">
        <f t="shared" si="130"/>
        <v>3554</v>
      </c>
      <c r="V841" s="3">
        <v>4461396</v>
      </c>
      <c r="W841" s="3">
        <f t="shared" si="128"/>
        <v>3554</v>
      </c>
      <c r="X841" s="3">
        <f t="shared" si="129"/>
        <v>3554</v>
      </c>
      <c r="Y841" s="62"/>
      <c r="Z841" s="138">
        <f t="shared" si="131"/>
        <v>4461396</v>
      </c>
      <c r="AA841" s="84"/>
      <c r="AB841" s="73"/>
    </row>
    <row r="842" spans="1:29" s="14" customFormat="1" x14ac:dyDescent="0.4">
      <c r="A842" s="27"/>
      <c r="B842" s="260">
        <v>829</v>
      </c>
      <c r="C842" s="66" t="s">
        <v>720</v>
      </c>
      <c r="D842" s="70" t="s">
        <v>2496</v>
      </c>
      <c r="E842" s="66" t="s">
        <v>730</v>
      </c>
      <c r="F842" s="71" t="s">
        <v>730</v>
      </c>
      <c r="G842" s="3">
        <v>3538</v>
      </c>
      <c r="H842" s="47" t="s">
        <v>4907</v>
      </c>
      <c r="I842" s="47" t="s">
        <v>4907</v>
      </c>
      <c r="J842" s="47" t="s">
        <v>4907</v>
      </c>
      <c r="K842" s="47" t="s">
        <v>4905</v>
      </c>
      <c r="L842" s="51">
        <v>0</v>
      </c>
      <c r="M842" s="51">
        <v>0</v>
      </c>
      <c r="N842" s="72">
        <v>0</v>
      </c>
      <c r="O842" s="65"/>
      <c r="P842" s="63" t="s">
        <v>4446</v>
      </c>
      <c r="Q842" s="63" t="s">
        <v>4447</v>
      </c>
      <c r="R842" s="63" t="s">
        <v>4985</v>
      </c>
      <c r="S842" s="63">
        <v>2</v>
      </c>
      <c r="T842" s="3">
        <f t="shared" si="132"/>
        <v>3538</v>
      </c>
      <c r="U842" s="3">
        <f t="shared" si="130"/>
        <v>3538</v>
      </c>
      <c r="V842" s="3">
        <f>T842*1800</f>
        <v>6368400</v>
      </c>
      <c r="W842" s="3">
        <f t="shared" si="128"/>
        <v>3538</v>
      </c>
      <c r="X842" s="3">
        <f t="shared" si="129"/>
        <v>3538</v>
      </c>
      <c r="Y842" s="62">
        <f>U842*1800</f>
        <v>6368400</v>
      </c>
      <c r="Z842" s="138">
        <f t="shared" si="131"/>
        <v>12736800</v>
      </c>
      <c r="AA842" s="84"/>
      <c r="AB842" s="73"/>
    </row>
    <row r="843" spans="1:29" s="14" customFormat="1" x14ac:dyDescent="0.4">
      <c r="A843" s="27"/>
      <c r="B843" s="260">
        <v>830</v>
      </c>
      <c r="C843" s="66" t="s">
        <v>560</v>
      </c>
      <c r="D843" s="70" t="s">
        <v>2373</v>
      </c>
      <c r="E843" s="66" t="s">
        <v>571</v>
      </c>
      <c r="F843" s="71" t="s">
        <v>590</v>
      </c>
      <c r="G843" s="3">
        <v>3537</v>
      </c>
      <c r="H843" s="47" t="s">
        <v>4907</v>
      </c>
      <c r="I843" s="47" t="s">
        <v>4907</v>
      </c>
      <c r="J843" s="47" t="s">
        <v>4907</v>
      </c>
      <c r="K843" s="47" t="s">
        <v>4905</v>
      </c>
      <c r="L843" s="51">
        <v>0</v>
      </c>
      <c r="M843" s="51">
        <v>0</v>
      </c>
      <c r="N843" s="72">
        <v>0</v>
      </c>
      <c r="O843" s="65"/>
      <c r="P843" s="63" t="s">
        <v>4329</v>
      </c>
      <c r="Q843" s="63" t="s">
        <v>4330</v>
      </c>
      <c r="R843" s="63" t="s">
        <v>4985</v>
      </c>
      <c r="S843" s="63">
        <v>2</v>
      </c>
      <c r="T843" s="3">
        <f t="shared" si="132"/>
        <v>3537</v>
      </c>
      <c r="U843" s="3">
        <f t="shared" si="130"/>
        <v>3537</v>
      </c>
      <c r="V843" s="3">
        <v>4503763</v>
      </c>
      <c r="W843" s="3">
        <f t="shared" si="128"/>
        <v>3537</v>
      </c>
      <c r="X843" s="3">
        <f t="shared" si="129"/>
        <v>3537</v>
      </c>
      <c r="Y843" s="62">
        <v>0</v>
      </c>
      <c r="Z843" s="138">
        <f t="shared" si="131"/>
        <v>4503763</v>
      </c>
      <c r="AA843" s="84"/>
      <c r="AB843" s="73"/>
    </row>
    <row r="844" spans="1:29" s="14" customFormat="1" ht="24.9" x14ac:dyDescent="0.4">
      <c r="A844" s="31"/>
      <c r="B844" s="260">
        <v>831</v>
      </c>
      <c r="C844" s="66" t="s">
        <v>720</v>
      </c>
      <c r="D844" s="70" t="s">
        <v>2497</v>
      </c>
      <c r="E844" s="66" t="s">
        <v>731</v>
      </c>
      <c r="F844" s="71" t="s">
        <v>731</v>
      </c>
      <c r="G844" s="3">
        <v>3529</v>
      </c>
      <c r="H844" s="47" t="s">
        <v>4907</v>
      </c>
      <c r="I844" s="47" t="s">
        <v>4907</v>
      </c>
      <c r="J844" s="47" t="s">
        <v>4907</v>
      </c>
      <c r="K844" s="47" t="s">
        <v>4905</v>
      </c>
      <c r="L844" s="51">
        <v>0</v>
      </c>
      <c r="M844" s="51">
        <v>0</v>
      </c>
      <c r="N844" s="72">
        <v>0</v>
      </c>
      <c r="O844" s="65"/>
      <c r="P844" s="63" t="s">
        <v>5112</v>
      </c>
      <c r="Q844" s="63" t="s">
        <v>5266</v>
      </c>
      <c r="R844" s="63" t="s">
        <v>4985</v>
      </c>
      <c r="S844" s="63">
        <v>2</v>
      </c>
      <c r="T844" s="3">
        <f t="shared" si="132"/>
        <v>3529</v>
      </c>
      <c r="U844" s="3">
        <f t="shared" si="130"/>
        <v>3529</v>
      </c>
      <c r="V844" s="3">
        <v>2286955.222222222</v>
      </c>
      <c r="W844" s="3">
        <f t="shared" si="128"/>
        <v>3529</v>
      </c>
      <c r="X844" s="3">
        <f t="shared" si="129"/>
        <v>3529</v>
      </c>
      <c r="Y844" s="62">
        <v>0</v>
      </c>
      <c r="Z844" s="138">
        <f t="shared" si="131"/>
        <v>2286955.222222222</v>
      </c>
      <c r="AA844" s="84"/>
      <c r="AB844" s="73"/>
      <c r="AC844" s="11"/>
    </row>
    <row r="845" spans="1:29" s="14" customFormat="1" x14ac:dyDescent="0.4">
      <c r="A845" s="27"/>
      <c r="B845" s="260">
        <v>832</v>
      </c>
      <c r="C845" s="66" t="s">
        <v>214</v>
      </c>
      <c r="D845" s="70" t="s">
        <v>2134</v>
      </c>
      <c r="E845" s="66" t="s">
        <v>220</v>
      </c>
      <c r="F845" s="71" t="s">
        <v>220</v>
      </c>
      <c r="G845" s="3">
        <v>3528</v>
      </c>
      <c r="H845" s="47" t="s">
        <v>4907</v>
      </c>
      <c r="I845" s="47" t="s">
        <v>4907</v>
      </c>
      <c r="J845" s="47" t="s">
        <v>4907</v>
      </c>
      <c r="K845" s="47" t="s">
        <v>4905</v>
      </c>
      <c r="L845" s="51">
        <v>0</v>
      </c>
      <c r="M845" s="51">
        <v>0</v>
      </c>
      <c r="N845" s="72">
        <v>0</v>
      </c>
      <c r="O845" s="65"/>
      <c r="P845" s="63" t="s">
        <v>5044</v>
      </c>
      <c r="Q845" s="63" t="s">
        <v>5181</v>
      </c>
      <c r="R845" s="63" t="s">
        <v>4985</v>
      </c>
      <c r="S845" s="63">
        <v>2</v>
      </c>
      <c r="T845" s="3">
        <f t="shared" si="132"/>
        <v>3528</v>
      </c>
      <c r="U845" s="3">
        <f t="shared" si="130"/>
        <v>3528</v>
      </c>
      <c r="V845" s="3">
        <v>1937034.1666666667</v>
      </c>
      <c r="W845" s="3">
        <f t="shared" si="128"/>
        <v>3528</v>
      </c>
      <c r="X845" s="3">
        <f t="shared" si="129"/>
        <v>3528</v>
      </c>
      <c r="Y845" s="62">
        <v>0</v>
      </c>
      <c r="Z845" s="138">
        <f t="shared" si="131"/>
        <v>1937034.1666666667</v>
      </c>
      <c r="AA845" s="84"/>
      <c r="AB845" s="73"/>
    </row>
    <row r="846" spans="1:29" s="14" customFormat="1" ht="24.9" x14ac:dyDescent="0.4">
      <c r="A846" s="27"/>
      <c r="B846" s="260">
        <v>833</v>
      </c>
      <c r="C846" s="66" t="s">
        <v>471</v>
      </c>
      <c r="D846" s="70" t="s">
        <v>2951</v>
      </c>
      <c r="E846" s="66" t="s">
        <v>17</v>
      </c>
      <c r="F846" s="71" t="s">
        <v>17</v>
      </c>
      <c r="G846" s="3">
        <v>3517</v>
      </c>
      <c r="H846" s="47" t="s">
        <v>4907</v>
      </c>
      <c r="I846" s="47" t="s">
        <v>4907</v>
      </c>
      <c r="J846" s="47" t="s">
        <v>4907</v>
      </c>
      <c r="K846" s="47" t="s">
        <v>4905</v>
      </c>
      <c r="L846" s="51">
        <v>0</v>
      </c>
      <c r="M846" s="51">
        <v>0</v>
      </c>
      <c r="N846" s="72">
        <v>0</v>
      </c>
      <c r="O846" s="65"/>
      <c r="P846" s="63" t="s">
        <v>4281</v>
      </c>
      <c r="Q846" s="63" t="s">
        <v>4282</v>
      </c>
      <c r="R846" s="63" t="s">
        <v>4979</v>
      </c>
      <c r="S846" s="63">
        <v>2</v>
      </c>
      <c r="T846" s="3">
        <f t="shared" si="132"/>
        <v>3517</v>
      </c>
      <c r="U846" s="3">
        <f t="shared" si="130"/>
        <v>3517</v>
      </c>
      <c r="V846" s="3">
        <v>7591240</v>
      </c>
      <c r="W846" s="3">
        <f t="shared" si="128"/>
        <v>3517</v>
      </c>
      <c r="X846" s="3">
        <f t="shared" si="129"/>
        <v>3517</v>
      </c>
      <c r="Y846" s="62">
        <v>0</v>
      </c>
      <c r="Z846" s="138">
        <f t="shared" si="131"/>
        <v>7591240</v>
      </c>
      <c r="AA846" s="84"/>
      <c r="AB846" s="65"/>
    </row>
    <row r="847" spans="1:29" s="14" customFormat="1" x14ac:dyDescent="0.4">
      <c r="A847" s="27"/>
      <c r="B847" s="260">
        <v>834</v>
      </c>
      <c r="C847" s="66" t="s">
        <v>1063</v>
      </c>
      <c r="D847" s="70" t="s">
        <v>2737</v>
      </c>
      <c r="E847" s="66" t="s">
        <v>1073</v>
      </c>
      <c r="F847" s="71" t="s">
        <v>1073</v>
      </c>
      <c r="G847" s="3">
        <v>3512</v>
      </c>
      <c r="H847" s="47" t="s">
        <v>4907</v>
      </c>
      <c r="I847" s="47" t="s">
        <v>4907</v>
      </c>
      <c r="J847" s="47" t="s">
        <v>4907</v>
      </c>
      <c r="K847" s="47" t="s">
        <v>4905</v>
      </c>
      <c r="L847" s="51">
        <v>0</v>
      </c>
      <c r="M847" s="51">
        <v>0</v>
      </c>
      <c r="N847" s="72">
        <v>0</v>
      </c>
      <c r="O847" s="65"/>
      <c r="P847" s="63" t="s">
        <v>4636</v>
      </c>
      <c r="Q847" s="63" t="s">
        <v>4637</v>
      </c>
      <c r="R847" s="63" t="s">
        <v>4985</v>
      </c>
      <c r="S847" s="63">
        <v>2</v>
      </c>
      <c r="T847" s="62">
        <f t="shared" si="132"/>
        <v>3512</v>
      </c>
      <c r="U847" s="62">
        <f t="shared" si="130"/>
        <v>3512</v>
      </c>
      <c r="V847" s="3">
        <v>9562500</v>
      </c>
      <c r="W847" s="3">
        <f t="shared" si="128"/>
        <v>3512</v>
      </c>
      <c r="X847" s="3">
        <f t="shared" si="129"/>
        <v>3512</v>
      </c>
      <c r="Y847" s="62">
        <v>9562500</v>
      </c>
      <c r="Z847" s="138">
        <f t="shared" si="131"/>
        <v>19125000</v>
      </c>
      <c r="AA847" s="84"/>
      <c r="AB847" s="73"/>
    </row>
    <row r="848" spans="1:29" s="14" customFormat="1" ht="24.9" x14ac:dyDescent="0.4">
      <c r="A848" s="27"/>
      <c r="B848" s="260">
        <v>835</v>
      </c>
      <c r="C848" s="66" t="s">
        <v>96</v>
      </c>
      <c r="D848" s="74" t="s">
        <v>2073</v>
      </c>
      <c r="E848" s="66" t="s">
        <v>1228</v>
      </c>
      <c r="F848" s="71" t="s">
        <v>1229</v>
      </c>
      <c r="G848" s="3">
        <v>3504</v>
      </c>
      <c r="H848" s="47" t="s">
        <v>4907</v>
      </c>
      <c r="I848" s="47" t="s">
        <v>4907</v>
      </c>
      <c r="J848" s="47" t="s">
        <v>4907</v>
      </c>
      <c r="K848" s="47" t="s">
        <v>4905</v>
      </c>
      <c r="L848" s="51">
        <v>0</v>
      </c>
      <c r="M848" s="51">
        <v>0</v>
      </c>
      <c r="N848" s="72">
        <v>0</v>
      </c>
      <c r="O848" s="65"/>
      <c r="P848" s="63" t="s">
        <v>4079</v>
      </c>
      <c r="Q848" s="63" t="s">
        <v>4080</v>
      </c>
      <c r="R848" s="63" t="s">
        <v>4985</v>
      </c>
      <c r="S848" s="63">
        <v>2</v>
      </c>
      <c r="T848" s="3">
        <f t="shared" si="132"/>
        <v>3504</v>
      </c>
      <c r="U848" s="3">
        <f t="shared" si="130"/>
        <v>3504</v>
      </c>
      <c r="V848" s="3">
        <v>3831738</v>
      </c>
      <c r="W848" s="3">
        <f t="shared" si="128"/>
        <v>3504</v>
      </c>
      <c r="X848" s="3">
        <f t="shared" si="129"/>
        <v>3504</v>
      </c>
      <c r="Y848" s="62">
        <v>0</v>
      </c>
      <c r="Z848" s="138">
        <f t="shared" si="131"/>
        <v>3831738</v>
      </c>
      <c r="AA848" s="84"/>
      <c r="AB848" s="73"/>
    </row>
    <row r="849" spans="1:29" s="14" customFormat="1" x14ac:dyDescent="0.4">
      <c r="A849" s="27"/>
      <c r="B849" s="260">
        <v>836</v>
      </c>
      <c r="C849" s="66" t="s">
        <v>420</v>
      </c>
      <c r="D849" s="70" t="s">
        <v>2283</v>
      </c>
      <c r="E849" s="66" t="s">
        <v>451</v>
      </c>
      <c r="F849" s="71" t="s">
        <v>1728</v>
      </c>
      <c r="G849" s="3">
        <f>2407+1097</f>
        <v>3504</v>
      </c>
      <c r="H849" s="47" t="s">
        <v>4907</v>
      </c>
      <c r="I849" s="47" t="s">
        <v>4907</v>
      </c>
      <c r="J849" s="47" t="s">
        <v>4907</v>
      </c>
      <c r="K849" s="47" t="s">
        <v>4905</v>
      </c>
      <c r="L849" s="51">
        <v>0</v>
      </c>
      <c r="M849" s="51">
        <v>0</v>
      </c>
      <c r="N849" s="72">
        <v>0</v>
      </c>
      <c r="O849" s="65"/>
      <c r="P849" s="63" t="s">
        <v>4247</v>
      </c>
      <c r="Q849" s="63" t="s">
        <v>4248</v>
      </c>
      <c r="R849" s="63" t="s">
        <v>4985</v>
      </c>
      <c r="S849" s="63">
        <v>2</v>
      </c>
      <c r="T849" s="62">
        <f t="shared" si="132"/>
        <v>3504</v>
      </c>
      <c r="U849" s="62">
        <f t="shared" si="130"/>
        <v>3504</v>
      </c>
      <c r="V849" s="3">
        <v>4472538.5</v>
      </c>
      <c r="W849" s="3">
        <f t="shared" si="128"/>
        <v>3504</v>
      </c>
      <c r="X849" s="3">
        <f t="shared" si="129"/>
        <v>3504</v>
      </c>
      <c r="Y849" s="62">
        <v>4472538.5</v>
      </c>
      <c r="Z849" s="138">
        <f t="shared" si="131"/>
        <v>8945077</v>
      </c>
      <c r="AA849" s="84"/>
      <c r="AB849" s="73"/>
    </row>
    <row r="850" spans="1:29" s="14" customFormat="1" ht="14.6" x14ac:dyDescent="0.4">
      <c r="A850" s="28"/>
      <c r="B850" s="260">
        <v>837</v>
      </c>
      <c r="C850" s="66" t="s">
        <v>693</v>
      </c>
      <c r="D850" s="70" t="s">
        <v>2458</v>
      </c>
      <c r="E850" s="66" t="s">
        <v>704</v>
      </c>
      <c r="F850" s="71" t="s">
        <v>704</v>
      </c>
      <c r="G850" s="3">
        <v>3502</v>
      </c>
      <c r="H850" s="47" t="s">
        <v>4907</v>
      </c>
      <c r="I850" s="47" t="s">
        <v>4907</v>
      </c>
      <c r="J850" s="47" t="s">
        <v>4907</v>
      </c>
      <c r="K850" s="47" t="s">
        <v>4905</v>
      </c>
      <c r="L850" s="51">
        <v>0</v>
      </c>
      <c r="M850" s="51">
        <v>0</v>
      </c>
      <c r="N850" s="72">
        <v>0</v>
      </c>
      <c r="O850" s="65"/>
      <c r="P850" s="63" t="s">
        <v>4400</v>
      </c>
      <c r="Q850" s="63" t="s">
        <v>4401</v>
      </c>
      <c r="R850" s="63" t="s">
        <v>4985</v>
      </c>
      <c r="S850" s="63">
        <v>2</v>
      </c>
      <c r="T850" s="3">
        <f t="shared" si="132"/>
        <v>3502</v>
      </c>
      <c r="U850" s="3">
        <f t="shared" si="130"/>
        <v>3502</v>
      </c>
      <c r="V850" s="3">
        <v>15000000</v>
      </c>
      <c r="W850" s="3">
        <f t="shared" si="128"/>
        <v>3502</v>
      </c>
      <c r="X850" s="3">
        <f t="shared" si="129"/>
        <v>3502</v>
      </c>
      <c r="Y850" s="62">
        <v>15000000</v>
      </c>
      <c r="Z850" s="138">
        <f t="shared" si="131"/>
        <v>30000000</v>
      </c>
      <c r="AA850" s="84"/>
      <c r="AB850" s="73"/>
      <c r="AC850" s="13"/>
    </row>
    <row r="851" spans="1:29" s="14" customFormat="1" x14ac:dyDescent="0.4">
      <c r="A851" s="27"/>
      <c r="B851" s="260">
        <v>838</v>
      </c>
      <c r="C851" s="66" t="s">
        <v>523</v>
      </c>
      <c r="D851" s="70" t="s">
        <v>2349</v>
      </c>
      <c r="E851" s="66" t="s">
        <v>536</v>
      </c>
      <c r="F851" s="71" t="s">
        <v>536</v>
      </c>
      <c r="G851" s="6">
        <v>3499</v>
      </c>
      <c r="H851" s="47" t="s">
        <v>4907</v>
      </c>
      <c r="I851" s="47" t="s">
        <v>4907</v>
      </c>
      <c r="J851" s="47" t="s">
        <v>4907</v>
      </c>
      <c r="K851" s="47" t="s">
        <v>4905</v>
      </c>
      <c r="L851" s="51">
        <v>0</v>
      </c>
      <c r="M851" s="51">
        <v>0</v>
      </c>
      <c r="N851" s="72">
        <v>0</v>
      </c>
      <c r="O851" s="65"/>
      <c r="P851" s="63" t="s">
        <v>4303</v>
      </c>
      <c r="Q851" s="63" t="s">
        <v>4304</v>
      </c>
      <c r="R851" s="63" t="s">
        <v>4985</v>
      </c>
      <c r="S851" s="63">
        <v>2</v>
      </c>
      <c r="T851" s="3">
        <f t="shared" si="132"/>
        <v>3499</v>
      </c>
      <c r="U851" s="3">
        <f t="shared" si="130"/>
        <v>3499</v>
      </c>
      <c r="V851" s="6">
        <v>5385358</v>
      </c>
      <c r="W851" s="6">
        <f t="shared" si="128"/>
        <v>3499</v>
      </c>
      <c r="X851" s="6">
        <f t="shared" si="129"/>
        <v>3499</v>
      </c>
      <c r="Y851" s="62">
        <v>0</v>
      </c>
      <c r="Z851" s="138">
        <f t="shared" si="131"/>
        <v>5385358</v>
      </c>
      <c r="AA851" s="84"/>
      <c r="AB851" s="73"/>
    </row>
    <row r="852" spans="1:29" s="14" customFormat="1" ht="49.75" x14ac:dyDescent="0.4">
      <c r="A852" s="27"/>
      <c r="B852" s="260">
        <v>839</v>
      </c>
      <c r="C852" s="66" t="s">
        <v>1189</v>
      </c>
      <c r="D852" s="74" t="s">
        <v>2841</v>
      </c>
      <c r="E852" s="66" t="s">
        <v>1317</v>
      </c>
      <c r="F852" s="71" t="s">
        <v>1420</v>
      </c>
      <c r="G852" s="3">
        <v>3497</v>
      </c>
      <c r="H852" s="47" t="s">
        <v>4907</v>
      </c>
      <c r="I852" s="47" t="s">
        <v>4907</v>
      </c>
      <c r="J852" s="47" t="s">
        <v>4907</v>
      </c>
      <c r="K852" s="47" t="s">
        <v>4905</v>
      </c>
      <c r="L852" s="51">
        <v>0</v>
      </c>
      <c r="M852" s="51">
        <v>0</v>
      </c>
      <c r="N852" s="72">
        <v>3.29999999999998E-3</v>
      </c>
      <c r="O852" s="65" t="s">
        <v>4978</v>
      </c>
      <c r="P852" s="63" t="s">
        <v>4895</v>
      </c>
      <c r="Q852" s="63" t="s">
        <v>4896</v>
      </c>
      <c r="R852" s="63" t="s">
        <v>4988</v>
      </c>
      <c r="S852" s="63" t="s">
        <v>4763</v>
      </c>
      <c r="T852" s="3">
        <f t="shared" si="132"/>
        <v>3497</v>
      </c>
      <c r="U852" s="3">
        <f t="shared" si="130"/>
        <v>3497</v>
      </c>
      <c r="V852" s="3">
        <v>3166372</v>
      </c>
      <c r="W852" s="3">
        <f t="shared" si="128"/>
        <v>3497</v>
      </c>
      <c r="X852" s="3">
        <f t="shared" si="129"/>
        <v>3497</v>
      </c>
      <c r="Y852" s="62">
        <v>0</v>
      </c>
      <c r="Z852" s="138">
        <f t="shared" si="131"/>
        <v>3166372</v>
      </c>
      <c r="AA852" s="84"/>
      <c r="AB852" s="73"/>
    </row>
    <row r="853" spans="1:29" s="14" customFormat="1" x14ac:dyDescent="0.4">
      <c r="A853" s="27"/>
      <c r="B853" s="260">
        <v>840</v>
      </c>
      <c r="C853" s="66" t="s">
        <v>1097</v>
      </c>
      <c r="D853" s="70" t="s">
        <v>2762</v>
      </c>
      <c r="E853" s="66" t="s">
        <v>1117</v>
      </c>
      <c r="F853" s="71" t="s">
        <v>1117</v>
      </c>
      <c r="G853" s="3">
        <v>3487</v>
      </c>
      <c r="H853" s="47" t="s">
        <v>4907</v>
      </c>
      <c r="I853" s="47" t="s">
        <v>4907</v>
      </c>
      <c r="J853" s="47" t="s">
        <v>4907</v>
      </c>
      <c r="K853" s="47" t="s">
        <v>4905</v>
      </c>
      <c r="L853" s="51">
        <v>0</v>
      </c>
      <c r="M853" s="51">
        <v>0</v>
      </c>
      <c r="N853" s="72">
        <v>0.16670000000000001</v>
      </c>
      <c r="O853" s="65" t="s">
        <v>5165</v>
      </c>
      <c r="P853" s="63" t="s">
        <v>5152</v>
      </c>
      <c r="Q853" s="63" t="s">
        <v>5320</v>
      </c>
      <c r="R853" s="63" t="s">
        <v>4985</v>
      </c>
      <c r="S853" s="63">
        <v>2</v>
      </c>
      <c r="T853" s="3">
        <f t="shared" si="132"/>
        <v>3487</v>
      </c>
      <c r="U853" s="3">
        <f t="shared" si="130"/>
        <v>3487</v>
      </c>
      <c r="V853" s="3">
        <v>941716.875</v>
      </c>
      <c r="W853" s="3">
        <f t="shared" si="128"/>
        <v>3487</v>
      </c>
      <c r="X853" s="3">
        <f t="shared" si="129"/>
        <v>3487</v>
      </c>
      <c r="Y853" s="62">
        <v>0</v>
      </c>
      <c r="Z853" s="138">
        <f t="shared" ref="Z853:Z884" si="133">V853+Y853</f>
        <v>941716.875</v>
      </c>
      <c r="AA853" s="84"/>
      <c r="AB853" s="73"/>
    </row>
    <row r="854" spans="1:29" s="14" customFormat="1" x14ac:dyDescent="0.4">
      <c r="A854" s="27"/>
      <c r="B854" s="260">
        <v>841</v>
      </c>
      <c r="C854" s="66" t="s">
        <v>261</v>
      </c>
      <c r="D854" s="70" t="s">
        <v>2167</v>
      </c>
      <c r="E854" s="66" t="s">
        <v>268</v>
      </c>
      <c r="F854" s="71" t="s">
        <v>291</v>
      </c>
      <c r="G854" s="3">
        <v>3473</v>
      </c>
      <c r="H854" s="47" t="s">
        <v>4907</v>
      </c>
      <c r="I854" s="47" t="s">
        <v>4907</v>
      </c>
      <c r="J854" s="47" t="s">
        <v>4907</v>
      </c>
      <c r="K854" s="47" t="s">
        <v>4905</v>
      </c>
      <c r="L854" s="51">
        <v>0</v>
      </c>
      <c r="M854" s="51">
        <v>0</v>
      </c>
      <c r="N854" s="72">
        <v>0</v>
      </c>
      <c r="O854" s="65"/>
      <c r="P854" s="63" t="s">
        <v>5003</v>
      </c>
      <c r="Q854" s="63" t="s">
        <v>5192</v>
      </c>
      <c r="R854" s="63" t="s">
        <v>4985</v>
      </c>
      <c r="S854" s="63">
        <v>2</v>
      </c>
      <c r="T854" s="3">
        <f t="shared" si="132"/>
        <v>3473</v>
      </c>
      <c r="U854" s="3">
        <f t="shared" si="130"/>
        <v>3473</v>
      </c>
      <c r="V854" s="3">
        <v>4656632.3475000001</v>
      </c>
      <c r="W854" s="3">
        <f t="shared" ref="W854:W917" si="134">T854</f>
        <v>3473</v>
      </c>
      <c r="X854" s="3">
        <f t="shared" ref="X854:X917" si="135">U854</f>
        <v>3473</v>
      </c>
      <c r="Y854" s="62">
        <v>4656632.3475000001</v>
      </c>
      <c r="Z854" s="138">
        <f t="shared" si="133"/>
        <v>9313264.6950000003</v>
      </c>
      <c r="AA854" s="84"/>
      <c r="AB854" s="73"/>
    </row>
    <row r="855" spans="1:29" s="14" customFormat="1" x14ac:dyDescent="0.4">
      <c r="A855" s="28"/>
      <c r="B855" s="260">
        <v>842</v>
      </c>
      <c r="C855" s="66" t="s">
        <v>523</v>
      </c>
      <c r="D855" s="70" t="s">
        <v>2355</v>
      </c>
      <c r="E855" s="66" t="s">
        <v>537</v>
      </c>
      <c r="F855" s="71" t="s">
        <v>553</v>
      </c>
      <c r="G855" s="6">
        <v>3472</v>
      </c>
      <c r="H855" s="47" t="s">
        <v>4907</v>
      </c>
      <c r="I855" s="47" t="s">
        <v>4907</v>
      </c>
      <c r="J855" s="47" t="s">
        <v>4907</v>
      </c>
      <c r="K855" s="47" t="s">
        <v>4905</v>
      </c>
      <c r="L855" s="51">
        <v>0</v>
      </c>
      <c r="M855" s="51">
        <v>0</v>
      </c>
      <c r="N855" s="72">
        <v>0</v>
      </c>
      <c r="O855" s="65"/>
      <c r="P855" s="63" t="s">
        <v>4309</v>
      </c>
      <c r="Q855" s="63" t="s">
        <v>4310</v>
      </c>
      <c r="R855" s="63" t="s">
        <v>4985</v>
      </c>
      <c r="S855" s="63">
        <v>2</v>
      </c>
      <c r="T855" s="3">
        <f t="shared" si="132"/>
        <v>3472</v>
      </c>
      <c r="U855" s="3">
        <f t="shared" si="130"/>
        <v>3472</v>
      </c>
      <c r="V855" s="6">
        <v>4343065.34</v>
      </c>
      <c r="W855" s="6">
        <f t="shared" si="134"/>
        <v>3472</v>
      </c>
      <c r="X855" s="6">
        <f t="shared" si="135"/>
        <v>3472</v>
      </c>
      <c r="Y855" s="62">
        <v>4343065.34</v>
      </c>
      <c r="Z855" s="138">
        <f t="shared" si="133"/>
        <v>8686130.6799999997</v>
      </c>
      <c r="AA855" s="84"/>
      <c r="AB855" s="73"/>
      <c r="AC855" s="11"/>
    </row>
    <row r="856" spans="1:29" s="14" customFormat="1" ht="24.9" x14ac:dyDescent="0.4">
      <c r="A856" s="27"/>
      <c r="B856" s="260">
        <v>843</v>
      </c>
      <c r="C856" s="66" t="s">
        <v>693</v>
      </c>
      <c r="D856" s="74" t="s">
        <v>2991</v>
      </c>
      <c r="E856" s="66" t="s">
        <v>1465</v>
      </c>
      <c r="F856" s="71" t="s">
        <v>1466</v>
      </c>
      <c r="G856" s="3">
        <v>3465</v>
      </c>
      <c r="H856" s="47" t="s">
        <v>4907</v>
      </c>
      <c r="I856" s="47" t="s">
        <v>4907</v>
      </c>
      <c r="J856" s="47" t="s">
        <v>4907</v>
      </c>
      <c r="K856" s="47" t="s">
        <v>4905</v>
      </c>
      <c r="L856" s="51">
        <v>0</v>
      </c>
      <c r="M856" s="51">
        <v>0</v>
      </c>
      <c r="N856" s="72">
        <v>0</v>
      </c>
      <c r="O856" s="65"/>
      <c r="P856" s="63" t="s">
        <v>4421</v>
      </c>
      <c r="Q856" s="63" t="s">
        <v>4422</v>
      </c>
      <c r="R856" s="63" t="s">
        <v>4985</v>
      </c>
      <c r="S856" s="63">
        <v>2</v>
      </c>
      <c r="T856" s="3">
        <f t="shared" si="132"/>
        <v>3465</v>
      </c>
      <c r="U856" s="3">
        <f t="shared" si="130"/>
        <v>3465</v>
      </c>
      <c r="V856" s="3">
        <v>6326267.2098214282</v>
      </c>
      <c r="W856" s="3">
        <f t="shared" si="134"/>
        <v>3465</v>
      </c>
      <c r="X856" s="3">
        <f t="shared" si="135"/>
        <v>3465</v>
      </c>
      <c r="Y856" s="62">
        <v>6326267.2098214282</v>
      </c>
      <c r="Z856" s="138">
        <f t="shared" si="133"/>
        <v>12652534.419642856</v>
      </c>
      <c r="AA856" s="84"/>
      <c r="AB856" s="73"/>
    </row>
    <row r="857" spans="1:29" s="14" customFormat="1" x14ac:dyDescent="0.4">
      <c r="A857" s="27"/>
      <c r="B857" s="260">
        <v>844</v>
      </c>
      <c r="C857" s="66" t="s">
        <v>420</v>
      </c>
      <c r="D857" s="70" t="s">
        <v>2271</v>
      </c>
      <c r="E857" s="66" t="s">
        <v>438</v>
      </c>
      <c r="F857" s="71" t="s">
        <v>438</v>
      </c>
      <c r="G857" s="3">
        <v>3456</v>
      </c>
      <c r="H857" s="47" t="s">
        <v>4907</v>
      </c>
      <c r="I857" s="47" t="s">
        <v>4907</v>
      </c>
      <c r="J857" s="47" t="s">
        <v>4907</v>
      </c>
      <c r="K857" s="47" t="s">
        <v>4905</v>
      </c>
      <c r="L857" s="51">
        <v>0</v>
      </c>
      <c r="M857" s="51">
        <v>0</v>
      </c>
      <c r="N857" s="72">
        <v>0</v>
      </c>
      <c r="O857" s="65"/>
      <c r="P857" s="63" t="s">
        <v>4994</v>
      </c>
      <c r="Q857" s="63" t="s">
        <v>5212</v>
      </c>
      <c r="R857" s="63" t="s">
        <v>4985</v>
      </c>
      <c r="S857" s="63">
        <v>2</v>
      </c>
      <c r="T857" s="62">
        <f t="shared" si="132"/>
        <v>3456</v>
      </c>
      <c r="U857" s="62">
        <f t="shared" si="130"/>
        <v>3456</v>
      </c>
      <c r="V857" s="3">
        <v>3613023.415</v>
      </c>
      <c r="W857" s="3">
        <f t="shared" si="134"/>
        <v>3456</v>
      </c>
      <c r="X857" s="3">
        <f t="shared" si="135"/>
        <v>3456</v>
      </c>
      <c r="Y857" s="62">
        <v>3613023.415</v>
      </c>
      <c r="Z857" s="138">
        <f t="shared" si="133"/>
        <v>7226046.8300000001</v>
      </c>
      <c r="AA857" s="84"/>
      <c r="AB857" s="73"/>
    </row>
    <row r="858" spans="1:29" s="14" customFormat="1" x14ac:dyDescent="0.4">
      <c r="A858" s="27"/>
      <c r="B858" s="260">
        <v>845</v>
      </c>
      <c r="C858" s="66" t="s">
        <v>193</v>
      </c>
      <c r="D858" s="70" t="s">
        <v>2120</v>
      </c>
      <c r="E858" s="66" t="s">
        <v>200</v>
      </c>
      <c r="F858" s="71" t="s">
        <v>200</v>
      </c>
      <c r="G858" s="3">
        <v>3445</v>
      </c>
      <c r="H858" s="47" t="s">
        <v>4907</v>
      </c>
      <c r="I858" s="47" t="s">
        <v>4907</v>
      </c>
      <c r="J858" s="47" t="s">
        <v>4907</v>
      </c>
      <c r="K858" s="47" t="s">
        <v>4905</v>
      </c>
      <c r="L858" s="51">
        <v>0</v>
      </c>
      <c r="M858" s="51">
        <v>0</v>
      </c>
      <c r="N858" s="72">
        <v>0</v>
      </c>
      <c r="O858" s="65"/>
      <c r="P858" s="63" t="s">
        <v>5001</v>
      </c>
      <c r="Q858" s="63" t="s">
        <v>5178</v>
      </c>
      <c r="R858" s="63" t="s">
        <v>4985</v>
      </c>
      <c r="S858" s="63">
        <v>2</v>
      </c>
      <c r="T858" s="3">
        <f t="shared" si="132"/>
        <v>3445</v>
      </c>
      <c r="U858" s="3">
        <f t="shared" si="130"/>
        <v>3445</v>
      </c>
      <c r="V858" s="3">
        <v>9000000</v>
      </c>
      <c r="W858" s="3">
        <f t="shared" si="134"/>
        <v>3445</v>
      </c>
      <c r="X858" s="3">
        <f t="shared" si="135"/>
        <v>3445</v>
      </c>
      <c r="Y858" s="62">
        <v>9000000</v>
      </c>
      <c r="Z858" s="138">
        <f t="shared" si="133"/>
        <v>18000000</v>
      </c>
      <c r="AA858" s="84"/>
      <c r="AB858" s="73"/>
    </row>
    <row r="859" spans="1:29" s="14" customFormat="1" x14ac:dyDescent="0.4">
      <c r="A859" s="27"/>
      <c r="B859" s="260">
        <v>846</v>
      </c>
      <c r="C859" s="66" t="s">
        <v>1019</v>
      </c>
      <c r="D859" s="74" t="s">
        <v>2711</v>
      </c>
      <c r="E859" s="66" t="s">
        <v>1040</v>
      </c>
      <c r="F859" s="71" t="s">
        <v>1040</v>
      </c>
      <c r="G859" s="3">
        <v>3442</v>
      </c>
      <c r="H859" s="47" t="s">
        <v>4907</v>
      </c>
      <c r="I859" s="47" t="s">
        <v>4907</v>
      </c>
      <c r="J859" s="47" t="s">
        <v>4907</v>
      </c>
      <c r="K859" s="47" t="s">
        <v>4905</v>
      </c>
      <c r="L859" s="51">
        <v>0</v>
      </c>
      <c r="M859" s="51">
        <v>0</v>
      </c>
      <c r="N859" s="72">
        <v>0</v>
      </c>
      <c r="O859" s="65"/>
      <c r="P859" s="63" t="s">
        <v>4599</v>
      </c>
      <c r="Q859" s="63" t="s">
        <v>4600</v>
      </c>
      <c r="R859" s="63" t="s">
        <v>4985</v>
      </c>
      <c r="S859" s="63">
        <v>2</v>
      </c>
      <c r="T859" s="62">
        <f t="shared" si="132"/>
        <v>3442</v>
      </c>
      <c r="U859" s="62">
        <f t="shared" si="130"/>
        <v>3442</v>
      </c>
      <c r="V859" s="3">
        <v>6000000</v>
      </c>
      <c r="W859" s="3">
        <f t="shared" si="134"/>
        <v>3442</v>
      </c>
      <c r="X859" s="3">
        <f t="shared" si="135"/>
        <v>3442</v>
      </c>
      <c r="Y859" s="62">
        <v>6000000</v>
      </c>
      <c r="Z859" s="138">
        <f t="shared" si="133"/>
        <v>12000000</v>
      </c>
      <c r="AA859" s="84"/>
      <c r="AB859" s="73"/>
    </row>
    <row r="860" spans="1:29" s="14" customFormat="1" ht="24.9" x14ac:dyDescent="0.4">
      <c r="A860" s="28"/>
      <c r="B860" s="260">
        <v>847</v>
      </c>
      <c r="C860" s="66" t="s">
        <v>1019</v>
      </c>
      <c r="D860" s="74" t="s">
        <v>2712</v>
      </c>
      <c r="E860" s="66" t="s">
        <v>1041</v>
      </c>
      <c r="F860" s="71" t="s">
        <v>1053</v>
      </c>
      <c r="G860" s="3">
        <v>3440</v>
      </c>
      <c r="H860" s="47" t="s">
        <v>4907</v>
      </c>
      <c r="I860" s="47" t="s">
        <v>4907</v>
      </c>
      <c r="J860" s="47" t="s">
        <v>4907</v>
      </c>
      <c r="K860" s="47" t="s">
        <v>4905</v>
      </c>
      <c r="L860" s="51">
        <v>0</v>
      </c>
      <c r="M860" s="51">
        <v>0</v>
      </c>
      <c r="N860" s="72">
        <v>0</v>
      </c>
      <c r="O860" s="65"/>
      <c r="P860" s="63" t="s">
        <v>4601</v>
      </c>
      <c r="Q860" s="63" t="s">
        <v>4602</v>
      </c>
      <c r="R860" s="63" t="s">
        <v>4985</v>
      </c>
      <c r="S860" s="63">
        <v>2</v>
      </c>
      <c r="T860" s="62">
        <f t="shared" si="132"/>
        <v>3440</v>
      </c>
      <c r="U860" s="62">
        <f t="shared" si="130"/>
        <v>3440</v>
      </c>
      <c r="V860" s="3">
        <f>T860*1800</f>
        <v>6192000</v>
      </c>
      <c r="W860" s="3">
        <f t="shared" si="134"/>
        <v>3440</v>
      </c>
      <c r="X860" s="3">
        <f t="shared" si="135"/>
        <v>3440</v>
      </c>
      <c r="Y860" s="62">
        <f>U860*1800</f>
        <v>6192000</v>
      </c>
      <c r="Z860" s="138">
        <f t="shared" si="133"/>
        <v>12384000</v>
      </c>
      <c r="AA860" s="84"/>
      <c r="AB860" s="73"/>
      <c r="AC860" s="13"/>
    </row>
    <row r="861" spans="1:29" s="14" customFormat="1" ht="24.9" x14ac:dyDescent="0.4">
      <c r="A861" s="28"/>
      <c r="B861" s="260">
        <v>848</v>
      </c>
      <c r="C861" s="66" t="s">
        <v>821</v>
      </c>
      <c r="D861" s="74" t="s">
        <v>2562</v>
      </c>
      <c r="E861" s="66" t="s">
        <v>830</v>
      </c>
      <c r="F861" s="71" t="s">
        <v>848</v>
      </c>
      <c r="G861" s="3">
        <v>3431</v>
      </c>
      <c r="H861" s="47" t="s">
        <v>4907</v>
      </c>
      <c r="I861" s="47" t="s">
        <v>4907</v>
      </c>
      <c r="J861" s="47" t="s">
        <v>4907</v>
      </c>
      <c r="K861" s="47" t="s">
        <v>4905</v>
      </c>
      <c r="L861" s="51">
        <v>0</v>
      </c>
      <c r="M861" s="51">
        <v>0</v>
      </c>
      <c r="N861" s="72">
        <v>0</v>
      </c>
      <c r="O861" s="65"/>
      <c r="P861" s="63" t="s">
        <v>5021</v>
      </c>
      <c r="Q861" s="63" t="s">
        <v>5283</v>
      </c>
      <c r="R861" s="63" t="s">
        <v>4985</v>
      </c>
      <c r="S861" s="63">
        <v>2</v>
      </c>
      <c r="T861" s="3">
        <f t="shared" si="132"/>
        <v>3431</v>
      </c>
      <c r="U861" s="3">
        <f t="shared" si="130"/>
        <v>3431</v>
      </c>
      <c r="V861" s="3">
        <v>2217371.5</v>
      </c>
      <c r="W861" s="3">
        <f t="shared" si="134"/>
        <v>3431</v>
      </c>
      <c r="X861" s="3">
        <f t="shared" si="135"/>
        <v>3431</v>
      </c>
      <c r="Y861" s="62">
        <v>2217371.5</v>
      </c>
      <c r="Z861" s="138">
        <f t="shared" si="133"/>
        <v>4434743</v>
      </c>
      <c r="AA861" s="84"/>
      <c r="AB861" s="73"/>
      <c r="AC861" s="11"/>
    </row>
    <row r="862" spans="1:29" s="14" customFormat="1" ht="24.9" x14ac:dyDescent="0.4">
      <c r="A862" s="28"/>
      <c r="B862" s="260">
        <v>849</v>
      </c>
      <c r="C862" s="66" t="s">
        <v>96</v>
      </c>
      <c r="D862" s="74" t="s">
        <v>2071</v>
      </c>
      <c r="E862" s="66" t="s">
        <v>115</v>
      </c>
      <c r="F862" s="71" t="s">
        <v>1385</v>
      </c>
      <c r="G862" s="3">
        <v>3425</v>
      </c>
      <c r="H862" s="47" t="s">
        <v>4907</v>
      </c>
      <c r="I862" s="47" t="s">
        <v>4907</v>
      </c>
      <c r="J862" s="47" t="s">
        <v>4907</v>
      </c>
      <c r="K862" s="47" t="s">
        <v>4905</v>
      </c>
      <c r="L862" s="51">
        <v>0</v>
      </c>
      <c r="M862" s="51">
        <v>0</v>
      </c>
      <c r="N862" s="72">
        <v>0</v>
      </c>
      <c r="O862" s="65"/>
      <c r="P862" s="63" t="s">
        <v>4077</v>
      </c>
      <c r="Q862" s="63" t="s">
        <v>4078</v>
      </c>
      <c r="R862" s="63" t="s">
        <v>4985</v>
      </c>
      <c r="S862" s="63">
        <v>2</v>
      </c>
      <c r="T862" s="3">
        <f t="shared" si="132"/>
        <v>3425</v>
      </c>
      <c r="U862" s="3">
        <f t="shared" si="130"/>
        <v>3425</v>
      </c>
      <c r="V862" s="3">
        <v>1415520</v>
      </c>
      <c r="W862" s="3">
        <f t="shared" si="134"/>
        <v>3425</v>
      </c>
      <c r="X862" s="3">
        <f t="shared" si="135"/>
        <v>3425</v>
      </c>
      <c r="Y862" s="62">
        <v>0</v>
      </c>
      <c r="Z862" s="138">
        <f t="shared" si="133"/>
        <v>1415520</v>
      </c>
      <c r="AA862" s="84"/>
      <c r="AB862" s="73"/>
      <c r="AC862" s="11"/>
    </row>
    <row r="863" spans="1:29" s="14" customFormat="1" ht="24.9" x14ac:dyDescent="0.4">
      <c r="A863" s="28"/>
      <c r="B863" s="260">
        <v>850</v>
      </c>
      <c r="C863" s="66" t="s">
        <v>793</v>
      </c>
      <c r="D863" s="80" t="s">
        <v>2555</v>
      </c>
      <c r="E863" s="66" t="s">
        <v>1669</v>
      </c>
      <c r="F863" s="71" t="s">
        <v>1670</v>
      </c>
      <c r="G863" s="3">
        <v>3422</v>
      </c>
      <c r="H863" s="47" t="s">
        <v>4907</v>
      </c>
      <c r="I863" s="47" t="s">
        <v>4907</v>
      </c>
      <c r="J863" s="47" t="s">
        <v>4907</v>
      </c>
      <c r="K863" s="47" t="s">
        <v>4905</v>
      </c>
      <c r="L863" s="51">
        <v>0</v>
      </c>
      <c r="M863" s="51">
        <v>0</v>
      </c>
      <c r="N863" s="72">
        <v>0</v>
      </c>
      <c r="O863" s="65"/>
      <c r="P863" s="63" t="s">
        <v>5125</v>
      </c>
      <c r="Q863" s="63" t="s">
        <v>5282</v>
      </c>
      <c r="R863" s="63" t="s">
        <v>4985</v>
      </c>
      <c r="S863" s="63">
        <v>2</v>
      </c>
      <c r="T863" s="3">
        <f t="shared" si="132"/>
        <v>3422</v>
      </c>
      <c r="U863" s="3">
        <f t="shared" si="130"/>
        <v>3422</v>
      </c>
      <c r="V863" s="3">
        <v>7119000</v>
      </c>
      <c r="W863" s="3">
        <f t="shared" si="134"/>
        <v>3422</v>
      </c>
      <c r="X863" s="3">
        <f t="shared" si="135"/>
        <v>3422</v>
      </c>
      <c r="Y863" s="62">
        <v>0</v>
      </c>
      <c r="Z863" s="138">
        <f t="shared" si="133"/>
        <v>7119000</v>
      </c>
      <c r="AA863" s="84"/>
      <c r="AB863" s="73"/>
    </row>
    <row r="864" spans="1:29" s="14" customFormat="1" ht="14.6" x14ac:dyDescent="0.4">
      <c r="A864" s="28"/>
      <c r="B864" s="260">
        <v>851</v>
      </c>
      <c r="C864" s="66" t="s">
        <v>619</v>
      </c>
      <c r="D864" s="66" t="s">
        <v>2410</v>
      </c>
      <c r="E864" s="66" t="s">
        <v>642</v>
      </c>
      <c r="F864" s="71" t="s">
        <v>1740</v>
      </c>
      <c r="G864" s="166">
        <v>3412</v>
      </c>
      <c r="H864" s="47" t="s">
        <v>4907</v>
      </c>
      <c r="I864" s="47" t="s">
        <v>4907</v>
      </c>
      <c r="J864" s="47" t="s">
        <v>4907</v>
      </c>
      <c r="K864" s="47" t="s">
        <v>4905</v>
      </c>
      <c r="L864" s="51">
        <v>0</v>
      </c>
      <c r="M864" s="51">
        <v>0</v>
      </c>
      <c r="N864" s="72">
        <v>0</v>
      </c>
      <c r="O864" s="65"/>
      <c r="P864" s="258" t="s">
        <v>4940</v>
      </c>
      <c r="Q864" s="63" t="s">
        <v>4941</v>
      </c>
      <c r="R864" s="63" t="s">
        <v>4985</v>
      </c>
      <c r="S864" s="63">
        <v>2</v>
      </c>
      <c r="T864" s="3">
        <f t="shared" si="132"/>
        <v>3412</v>
      </c>
      <c r="U864" s="3">
        <f t="shared" si="130"/>
        <v>3412</v>
      </c>
      <c r="V864" s="3">
        <v>2401696.1538461498</v>
      </c>
      <c r="W864" s="3">
        <f t="shared" si="134"/>
        <v>3412</v>
      </c>
      <c r="X864" s="3">
        <f t="shared" si="135"/>
        <v>3412</v>
      </c>
      <c r="Y864" s="62">
        <v>3009734</v>
      </c>
      <c r="Z864" s="138">
        <f t="shared" si="133"/>
        <v>5411430.1538461503</v>
      </c>
      <c r="AA864" s="84"/>
      <c r="AB864" s="73"/>
      <c r="AC864" s="11"/>
    </row>
    <row r="865" spans="1:29" ht="24.9" x14ac:dyDescent="0.4">
      <c r="A865" s="28"/>
      <c r="B865" s="260">
        <v>852</v>
      </c>
      <c r="C865" s="66" t="s">
        <v>261</v>
      </c>
      <c r="D865" s="70" t="s">
        <v>2186</v>
      </c>
      <c r="E865" s="66" t="s">
        <v>1454</v>
      </c>
      <c r="F865" s="71" t="s">
        <v>1455</v>
      </c>
      <c r="G865" s="3">
        <v>3400</v>
      </c>
      <c r="H865" s="47" t="s">
        <v>4907</v>
      </c>
      <c r="I865" s="47" t="s">
        <v>4907</v>
      </c>
      <c r="J865" s="47" t="s">
        <v>4907</v>
      </c>
      <c r="K865" s="47" t="s">
        <v>4905</v>
      </c>
      <c r="L865" s="51">
        <v>0</v>
      </c>
      <c r="M865" s="51">
        <v>0</v>
      </c>
      <c r="N865" s="72">
        <v>1.4999999999999999E-2</v>
      </c>
      <c r="O865" s="65" t="s">
        <v>4978</v>
      </c>
      <c r="P865" s="63" t="s">
        <v>4161</v>
      </c>
      <c r="Q865" s="63" t="s">
        <v>4162</v>
      </c>
      <c r="R865" s="63" t="s">
        <v>4985</v>
      </c>
      <c r="S865" s="63">
        <v>2</v>
      </c>
      <c r="T865" s="3">
        <f t="shared" si="132"/>
        <v>3400</v>
      </c>
      <c r="U865" s="3">
        <f t="shared" si="130"/>
        <v>3400</v>
      </c>
      <c r="V865" s="3">
        <v>4569280</v>
      </c>
      <c r="W865" s="3">
        <f t="shared" si="134"/>
        <v>3400</v>
      </c>
      <c r="X865" s="3">
        <f t="shared" si="135"/>
        <v>3400</v>
      </c>
      <c r="Y865" s="62">
        <v>2167279</v>
      </c>
      <c r="Z865" s="138">
        <f t="shared" si="133"/>
        <v>6736559</v>
      </c>
      <c r="AA865" s="84"/>
      <c r="AB865" s="73"/>
    </row>
    <row r="866" spans="1:29" ht="37.299999999999997" x14ac:dyDescent="0.4">
      <c r="A866" s="28"/>
      <c r="B866" s="260">
        <v>853</v>
      </c>
      <c r="C866" s="66" t="s">
        <v>523</v>
      </c>
      <c r="D866" s="70" t="s">
        <v>2354</v>
      </c>
      <c r="E866" s="66" t="s">
        <v>545</v>
      </c>
      <c r="F866" s="71" t="s">
        <v>1399</v>
      </c>
      <c r="G866" s="3">
        <v>3384</v>
      </c>
      <c r="H866" s="47" t="s">
        <v>4907</v>
      </c>
      <c r="I866" s="47" t="s">
        <v>4907</v>
      </c>
      <c r="J866" s="47" t="s">
        <v>4907</v>
      </c>
      <c r="K866" s="47" t="s">
        <v>4905</v>
      </c>
      <c r="L866" s="51">
        <v>0</v>
      </c>
      <c r="M866" s="51">
        <v>0</v>
      </c>
      <c r="N866" s="72">
        <v>0</v>
      </c>
      <c r="O866" s="65"/>
      <c r="P866" s="63" t="s">
        <v>4307</v>
      </c>
      <c r="Q866" s="63" t="s">
        <v>4308</v>
      </c>
      <c r="R866" s="63" t="s">
        <v>4985</v>
      </c>
      <c r="S866" s="63">
        <v>2</v>
      </c>
      <c r="T866" s="3">
        <f t="shared" si="132"/>
        <v>3384</v>
      </c>
      <c r="U866" s="3">
        <f t="shared" si="130"/>
        <v>3384</v>
      </c>
      <c r="V866" s="3">
        <v>7339873</v>
      </c>
      <c r="W866" s="3">
        <f t="shared" si="134"/>
        <v>3384</v>
      </c>
      <c r="X866" s="3">
        <f t="shared" si="135"/>
        <v>3384</v>
      </c>
      <c r="Y866" s="62">
        <v>0</v>
      </c>
      <c r="Z866" s="138">
        <f t="shared" si="133"/>
        <v>7339873</v>
      </c>
      <c r="AA866" s="84"/>
      <c r="AB866" s="73"/>
    </row>
    <row r="867" spans="1:29" ht="74.599999999999994" x14ac:dyDescent="0.4">
      <c r="A867" s="28"/>
      <c r="B867" s="260">
        <v>854</v>
      </c>
      <c r="C867" s="172" t="s">
        <v>1154</v>
      </c>
      <c r="D867" s="66" t="s">
        <v>3056</v>
      </c>
      <c r="E867" s="173" t="s">
        <v>1547</v>
      </c>
      <c r="F867" s="173" t="s">
        <v>1548</v>
      </c>
      <c r="G867" s="167">
        <v>3375</v>
      </c>
      <c r="H867" s="47" t="s">
        <v>4907</v>
      </c>
      <c r="I867" s="47" t="s">
        <v>4907</v>
      </c>
      <c r="J867" s="47" t="s">
        <v>4907</v>
      </c>
      <c r="K867" s="47" t="s">
        <v>4905</v>
      </c>
      <c r="L867" s="57">
        <v>0</v>
      </c>
      <c r="M867" s="57">
        <v>0</v>
      </c>
      <c r="N867" s="72">
        <v>0</v>
      </c>
      <c r="O867" s="65"/>
      <c r="P867" s="63" t="s">
        <v>3527</v>
      </c>
      <c r="Q867" s="63" t="s">
        <v>4015</v>
      </c>
      <c r="R867" s="63" t="s">
        <v>4979</v>
      </c>
      <c r="S867" s="63">
        <v>2</v>
      </c>
      <c r="T867" s="17">
        <f t="shared" si="132"/>
        <v>3375</v>
      </c>
      <c r="U867" s="17">
        <f t="shared" si="130"/>
        <v>3375</v>
      </c>
      <c r="V867" s="17"/>
      <c r="W867" s="17">
        <f t="shared" si="134"/>
        <v>3375</v>
      </c>
      <c r="X867" s="17">
        <f t="shared" si="135"/>
        <v>3375</v>
      </c>
      <c r="Y867" s="62"/>
      <c r="Z867" s="138">
        <f t="shared" si="133"/>
        <v>0</v>
      </c>
      <c r="AA867" s="84"/>
      <c r="AB867" s="73"/>
      <c r="AC867" s="14"/>
    </row>
    <row r="868" spans="1:29" x14ac:dyDescent="0.4">
      <c r="A868" s="28"/>
      <c r="B868" s="260">
        <v>855</v>
      </c>
      <c r="C868" s="66" t="s">
        <v>122</v>
      </c>
      <c r="D868" s="70" t="s">
        <v>2090</v>
      </c>
      <c r="E868" s="66" t="s">
        <v>135</v>
      </c>
      <c r="F868" s="71" t="s">
        <v>135</v>
      </c>
      <c r="G868" s="3">
        <v>3373</v>
      </c>
      <c r="H868" s="47" t="s">
        <v>4907</v>
      </c>
      <c r="I868" s="47" t="s">
        <v>4907</v>
      </c>
      <c r="J868" s="47" t="s">
        <v>4907</v>
      </c>
      <c r="K868" s="47" t="s">
        <v>4905</v>
      </c>
      <c r="L868" s="51">
        <v>0</v>
      </c>
      <c r="M868" s="51">
        <v>0</v>
      </c>
      <c r="N868" s="72">
        <v>0</v>
      </c>
      <c r="O868" s="65"/>
      <c r="P868" s="63" t="s">
        <v>4099</v>
      </c>
      <c r="Q868" s="63" t="s">
        <v>4100</v>
      </c>
      <c r="R868" s="63" t="s">
        <v>4985</v>
      </c>
      <c r="S868" s="63">
        <v>2</v>
      </c>
      <c r="T868" s="3">
        <f t="shared" si="132"/>
        <v>3373</v>
      </c>
      <c r="U868" s="3">
        <f t="shared" si="130"/>
        <v>3373</v>
      </c>
      <c r="V868" s="3">
        <v>3277336.7670364501</v>
      </c>
      <c r="W868" s="3">
        <f t="shared" si="134"/>
        <v>3373</v>
      </c>
      <c r="X868" s="3">
        <f t="shared" si="135"/>
        <v>3373</v>
      </c>
      <c r="Y868" s="62">
        <v>3277336.7670364501</v>
      </c>
      <c r="Z868" s="212">
        <f t="shared" si="133"/>
        <v>6554673.5340729002</v>
      </c>
      <c r="AA868" s="84"/>
      <c r="AB868" s="73"/>
      <c r="AC868" s="14"/>
    </row>
    <row r="869" spans="1:29" x14ac:dyDescent="0.4">
      <c r="A869" s="28"/>
      <c r="B869" s="260">
        <v>856</v>
      </c>
      <c r="C869" s="66" t="s">
        <v>214</v>
      </c>
      <c r="D869" s="70" t="s">
        <v>2133</v>
      </c>
      <c r="E869" s="66" t="s">
        <v>222</v>
      </c>
      <c r="F869" s="71" t="s">
        <v>222</v>
      </c>
      <c r="G869" s="3">
        <v>3371</v>
      </c>
      <c r="H869" s="47" t="s">
        <v>4907</v>
      </c>
      <c r="I869" s="47" t="s">
        <v>4907</v>
      </c>
      <c r="J869" s="47" t="s">
        <v>4907</v>
      </c>
      <c r="K869" s="47" t="s">
        <v>4905</v>
      </c>
      <c r="L869" s="51">
        <v>0</v>
      </c>
      <c r="M869" s="51">
        <v>0</v>
      </c>
      <c r="N869" s="72">
        <v>0</v>
      </c>
      <c r="O869" s="65"/>
      <c r="P869" s="63" t="s">
        <v>5043</v>
      </c>
      <c r="Q869" s="63" t="s">
        <v>5180</v>
      </c>
      <c r="R869" s="63" t="s">
        <v>4985</v>
      </c>
      <c r="S869" s="63">
        <v>2</v>
      </c>
      <c r="T869" s="3">
        <f t="shared" si="132"/>
        <v>3371</v>
      </c>
      <c r="U869" s="3">
        <f t="shared" si="130"/>
        <v>3371</v>
      </c>
      <c r="V869" s="3">
        <v>4573924</v>
      </c>
      <c r="W869" s="3">
        <f t="shared" si="134"/>
        <v>3371</v>
      </c>
      <c r="X869" s="3">
        <f t="shared" si="135"/>
        <v>3371</v>
      </c>
      <c r="Y869" s="62">
        <v>0</v>
      </c>
      <c r="Z869" s="138">
        <f t="shared" si="133"/>
        <v>4573924</v>
      </c>
      <c r="AA869" s="84"/>
      <c r="AB869" s="73"/>
      <c r="AC869" s="14"/>
    </row>
    <row r="870" spans="1:29" x14ac:dyDescent="0.4">
      <c r="A870" s="28"/>
      <c r="B870" s="260">
        <v>857</v>
      </c>
      <c r="C870" s="66" t="s">
        <v>292</v>
      </c>
      <c r="D870" s="70" t="s">
        <v>2201</v>
      </c>
      <c r="E870" s="66" t="s">
        <v>309</v>
      </c>
      <c r="F870" s="71" t="s">
        <v>309</v>
      </c>
      <c r="G870" s="3">
        <v>3369</v>
      </c>
      <c r="H870" s="47" t="s">
        <v>4907</v>
      </c>
      <c r="I870" s="47" t="s">
        <v>4907</v>
      </c>
      <c r="J870" s="47" t="s">
        <v>4907</v>
      </c>
      <c r="K870" s="47" t="s">
        <v>4905</v>
      </c>
      <c r="L870" s="51">
        <v>0</v>
      </c>
      <c r="M870" s="51">
        <v>0</v>
      </c>
      <c r="N870" s="72">
        <v>0</v>
      </c>
      <c r="O870" s="65"/>
      <c r="P870" s="63" t="s">
        <v>4187</v>
      </c>
      <c r="Q870" s="63" t="s">
        <v>4188</v>
      </c>
      <c r="R870" s="63" t="s">
        <v>4985</v>
      </c>
      <c r="S870" s="63">
        <v>2</v>
      </c>
      <c r="T870" s="62">
        <f t="shared" si="132"/>
        <v>3369</v>
      </c>
      <c r="U870" s="62">
        <f t="shared" si="130"/>
        <v>3369</v>
      </c>
      <c r="V870" s="3">
        <v>5883780.875</v>
      </c>
      <c r="W870" s="3">
        <f t="shared" si="134"/>
        <v>3369</v>
      </c>
      <c r="X870" s="3">
        <f t="shared" si="135"/>
        <v>3369</v>
      </c>
      <c r="Y870" s="62">
        <v>5883780.875</v>
      </c>
      <c r="Z870" s="138">
        <f t="shared" si="133"/>
        <v>11767561.75</v>
      </c>
      <c r="AA870" s="84"/>
      <c r="AB870" s="73"/>
      <c r="AC870" s="14"/>
    </row>
    <row r="871" spans="1:29" ht="37.299999999999997" x14ac:dyDescent="0.4">
      <c r="A871" s="28"/>
      <c r="B871" s="260">
        <v>858</v>
      </c>
      <c r="C871" s="66" t="s">
        <v>1189</v>
      </c>
      <c r="D871" s="74" t="s">
        <v>2842</v>
      </c>
      <c r="E871" s="66" t="s">
        <v>1197</v>
      </c>
      <c r="F871" s="71" t="s">
        <v>1208</v>
      </c>
      <c r="G871" s="3">
        <v>3361</v>
      </c>
      <c r="H871" s="47" t="s">
        <v>4907</v>
      </c>
      <c r="I871" s="47" t="s">
        <v>4907</v>
      </c>
      <c r="J871" s="47" t="s">
        <v>4907</v>
      </c>
      <c r="K871" s="47" t="s">
        <v>4905</v>
      </c>
      <c r="L871" s="51">
        <v>0</v>
      </c>
      <c r="M871" s="51">
        <v>0</v>
      </c>
      <c r="N871" s="72">
        <v>2.8000000000000104E-3</v>
      </c>
      <c r="O871" s="65" t="s">
        <v>4978</v>
      </c>
      <c r="P871" s="63" t="s">
        <v>4728</v>
      </c>
      <c r="Q871" s="63" t="s">
        <v>4729</v>
      </c>
      <c r="R871" s="63" t="s">
        <v>4985</v>
      </c>
      <c r="S871" s="63">
        <v>2</v>
      </c>
      <c r="T871" s="3">
        <f t="shared" si="132"/>
        <v>3361</v>
      </c>
      <c r="U871" s="3">
        <f t="shared" ref="U871:U934" si="136">IF(G871*(1-M871)-AA871&gt;0,G871*(1-M871)-AA871,0)</f>
        <v>3361</v>
      </c>
      <c r="V871" s="3">
        <v>3598093</v>
      </c>
      <c r="W871" s="3">
        <f t="shared" si="134"/>
        <v>3361</v>
      </c>
      <c r="X871" s="3">
        <f t="shared" si="135"/>
        <v>3361</v>
      </c>
      <c r="Y871" s="62">
        <v>0</v>
      </c>
      <c r="Z871" s="138">
        <f t="shared" si="133"/>
        <v>3598093</v>
      </c>
      <c r="AA871" s="84"/>
      <c r="AB871" s="73"/>
      <c r="AC871" s="14"/>
    </row>
    <row r="872" spans="1:29" s="14" customFormat="1" ht="24.9" x14ac:dyDescent="0.4">
      <c r="A872" s="28"/>
      <c r="B872" s="260">
        <v>859</v>
      </c>
      <c r="C872" s="66" t="s">
        <v>420</v>
      </c>
      <c r="D872" s="70" t="s">
        <v>2296</v>
      </c>
      <c r="E872" s="66" t="s">
        <v>1639</v>
      </c>
      <c r="F872" s="71" t="s">
        <v>1638</v>
      </c>
      <c r="G872" s="3">
        <v>3357</v>
      </c>
      <c r="H872" s="47" t="s">
        <v>4907</v>
      </c>
      <c r="I872" s="47" t="s">
        <v>4907</v>
      </c>
      <c r="J872" s="47" t="s">
        <v>4907</v>
      </c>
      <c r="K872" s="47" t="s">
        <v>4905</v>
      </c>
      <c r="L872" s="51">
        <v>0</v>
      </c>
      <c r="M872" s="51">
        <v>0</v>
      </c>
      <c r="N872" s="72">
        <v>0</v>
      </c>
      <c r="O872" s="65"/>
      <c r="P872" s="63" t="s">
        <v>4257</v>
      </c>
      <c r="Q872" s="63" t="s">
        <v>4258</v>
      </c>
      <c r="R872" s="63" t="s">
        <v>4985</v>
      </c>
      <c r="S872" s="63">
        <v>2</v>
      </c>
      <c r="T872" s="3">
        <f t="shared" si="132"/>
        <v>3357</v>
      </c>
      <c r="U872" s="3">
        <f t="shared" si="136"/>
        <v>3357</v>
      </c>
      <c r="V872" s="3">
        <v>3555275.5</v>
      </c>
      <c r="W872" s="3">
        <f t="shared" si="134"/>
        <v>3357</v>
      </c>
      <c r="X872" s="3">
        <f t="shared" si="135"/>
        <v>3357</v>
      </c>
      <c r="Y872" s="62">
        <v>3555275.5</v>
      </c>
      <c r="Z872" s="138">
        <f t="shared" si="133"/>
        <v>7110551</v>
      </c>
      <c r="AA872" s="84"/>
      <c r="AB872" s="73"/>
    </row>
    <row r="873" spans="1:29" s="14" customFormat="1" x14ac:dyDescent="0.4">
      <c r="A873" s="28"/>
      <c r="B873" s="260">
        <v>860</v>
      </c>
      <c r="C873" s="66" t="s">
        <v>993</v>
      </c>
      <c r="D873" s="80" t="s">
        <v>2689</v>
      </c>
      <c r="E873" s="66" t="s">
        <v>1001</v>
      </c>
      <c r="F873" s="71" t="s">
        <v>1001</v>
      </c>
      <c r="G873" s="3">
        <v>3343</v>
      </c>
      <c r="H873" s="47" t="s">
        <v>4907</v>
      </c>
      <c r="I873" s="47" t="s">
        <v>4907</v>
      </c>
      <c r="J873" s="47" t="s">
        <v>4907</v>
      </c>
      <c r="K873" s="47" t="s">
        <v>4905</v>
      </c>
      <c r="L873" s="51">
        <v>0</v>
      </c>
      <c r="M873" s="51">
        <v>0</v>
      </c>
      <c r="N873" s="72">
        <v>0</v>
      </c>
      <c r="O873" s="65"/>
      <c r="P873" s="63" t="s">
        <v>5028</v>
      </c>
      <c r="Q873" s="63" t="s">
        <v>5309</v>
      </c>
      <c r="R873" s="63" t="s">
        <v>4985</v>
      </c>
      <c r="S873" s="63">
        <v>2</v>
      </c>
      <c r="T873" s="3">
        <f t="shared" si="132"/>
        <v>3343</v>
      </c>
      <c r="U873" s="3">
        <f t="shared" si="136"/>
        <v>3343</v>
      </c>
      <c r="V873" s="3">
        <v>7300000</v>
      </c>
      <c r="W873" s="3">
        <f t="shared" si="134"/>
        <v>3343</v>
      </c>
      <c r="X873" s="3">
        <f t="shared" si="135"/>
        <v>3343</v>
      </c>
      <c r="Y873" s="62">
        <v>7300000</v>
      </c>
      <c r="Z873" s="138">
        <f t="shared" si="133"/>
        <v>14600000</v>
      </c>
      <c r="AA873" s="84"/>
      <c r="AB873" s="73"/>
    </row>
    <row r="874" spans="1:29" s="14" customFormat="1" x14ac:dyDescent="0.4">
      <c r="A874" s="28"/>
      <c r="B874" s="260">
        <v>861</v>
      </c>
      <c r="C874" s="66" t="s">
        <v>420</v>
      </c>
      <c r="D874" s="70" t="s">
        <v>2295</v>
      </c>
      <c r="E874" s="66" t="s">
        <v>1637</v>
      </c>
      <c r="F874" s="71" t="s">
        <v>1636</v>
      </c>
      <c r="G874" s="3">
        <v>3342</v>
      </c>
      <c r="H874" s="47" t="s">
        <v>4907</v>
      </c>
      <c r="I874" s="47" t="s">
        <v>4907</v>
      </c>
      <c r="J874" s="47" t="s">
        <v>4907</v>
      </c>
      <c r="K874" s="47" t="s">
        <v>4905</v>
      </c>
      <c r="L874" s="51">
        <v>0</v>
      </c>
      <c r="M874" s="51">
        <v>0</v>
      </c>
      <c r="N874" s="72">
        <v>0</v>
      </c>
      <c r="O874" s="65"/>
      <c r="P874" s="63" t="s">
        <v>5078</v>
      </c>
      <c r="Q874" s="63" t="s">
        <v>5224</v>
      </c>
      <c r="R874" s="63" t="s">
        <v>4985</v>
      </c>
      <c r="S874" s="63">
        <v>2</v>
      </c>
      <c r="T874" s="3">
        <f t="shared" si="132"/>
        <v>3342</v>
      </c>
      <c r="U874" s="3">
        <f t="shared" si="136"/>
        <v>3342</v>
      </c>
      <c r="V874" s="3">
        <f>6877536/2</f>
        <v>3438768</v>
      </c>
      <c r="W874" s="3">
        <f t="shared" si="134"/>
        <v>3342</v>
      </c>
      <c r="X874" s="3">
        <f t="shared" si="135"/>
        <v>3342</v>
      </c>
      <c r="Y874" s="62">
        <v>3438768</v>
      </c>
      <c r="Z874" s="138">
        <f t="shared" si="133"/>
        <v>6877536</v>
      </c>
      <c r="AA874" s="84"/>
      <c r="AB874" s="73"/>
    </row>
    <row r="875" spans="1:29" s="14" customFormat="1" ht="24.9" x14ac:dyDescent="0.4">
      <c r="A875" s="28"/>
      <c r="B875" s="260">
        <v>862</v>
      </c>
      <c r="C875" s="66" t="s">
        <v>1175</v>
      </c>
      <c r="D875" s="70" t="s">
        <v>2821</v>
      </c>
      <c r="E875" s="66" t="s">
        <v>1332</v>
      </c>
      <c r="F875" s="71" t="s">
        <v>1794</v>
      </c>
      <c r="G875" s="3">
        <v>3335</v>
      </c>
      <c r="H875" s="47" t="s">
        <v>4907</v>
      </c>
      <c r="I875" s="47" t="s">
        <v>4907</v>
      </c>
      <c r="J875" s="47" t="s">
        <v>4907</v>
      </c>
      <c r="K875" s="47" t="s">
        <v>4905</v>
      </c>
      <c r="L875" s="51">
        <v>0</v>
      </c>
      <c r="M875" s="51">
        <v>0</v>
      </c>
      <c r="N875" s="72">
        <v>0</v>
      </c>
      <c r="O875" s="65"/>
      <c r="P875" s="258" t="s">
        <v>4976</v>
      </c>
      <c r="Q875" s="63" t="s">
        <v>4977</v>
      </c>
      <c r="R875" s="63" t="s">
        <v>4985</v>
      </c>
      <c r="S875" s="63">
        <v>2</v>
      </c>
      <c r="T875" s="3">
        <f t="shared" si="132"/>
        <v>3335</v>
      </c>
      <c r="U875" s="3">
        <f t="shared" si="136"/>
        <v>3335</v>
      </c>
      <c r="V875" s="3">
        <v>4862858</v>
      </c>
      <c r="W875" s="3">
        <f t="shared" si="134"/>
        <v>3335</v>
      </c>
      <c r="X875" s="3">
        <f t="shared" si="135"/>
        <v>3335</v>
      </c>
      <c r="Y875" s="62">
        <v>1669669</v>
      </c>
      <c r="Z875" s="138">
        <f t="shared" si="133"/>
        <v>6532527</v>
      </c>
      <c r="AA875" s="84"/>
      <c r="AB875" s="73"/>
    </row>
    <row r="876" spans="1:29" s="14" customFormat="1" x14ac:dyDescent="0.4">
      <c r="A876" s="28"/>
      <c r="B876" s="260">
        <v>863</v>
      </c>
      <c r="C876" s="66" t="s">
        <v>693</v>
      </c>
      <c r="D876" s="70" t="s">
        <v>2984</v>
      </c>
      <c r="E876" s="66" t="s">
        <v>1275</v>
      </c>
      <c r="F876" s="71" t="s">
        <v>1286</v>
      </c>
      <c r="G876" s="3">
        <v>3321</v>
      </c>
      <c r="H876" s="47" t="s">
        <v>4907</v>
      </c>
      <c r="I876" s="47" t="s">
        <v>4907</v>
      </c>
      <c r="J876" s="47" t="s">
        <v>4907</v>
      </c>
      <c r="K876" s="47" t="s">
        <v>4905</v>
      </c>
      <c r="L876" s="51">
        <v>0</v>
      </c>
      <c r="M876" s="51">
        <v>0</v>
      </c>
      <c r="N876" s="72">
        <v>0</v>
      </c>
      <c r="O876" s="65"/>
      <c r="P876" s="63" t="s">
        <v>4402</v>
      </c>
      <c r="Q876" s="63" t="s">
        <v>4403</v>
      </c>
      <c r="R876" s="63" t="s">
        <v>4985</v>
      </c>
      <c r="S876" s="63">
        <v>2</v>
      </c>
      <c r="T876" s="3">
        <f t="shared" si="132"/>
        <v>3321</v>
      </c>
      <c r="U876" s="3">
        <f t="shared" si="136"/>
        <v>3321</v>
      </c>
      <c r="V876" s="3">
        <v>4155552.0000000005</v>
      </c>
      <c r="W876" s="3">
        <f t="shared" si="134"/>
        <v>3321</v>
      </c>
      <c r="X876" s="3">
        <f t="shared" si="135"/>
        <v>3321</v>
      </c>
      <c r="Y876" s="62">
        <v>4155552.0000000005</v>
      </c>
      <c r="Z876" s="138">
        <f t="shared" si="133"/>
        <v>8311104.0000000009</v>
      </c>
      <c r="AA876" s="84"/>
      <c r="AB876" s="73"/>
    </row>
    <row r="877" spans="1:29" s="14" customFormat="1" x14ac:dyDescent="0.4">
      <c r="A877" s="28"/>
      <c r="B877" s="260">
        <v>864</v>
      </c>
      <c r="C877" s="68" t="s">
        <v>1019</v>
      </c>
      <c r="D877" s="74" t="s">
        <v>2731</v>
      </c>
      <c r="E877" s="68" t="s">
        <v>1564</v>
      </c>
      <c r="F877" s="76" t="s">
        <v>1565</v>
      </c>
      <c r="G877" s="9">
        <v>3320</v>
      </c>
      <c r="H877" s="47" t="s">
        <v>4907</v>
      </c>
      <c r="I877" s="47" t="s">
        <v>4907</v>
      </c>
      <c r="J877" s="47" t="s">
        <v>4907</v>
      </c>
      <c r="K877" s="47" t="s">
        <v>4905</v>
      </c>
      <c r="L877" s="55">
        <v>0</v>
      </c>
      <c r="M877" s="55">
        <v>0</v>
      </c>
      <c r="N877" s="72">
        <v>7.0000000000000007E-2</v>
      </c>
      <c r="O877" s="65" t="s">
        <v>4978</v>
      </c>
      <c r="P877" s="63" t="s">
        <v>4626</v>
      </c>
      <c r="Q877" s="63" t="s">
        <v>4627</v>
      </c>
      <c r="R877" s="63" t="s">
        <v>4985</v>
      </c>
      <c r="S877" s="63">
        <v>2</v>
      </c>
      <c r="T877" s="9">
        <f t="shared" si="132"/>
        <v>3320</v>
      </c>
      <c r="U877" s="9">
        <f t="shared" si="136"/>
        <v>3320</v>
      </c>
      <c r="V877" s="9">
        <v>5758945.1237500003</v>
      </c>
      <c r="W877" s="9">
        <f t="shared" si="134"/>
        <v>3320</v>
      </c>
      <c r="X877" s="9">
        <f t="shared" si="135"/>
        <v>3320</v>
      </c>
      <c r="Y877" s="64"/>
      <c r="Z877" s="138">
        <f t="shared" si="133"/>
        <v>5758945.1237500003</v>
      </c>
      <c r="AA877" s="84"/>
      <c r="AB877" s="73"/>
    </row>
    <row r="878" spans="1:29" s="14" customFormat="1" ht="24.9" x14ac:dyDescent="0.4">
      <c r="A878" s="28"/>
      <c r="B878" s="260">
        <v>865</v>
      </c>
      <c r="C878" s="66" t="s">
        <v>1154</v>
      </c>
      <c r="D878" s="66" t="s">
        <v>2812</v>
      </c>
      <c r="E878" s="66" t="s">
        <v>1329</v>
      </c>
      <c r="F878" s="71" t="s">
        <v>1811</v>
      </c>
      <c r="G878" s="3">
        <v>3309</v>
      </c>
      <c r="H878" s="47" t="s">
        <v>4907</v>
      </c>
      <c r="I878" s="47" t="s">
        <v>4907</v>
      </c>
      <c r="J878" s="47" t="s">
        <v>4907</v>
      </c>
      <c r="K878" s="47" t="s">
        <v>4905</v>
      </c>
      <c r="L878" s="51">
        <v>0</v>
      </c>
      <c r="M878" s="51">
        <v>0</v>
      </c>
      <c r="N878" s="72">
        <v>0</v>
      </c>
      <c r="O878" s="65"/>
      <c r="P878" s="63" t="s">
        <v>4692</v>
      </c>
      <c r="Q878" s="63" t="s">
        <v>4693</v>
      </c>
      <c r="R878" s="63" t="s">
        <v>4985</v>
      </c>
      <c r="S878" s="63">
        <v>2</v>
      </c>
      <c r="T878" s="3">
        <f t="shared" si="132"/>
        <v>3309</v>
      </c>
      <c r="U878" s="3">
        <f t="shared" si="136"/>
        <v>3309</v>
      </c>
      <c r="V878" s="3">
        <v>3875962</v>
      </c>
      <c r="W878" s="3">
        <f t="shared" si="134"/>
        <v>3309</v>
      </c>
      <c r="X878" s="3">
        <f t="shared" si="135"/>
        <v>3309</v>
      </c>
      <c r="Y878" s="62">
        <v>1721295</v>
      </c>
      <c r="Z878" s="138">
        <f t="shared" si="133"/>
        <v>5597257</v>
      </c>
      <c r="AA878" s="84"/>
      <c r="AB878" s="73"/>
    </row>
    <row r="879" spans="1:29" s="14" customFormat="1" x14ac:dyDescent="0.4">
      <c r="A879" s="31"/>
      <c r="B879" s="260">
        <v>866</v>
      </c>
      <c r="C879" s="66" t="s">
        <v>1175</v>
      </c>
      <c r="D879" s="70" t="s">
        <v>2822</v>
      </c>
      <c r="E879" s="66" t="s">
        <v>1182</v>
      </c>
      <c r="F879" s="71" t="s">
        <v>1187</v>
      </c>
      <c r="G879" s="3">
        <v>3305</v>
      </c>
      <c r="H879" s="47" t="s">
        <v>4907</v>
      </c>
      <c r="I879" s="47" t="s">
        <v>4907</v>
      </c>
      <c r="J879" s="47" t="s">
        <v>4907</v>
      </c>
      <c r="K879" s="47" t="s">
        <v>4905</v>
      </c>
      <c r="L879" s="51">
        <v>0</v>
      </c>
      <c r="M879" s="51">
        <v>0</v>
      </c>
      <c r="N879" s="72">
        <v>0</v>
      </c>
      <c r="O879" s="65"/>
      <c r="P879" s="63" t="s">
        <v>4702</v>
      </c>
      <c r="Q879" s="63" t="s">
        <v>4703</v>
      </c>
      <c r="R879" s="63" t="s">
        <v>4985</v>
      </c>
      <c r="S879" s="63">
        <v>2</v>
      </c>
      <c r="T879" s="3">
        <f t="shared" si="132"/>
        <v>3305</v>
      </c>
      <c r="U879" s="3">
        <f t="shared" si="136"/>
        <v>3305</v>
      </c>
      <c r="V879" s="3">
        <v>4430562</v>
      </c>
      <c r="W879" s="3">
        <f t="shared" si="134"/>
        <v>3305</v>
      </c>
      <c r="X879" s="3">
        <f t="shared" si="135"/>
        <v>3305</v>
      </c>
      <c r="Y879" s="62">
        <v>1952730</v>
      </c>
      <c r="Z879" s="138">
        <f t="shared" si="133"/>
        <v>6383292</v>
      </c>
      <c r="AA879" s="84"/>
      <c r="AB879" s="73"/>
      <c r="AC879" s="11"/>
    </row>
    <row r="880" spans="1:29" s="14" customFormat="1" x14ac:dyDescent="0.4">
      <c r="A880" s="28"/>
      <c r="B880" s="260">
        <v>867</v>
      </c>
      <c r="C880" s="66" t="s">
        <v>96</v>
      </c>
      <c r="D880" s="74" t="s">
        <v>2074</v>
      </c>
      <c r="E880" s="66" t="s">
        <v>107</v>
      </c>
      <c r="F880" s="71" t="s">
        <v>120</v>
      </c>
      <c r="G880" s="3">
        <v>3302</v>
      </c>
      <c r="H880" s="47" t="s">
        <v>4907</v>
      </c>
      <c r="I880" s="47" t="s">
        <v>4907</v>
      </c>
      <c r="J880" s="47" t="s">
        <v>4907</v>
      </c>
      <c r="K880" s="47" t="s">
        <v>4905</v>
      </c>
      <c r="L880" s="51">
        <v>0</v>
      </c>
      <c r="M880" s="51">
        <v>0</v>
      </c>
      <c r="N880" s="72">
        <v>0</v>
      </c>
      <c r="O880" s="65"/>
      <c r="P880" s="63" t="s">
        <v>4081</v>
      </c>
      <c r="Q880" s="63" t="s">
        <v>4082</v>
      </c>
      <c r="R880" s="63" t="s">
        <v>4985</v>
      </c>
      <c r="S880" s="63">
        <v>2</v>
      </c>
      <c r="T880" s="3">
        <f t="shared" si="132"/>
        <v>3302</v>
      </c>
      <c r="U880" s="3">
        <f t="shared" si="136"/>
        <v>3302</v>
      </c>
      <c r="V880" s="3">
        <v>1065087.6572916666</v>
      </c>
      <c r="W880" s="3">
        <f t="shared" si="134"/>
        <v>3302</v>
      </c>
      <c r="X880" s="3">
        <f t="shared" si="135"/>
        <v>3302</v>
      </c>
      <c r="Y880" s="62">
        <v>1065087.6572916666</v>
      </c>
      <c r="Z880" s="138">
        <f t="shared" si="133"/>
        <v>2130175.3145833332</v>
      </c>
      <c r="AA880" s="84"/>
      <c r="AB880" s="73"/>
      <c r="AC880" s="11"/>
    </row>
    <row r="881" spans="1:29" s="14" customFormat="1" x14ac:dyDescent="0.4">
      <c r="A881" s="28"/>
      <c r="B881" s="260">
        <v>868</v>
      </c>
      <c r="C881" s="66" t="s">
        <v>292</v>
      </c>
      <c r="D881" s="70" t="s">
        <v>2202</v>
      </c>
      <c r="E881" s="66" t="s">
        <v>310</v>
      </c>
      <c r="F881" s="71" t="s">
        <v>310</v>
      </c>
      <c r="G881" s="3">
        <v>3282</v>
      </c>
      <c r="H881" s="47" t="s">
        <v>4907</v>
      </c>
      <c r="I881" s="47" t="s">
        <v>4907</v>
      </c>
      <c r="J881" s="47" t="s">
        <v>4907</v>
      </c>
      <c r="K881" s="47" t="s">
        <v>4905</v>
      </c>
      <c r="L881" s="51">
        <v>0</v>
      </c>
      <c r="M881" s="51">
        <v>0</v>
      </c>
      <c r="N881" s="72">
        <v>0</v>
      </c>
      <c r="O881" s="65"/>
      <c r="P881" s="63" t="s">
        <v>4189</v>
      </c>
      <c r="Q881" s="63" t="s">
        <v>4190</v>
      </c>
      <c r="R881" s="63" t="s">
        <v>4985</v>
      </c>
      <c r="S881" s="63">
        <v>2</v>
      </c>
      <c r="T881" s="3">
        <f t="shared" si="132"/>
        <v>3282</v>
      </c>
      <c r="U881" s="3">
        <f t="shared" si="136"/>
        <v>3282</v>
      </c>
      <c r="V881" s="3">
        <v>3410151.875</v>
      </c>
      <c r="W881" s="3">
        <f t="shared" si="134"/>
        <v>3282</v>
      </c>
      <c r="X881" s="3">
        <f t="shared" si="135"/>
        <v>3282</v>
      </c>
      <c r="Y881" s="62">
        <v>3410151.875</v>
      </c>
      <c r="Z881" s="138">
        <f t="shared" si="133"/>
        <v>6820303.75</v>
      </c>
      <c r="AA881" s="84"/>
      <c r="AB881" s="73"/>
    </row>
    <row r="882" spans="1:29" s="14" customFormat="1" ht="24.9" x14ac:dyDescent="0.4">
      <c r="A882" s="28"/>
      <c r="B882" s="260">
        <v>869</v>
      </c>
      <c r="C882" s="66" t="s">
        <v>261</v>
      </c>
      <c r="D882" s="70" t="s">
        <v>2169</v>
      </c>
      <c r="E882" s="66" t="s">
        <v>270</v>
      </c>
      <c r="F882" s="71" t="s">
        <v>287</v>
      </c>
      <c r="G882" s="3">
        <v>3280</v>
      </c>
      <c r="H882" s="47" t="s">
        <v>4907</v>
      </c>
      <c r="I882" s="47" t="s">
        <v>4907</v>
      </c>
      <c r="J882" s="47" t="s">
        <v>4907</v>
      </c>
      <c r="K882" s="47" t="s">
        <v>4905</v>
      </c>
      <c r="L882" s="51">
        <v>0</v>
      </c>
      <c r="M882" s="51">
        <v>0</v>
      </c>
      <c r="N882" s="72">
        <v>0</v>
      </c>
      <c r="O882" s="65"/>
      <c r="P882" s="63" t="s">
        <v>5054</v>
      </c>
      <c r="Q882" s="63" t="s">
        <v>5193</v>
      </c>
      <c r="R882" s="63" t="s">
        <v>4985</v>
      </c>
      <c r="S882" s="63">
        <v>2</v>
      </c>
      <c r="T882" s="3">
        <f t="shared" si="132"/>
        <v>3280</v>
      </c>
      <c r="U882" s="3">
        <f t="shared" si="136"/>
        <v>3280</v>
      </c>
      <c r="V882" s="3">
        <f>T882*1800</f>
        <v>5904000</v>
      </c>
      <c r="W882" s="3">
        <f t="shared" si="134"/>
        <v>3280</v>
      </c>
      <c r="X882" s="3">
        <f t="shared" si="135"/>
        <v>3280</v>
      </c>
      <c r="Y882" s="62">
        <f>U882*1800</f>
        <v>5904000</v>
      </c>
      <c r="Z882" s="138">
        <f t="shared" si="133"/>
        <v>11808000</v>
      </c>
      <c r="AA882" s="84"/>
      <c r="AB882" s="73"/>
    </row>
    <row r="883" spans="1:29" s="14" customFormat="1" ht="24.9" x14ac:dyDescent="0.4">
      <c r="A883" s="28"/>
      <c r="B883" s="260">
        <v>870</v>
      </c>
      <c r="C883" s="66" t="s">
        <v>420</v>
      </c>
      <c r="D883" s="70" t="s">
        <v>2291</v>
      </c>
      <c r="E883" s="66" t="s">
        <v>1456</v>
      </c>
      <c r="F883" s="71" t="s">
        <v>1804</v>
      </c>
      <c r="G883" s="3">
        <v>3274</v>
      </c>
      <c r="H883" s="47" t="s">
        <v>4907</v>
      </c>
      <c r="I883" s="47" t="s">
        <v>4907</v>
      </c>
      <c r="J883" s="47" t="s">
        <v>4907</v>
      </c>
      <c r="K883" s="47" t="s">
        <v>4905</v>
      </c>
      <c r="L883" s="51">
        <v>0</v>
      </c>
      <c r="M883" s="51">
        <v>0</v>
      </c>
      <c r="N883" s="72">
        <v>0</v>
      </c>
      <c r="O883" s="65"/>
      <c r="P883" s="63" t="s">
        <v>5074</v>
      </c>
      <c r="Q883" s="63" t="s">
        <v>5220</v>
      </c>
      <c r="R883" s="63" t="s">
        <v>4985</v>
      </c>
      <c r="S883" s="63">
        <v>2</v>
      </c>
      <c r="T883" s="3">
        <f t="shared" si="132"/>
        <v>3274</v>
      </c>
      <c r="U883" s="3">
        <f t="shared" si="136"/>
        <v>3274</v>
      </c>
      <c r="V883" s="3">
        <v>6830827</v>
      </c>
      <c r="W883" s="3">
        <f t="shared" si="134"/>
        <v>3274</v>
      </c>
      <c r="X883" s="3">
        <f t="shared" si="135"/>
        <v>3274</v>
      </c>
      <c r="Y883" s="3">
        <v>6830827</v>
      </c>
      <c r="Z883" s="138">
        <f t="shared" si="133"/>
        <v>13661654</v>
      </c>
      <c r="AA883" s="84"/>
      <c r="AB883" s="73"/>
    </row>
    <row r="884" spans="1:29" s="14" customFormat="1" x14ac:dyDescent="0.4">
      <c r="A884" s="28"/>
      <c r="B884" s="260">
        <v>871</v>
      </c>
      <c r="C884" s="66" t="s">
        <v>720</v>
      </c>
      <c r="D884" s="70" t="s">
        <v>2995</v>
      </c>
      <c r="E884" s="66" t="s">
        <v>305</v>
      </c>
      <c r="F884" s="159" t="s">
        <v>1755</v>
      </c>
      <c r="G884" s="52">
        <v>3268</v>
      </c>
      <c r="H884" s="47" t="s">
        <v>4907</v>
      </c>
      <c r="I884" s="47" t="s">
        <v>4907</v>
      </c>
      <c r="J884" s="47" t="s">
        <v>4907</v>
      </c>
      <c r="K884" s="47" t="s">
        <v>4905</v>
      </c>
      <c r="L884" s="51">
        <v>0</v>
      </c>
      <c r="M884" s="51">
        <v>0</v>
      </c>
      <c r="N884" s="72">
        <v>0</v>
      </c>
      <c r="O884" s="65"/>
      <c r="P884" s="63" t="s">
        <v>4454</v>
      </c>
      <c r="Q884" s="63" t="s">
        <v>4184</v>
      </c>
      <c r="R884" s="63" t="s">
        <v>4985</v>
      </c>
      <c r="S884" s="63">
        <v>2</v>
      </c>
      <c r="T884" s="62">
        <f t="shared" si="132"/>
        <v>3268</v>
      </c>
      <c r="U884" s="62">
        <f t="shared" si="136"/>
        <v>3268</v>
      </c>
      <c r="V884" s="3">
        <f>T884*1800</f>
        <v>5882400</v>
      </c>
      <c r="W884" s="62">
        <f t="shared" si="134"/>
        <v>3268</v>
      </c>
      <c r="X884" s="62">
        <f t="shared" si="135"/>
        <v>3268</v>
      </c>
      <c r="Y884" s="62">
        <f>U884*1800</f>
        <v>5882400</v>
      </c>
      <c r="Z884" s="138">
        <f t="shared" si="133"/>
        <v>11764800</v>
      </c>
      <c r="AA884" s="84"/>
      <c r="AB884" s="73"/>
    </row>
    <row r="885" spans="1:29" s="14" customFormat="1" ht="14.6" x14ac:dyDescent="0.4">
      <c r="A885" s="27"/>
      <c r="B885" s="260">
        <v>872</v>
      </c>
      <c r="C885" s="66" t="s">
        <v>292</v>
      </c>
      <c r="D885" s="70" t="s">
        <v>2203</v>
      </c>
      <c r="E885" s="66" t="s">
        <v>311</v>
      </c>
      <c r="F885" s="71" t="s">
        <v>311</v>
      </c>
      <c r="G885" s="3">
        <v>3267</v>
      </c>
      <c r="H885" s="47" t="s">
        <v>4907</v>
      </c>
      <c r="I885" s="47" t="s">
        <v>4907</v>
      </c>
      <c r="J885" s="47" t="s">
        <v>4907</v>
      </c>
      <c r="K885" s="47" t="s">
        <v>4905</v>
      </c>
      <c r="L885" s="51">
        <v>0</v>
      </c>
      <c r="M885" s="51">
        <v>0</v>
      </c>
      <c r="N885" s="72">
        <v>0</v>
      </c>
      <c r="O885" s="65"/>
      <c r="P885" s="63" t="s">
        <v>4191</v>
      </c>
      <c r="Q885" s="63" t="s">
        <v>4192</v>
      </c>
      <c r="R885" s="63" t="s">
        <v>4985</v>
      </c>
      <c r="S885" s="63">
        <v>2</v>
      </c>
      <c r="T885" s="62">
        <f t="shared" si="132"/>
        <v>3267</v>
      </c>
      <c r="U885" s="62">
        <f t="shared" si="136"/>
        <v>3267</v>
      </c>
      <c r="V885" s="3">
        <v>1167496</v>
      </c>
      <c r="W885" s="3">
        <f t="shared" si="134"/>
        <v>3267</v>
      </c>
      <c r="X885" s="3">
        <f t="shared" si="135"/>
        <v>3267</v>
      </c>
      <c r="Y885" s="62">
        <v>1167496</v>
      </c>
      <c r="Z885" s="138">
        <f t="shared" ref="Z885:Z904" si="137">V885+Y885</f>
        <v>2334992</v>
      </c>
      <c r="AA885" s="84"/>
      <c r="AB885" s="73"/>
      <c r="AC885" s="13"/>
    </row>
    <row r="886" spans="1:29" s="14" customFormat="1" ht="26.25" customHeight="1" x14ac:dyDescent="0.4">
      <c r="A886" s="28"/>
      <c r="B886" s="260">
        <v>873</v>
      </c>
      <c r="C886" s="66" t="s">
        <v>793</v>
      </c>
      <c r="D886" s="80" t="s">
        <v>2543</v>
      </c>
      <c r="E886" s="66" t="s">
        <v>813</v>
      </c>
      <c r="F886" s="71" t="s">
        <v>1758</v>
      </c>
      <c r="G886" s="3">
        <f>2135+1131</f>
        <v>3266</v>
      </c>
      <c r="H886" s="47" t="s">
        <v>4907</v>
      </c>
      <c r="I886" s="47" t="s">
        <v>4907</v>
      </c>
      <c r="J886" s="47" t="s">
        <v>4907</v>
      </c>
      <c r="K886" s="47" t="s">
        <v>4905</v>
      </c>
      <c r="L886" s="51">
        <v>0</v>
      </c>
      <c r="M886" s="51">
        <v>0</v>
      </c>
      <c r="N886" s="72">
        <v>0</v>
      </c>
      <c r="O886" s="65"/>
      <c r="P886" s="63" t="s">
        <v>5120</v>
      </c>
      <c r="Q886" s="63" t="s">
        <v>5277</v>
      </c>
      <c r="R886" s="63" t="s">
        <v>4985</v>
      </c>
      <c r="S886" s="63">
        <v>2</v>
      </c>
      <c r="T886" s="62">
        <f t="shared" si="132"/>
        <v>3266</v>
      </c>
      <c r="U886" s="62">
        <f t="shared" si="136"/>
        <v>3266</v>
      </c>
      <c r="V886" s="3">
        <v>4826247</v>
      </c>
      <c r="W886" s="3">
        <f t="shared" si="134"/>
        <v>3266</v>
      </c>
      <c r="X886" s="3">
        <f t="shared" si="135"/>
        <v>3266</v>
      </c>
      <c r="Y886" s="62">
        <v>0</v>
      </c>
      <c r="Z886" s="138">
        <f t="shared" si="137"/>
        <v>4826247</v>
      </c>
      <c r="AA886" s="84"/>
      <c r="AB886" s="73"/>
    </row>
    <row r="887" spans="1:29" s="14" customFormat="1" x14ac:dyDescent="0.4">
      <c r="A887" s="28"/>
      <c r="B887" s="260">
        <v>874</v>
      </c>
      <c r="C887" s="66" t="s">
        <v>96</v>
      </c>
      <c r="D887" s="74" t="s">
        <v>2075</v>
      </c>
      <c r="E887" s="66" t="s">
        <v>116</v>
      </c>
      <c r="F887" s="71" t="s">
        <v>1386</v>
      </c>
      <c r="G887" s="3">
        <v>3263</v>
      </c>
      <c r="H887" s="47" t="s">
        <v>4907</v>
      </c>
      <c r="I887" s="47" t="s">
        <v>4907</v>
      </c>
      <c r="J887" s="47" t="s">
        <v>4907</v>
      </c>
      <c r="K887" s="47" t="s">
        <v>4905</v>
      </c>
      <c r="L887" s="51">
        <v>0</v>
      </c>
      <c r="M887" s="51">
        <v>0</v>
      </c>
      <c r="N887" s="72">
        <v>0</v>
      </c>
      <c r="O887" s="65"/>
      <c r="P887" s="63" t="s">
        <v>4083</v>
      </c>
      <c r="Q887" s="63" t="s">
        <v>4084</v>
      </c>
      <c r="R887" s="63" t="s">
        <v>4985</v>
      </c>
      <c r="S887" s="63">
        <v>2</v>
      </c>
      <c r="T887" s="3">
        <f t="shared" si="132"/>
        <v>3263</v>
      </c>
      <c r="U887" s="3">
        <f t="shared" si="136"/>
        <v>3263</v>
      </c>
      <c r="V887" s="3">
        <v>2558100</v>
      </c>
      <c r="W887" s="3">
        <f t="shared" si="134"/>
        <v>3263</v>
      </c>
      <c r="X887" s="3">
        <f t="shared" si="135"/>
        <v>3263</v>
      </c>
      <c r="Y887" s="3">
        <v>2558100</v>
      </c>
      <c r="Z887" s="138">
        <f t="shared" si="137"/>
        <v>5116200</v>
      </c>
      <c r="AA887" s="84"/>
      <c r="AB887" s="73"/>
    </row>
    <row r="888" spans="1:29" s="14" customFormat="1" ht="24.9" x14ac:dyDescent="0.4">
      <c r="A888" s="28"/>
      <c r="B888" s="260">
        <v>875</v>
      </c>
      <c r="C888" s="66" t="s">
        <v>292</v>
      </c>
      <c r="D888" s="70" t="s">
        <v>2204</v>
      </c>
      <c r="E888" s="66" t="s">
        <v>312</v>
      </c>
      <c r="F888" s="71" t="s">
        <v>312</v>
      </c>
      <c r="G888" s="3">
        <v>3260</v>
      </c>
      <c r="H888" s="47" t="s">
        <v>4907</v>
      </c>
      <c r="I888" s="47" t="s">
        <v>4907</v>
      </c>
      <c r="J888" s="47" t="s">
        <v>4907</v>
      </c>
      <c r="K888" s="47" t="s">
        <v>4905</v>
      </c>
      <c r="L888" s="51">
        <v>0</v>
      </c>
      <c r="M888" s="51">
        <v>0</v>
      </c>
      <c r="N888" s="72">
        <v>0</v>
      </c>
      <c r="O888" s="65"/>
      <c r="P888" s="63" t="s">
        <v>5005</v>
      </c>
      <c r="Q888" s="63" t="s">
        <v>5198</v>
      </c>
      <c r="R888" s="63" t="s">
        <v>4985</v>
      </c>
      <c r="S888" s="63">
        <v>2</v>
      </c>
      <c r="T888" s="3">
        <f t="shared" si="132"/>
        <v>3260</v>
      </c>
      <c r="U888" s="3">
        <f t="shared" si="136"/>
        <v>3260</v>
      </c>
      <c r="V888" s="3">
        <v>2550134.5</v>
      </c>
      <c r="W888" s="3">
        <f t="shared" si="134"/>
        <v>3260</v>
      </c>
      <c r="X888" s="3">
        <f t="shared" si="135"/>
        <v>3260</v>
      </c>
      <c r="Y888" s="62">
        <v>2550134.5</v>
      </c>
      <c r="Z888" s="138">
        <f t="shared" si="137"/>
        <v>5100269</v>
      </c>
      <c r="AA888" s="84"/>
      <c r="AB888" s="73"/>
    </row>
    <row r="889" spans="1:29" s="14" customFormat="1" x14ac:dyDescent="0.4">
      <c r="A889" s="28"/>
      <c r="B889" s="260">
        <v>876</v>
      </c>
      <c r="C889" s="66" t="s">
        <v>619</v>
      </c>
      <c r="D889" s="66" t="s">
        <v>2408</v>
      </c>
      <c r="E889" s="66" t="s">
        <v>638</v>
      </c>
      <c r="F889" s="71" t="s">
        <v>638</v>
      </c>
      <c r="G889" s="3">
        <v>3256</v>
      </c>
      <c r="H889" s="47" t="s">
        <v>4907</v>
      </c>
      <c r="I889" s="47" t="s">
        <v>4907</v>
      </c>
      <c r="J889" s="47" t="s">
        <v>4907</v>
      </c>
      <c r="K889" s="47" t="s">
        <v>4905</v>
      </c>
      <c r="L889" s="51">
        <v>0</v>
      </c>
      <c r="M889" s="51">
        <v>0</v>
      </c>
      <c r="N889" s="72">
        <v>0</v>
      </c>
      <c r="O889" s="65"/>
      <c r="P889" s="63" t="s">
        <v>4358</v>
      </c>
      <c r="Q889" s="63" t="s">
        <v>4359</v>
      </c>
      <c r="R889" s="63" t="s">
        <v>4985</v>
      </c>
      <c r="S889" s="63">
        <v>2</v>
      </c>
      <c r="T889" s="3">
        <f t="shared" si="132"/>
        <v>3256</v>
      </c>
      <c r="U889" s="3">
        <f t="shared" si="136"/>
        <v>3256</v>
      </c>
      <c r="V889" s="3">
        <v>878432.4458333333</v>
      </c>
      <c r="W889" s="3">
        <f t="shared" si="134"/>
        <v>3256</v>
      </c>
      <c r="X889" s="3">
        <f t="shared" si="135"/>
        <v>3256</v>
      </c>
      <c r="Y889" s="62">
        <v>29156.570833333335</v>
      </c>
      <c r="Z889" s="138">
        <f t="shared" si="137"/>
        <v>907589.0166666666</v>
      </c>
      <c r="AA889" s="84"/>
      <c r="AB889" s="73"/>
    </row>
    <row r="890" spans="1:29" s="12" customFormat="1" x14ac:dyDescent="0.4">
      <c r="A890" s="44"/>
      <c r="B890" s="260">
        <v>877</v>
      </c>
      <c r="C890" s="66" t="s">
        <v>890</v>
      </c>
      <c r="D890" s="70" t="s">
        <v>2619</v>
      </c>
      <c r="E890" s="66" t="s">
        <v>917</v>
      </c>
      <c r="F890" s="71" t="s">
        <v>957</v>
      </c>
      <c r="G890" s="3">
        <v>3256</v>
      </c>
      <c r="H890" s="47" t="s">
        <v>4907</v>
      </c>
      <c r="I890" s="47" t="s">
        <v>4907</v>
      </c>
      <c r="J890" s="47" t="s">
        <v>4907</v>
      </c>
      <c r="K890" s="47" t="s">
        <v>4905</v>
      </c>
      <c r="L890" s="51">
        <v>0</v>
      </c>
      <c r="M890" s="51">
        <v>0</v>
      </c>
      <c r="N890" s="72">
        <v>0</v>
      </c>
      <c r="O890" s="65"/>
      <c r="P890" s="63" t="s">
        <v>5025</v>
      </c>
      <c r="Q890" s="63" t="s">
        <v>5291</v>
      </c>
      <c r="R890" s="63" t="s">
        <v>4985</v>
      </c>
      <c r="S890" s="63">
        <v>2</v>
      </c>
      <c r="T890" s="62">
        <f t="shared" si="132"/>
        <v>3256</v>
      </c>
      <c r="U890" s="62">
        <f t="shared" si="136"/>
        <v>3256</v>
      </c>
      <c r="V890" s="3">
        <v>5638324.4445246002</v>
      </c>
      <c r="W890" s="3">
        <f t="shared" si="134"/>
        <v>3256</v>
      </c>
      <c r="X890" s="3">
        <f t="shared" si="135"/>
        <v>3256</v>
      </c>
      <c r="Y890" s="62">
        <v>5638324.4445246002</v>
      </c>
      <c r="Z890" s="138">
        <f t="shared" si="137"/>
        <v>11276648.8890492</v>
      </c>
      <c r="AA890" s="84"/>
      <c r="AB890" s="73"/>
      <c r="AC890" s="14"/>
    </row>
    <row r="891" spans="1:29" s="14" customFormat="1" ht="49.75" x14ac:dyDescent="0.4">
      <c r="A891" s="28"/>
      <c r="B891" s="260">
        <v>878</v>
      </c>
      <c r="C891" s="66" t="s">
        <v>619</v>
      </c>
      <c r="D891" s="70" t="s">
        <v>2424</v>
      </c>
      <c r="E891" s="66" t="s">
        <v>1567</v>
      </c>
      <c r="F891" s="71" t="s">
        <v>1568</v>
      </c>
      <c r="G891" s="3">
        <v>3242</v>
      </c>
      <c r="H891" s="47" t="s">
        <v>4907</v>
      </c>
      <c r="I891" s="47" t="s">
        <v>4907</v>
      </c>
      <c r="J891" s="47" t="s">
        <v>4907</v>
      </c>
      <c r="K891" s="47" t="s">
        <v>4905</v>
      </c>
      <c r="L891" s="51">
        <v>0</v>
      </c>
      <c r="M891" s="51">
        <v>0</v>
      </c>
      <c r="N891" s="72">
        <v>0</v>
      </c>
      <c r="O891" s="65"/>
      <c r="P891" s="63" t="s">
        <v>4362</v>
      </c>
      <c r="Q891" s="63" t="s">
        <v>4363</v>
      </c>
      <c r="R891" s="63" t="s">
        <v>4985</v>
      </c>
      <c r="S891" s="63">
        <v>2</v>
      </c>
      <c r="T891" s="3">
        <f t="shared" si="132"/>
        <v>3242</v>
      </c>
      <c r="U891" s="3">
        <f t="shared" si="136"/>
        <v>3242</v>
      </c>
      <c r="V891" s="3">
        <v>2000000</v>
      </c>
      <c r="W891" s="3">
        <f t="shared" si="134"/>
        <v>3242</v>
      </c>
      <c r="X891" s="3">
        <f t="shared" si="135"/>
        <v>3242</v>
      </c>
      <c r="Y891" s="62">
        <v>2794677</v>
      </c>
      <c r="Z891" s="138">
        <f t="shared" si="137"/>
        <v>4794677</v>
      </c>
      <c r="AA891" s="84"/>
      <c r="AB891" s="73"/>
    </row>
    <row r="892" spans="1:29" s="14" customFormat="1" x14ac:dyDescent="0.4">
      <c r="A892" s="31"/>
      <c r="B892" s="260">
        <v>879</v>
      </c>
      <c r="C892" s="66" t="s">
        <v>471</v>
      </c>
      <c r="D892" s="70" t="s">
        <v>2329</v>
      </c>
      <c r="E892" s="66" t="s">
        <v>499</v>
      </c>
      <c r="F892" s="71" t="s">
        <v>499</v>
      </c>
      <c r="G892" s="3">
        <v>3241</v>
      </c>
      <c r="H892" s="47" t="s">
        <v>4907</v>
      </c>
      <c r="I892" s="47" t="s">
        <v>4907</v>
      </c>
      <c r="J892" s="47" t="s">
        <v>4907</v>
      </c>
      <c r="K892" s="47" t="s">
        <v>4905</v>
      </c>
      <c r="L892" s="51">
        <v>0</v>
      </c>
      <c r="M892" s="51">
        <v>0</v>
      </c>
      <c r="N892" s="72">
        <v>0</v>
      </c>
      <c r="O892" s="65"/>
      <c r="P892" s="63" t="s">
        <v>4285</v>
      </c>
      <c r="Q892" s="63" t="s">
        <v>4286</v>
      </c>
      <c r="R892" s="63" t="s">
        <v>4985</v>
      </c>
      <c r="S892" s="63">
        <v>2</v>
      </c>
      <c r="T892" s="3">
        <f t="shared" si="132"/>
        <v>3241</v>
      </c>
      <c r="U892" s="3">
        <f t="shared" si="136"/>
        <v>3241</v>
      </c>
      <c r="V892" s="3">
        <v>5539891.5523613961</v>
      </c>
      <c r="W892" s="3">
        <f t="shared" si="134"/>
        <v>3241</v>
      </c>
      <c r="X892" s="3">
        <f t="shared" si="135"/>
        <v>3241</v>
      </c>
      <c r="Y892" s="62">
        <v>5539891.5523613961</v>
      </c>
      <c r="Z892" s="138">
        <f t="shared" si="137"/>
        <v>11079783.104722792</v>
      </c>
      <c r="AA892" s="84"/>
      <c r="AB892" s="73"/>
    </row>
    <row r="893" spans="1:29" s="14" customFormat="1" ht="18.75" customHeight="1" x14ac:dyDescent="0.4">
      <c r="A893" s="31"/>
      <c r="B893" s="260">
        <v>880</v>
      </c>
      <c r="C893" s="66" t="s">
        <v>232</v>
      </c>
      <c r="D893" s="66" t="s">
        <v>2151</v>
      </c>
      <c r="E893" s="66" t="s">
        <v>251</v>
      </c>
      <c r="F893" s="71" t="s">
        <v>251</v>
      </c>
      <c r="G893" s="3">
        <v>3237</v>
      </c>
      <c r="H893" s="47" t="s">
        <v>4907</v>
      </c>
      <c r="I893" s="47" t="s">
        <v>4907</v>
      </c>
      <c r="J893" s="47" t="s">
        <v>4907</v>
      </c>
      <c r="K893" s="47" t="s">
        <v>4905</v>
      </c>
      <c r="L893" s="51">
        <v>0</v>
      </c>
      <c r="M893" s="51">
        <v>0</v>
      </c>
      <c r="N893" s="72">
        <v>0</v>
      </c>
      <c r="O893" s="65"/>
      <c r="P893" s="63" t="s">
        <v>4131</v>
      </c>
      <c r="Q893" s="63" t="s">
        <v>4132</v>
      </c>
      <c r="R893" s="63" t="s">
        <v>4985</v>
      </c>
      <c r="S893" s="63">
        <v>2</v>
      </c>
      <c r="T893" s="3">
        <f t="shared" si="132"/>
        <v>3237</v>
      </c>
      <c r="U893" s="3">
        <f t="shared" si="136"/>
        <v>3237</v>
      </c>
      <c r="V893" s="3">
        <v>5248946.04</v>
      </c>
      <c r="W893" s="3">
        <f t="shared" si="134"/>
        <v>3237</v>
      </c>
      <c r="X893" s="3">
        <f t="shared" si="135"/>
        <v>3237</v>
      </c>
      <c r="Y893" s="62">
        <v>5248946.04</v>
      </c>
      <c r="Z893" s="138">
        <f t="shared" si="137"/>
        <v>10497892.08</v>
      </c>
      <c r="AA893" s="84"/>
      <c r="AB893" s="73"/>
    </row>
    <row r="894" spans="1:29" s="14" customFormat="1" x14ac:dyDescent="0.4">
      <c r="A894" s="31"/>
      <c r="B894" s="260">
        <v>881</v>
      </c>
      <c r="C894" s="66" t="s">
        <v>292</v>
      </c>
      <c r="D894" s="70" t="s">
        <v>2205</v>
      </c>
      <c r="E894" s="66" t="s">
        <v>313</v>
      </c>
      <c r="F894" s="71" t="s">
        <v>313</v>
      </c>
      <c r="G894" s="3">
        <v>3237</v>
      </c>
      <c r="H894" s="47" t="s">
        <v>4907</v>
      </c>
      <c r="I894" s="47" t="s">
        <v>4907</v>
      </c>
      <c r="J894" s="47" t="s">
        <v>4907</v>
      </c>
      <c r="K894" s="47" t="s">
        <v>4905</v>
      </c>
      <c r="L894" s="51">
        <v>0</v>
      </c>
      <c r="M894" s="51">
        <v>0</v>
      </c>
      <c r="N894" s="72">
        <v>0</v>
      </c>
      <c r="O894" s="65"/>
      <c r="P894" s="63" t="s">
        <v>4193</v>
      </c>
      <c r="Q894" s="63" t="s">
        <v>4194</v>
      </c>
      <c r="R894" s="63" t="s">
        <v>4985</v>
      </c>
      <c r="S894" s="63">
        <v>2</v>
      </c>
      <c r="T894" s="62">
        <f t="shared" si="132"/>
        <v>3237</v>
      </c>
      <c r="U894" s="62">
        <f t="shared" si="136"/>
        <v>3237</v>
      </c>
      <c r="V894" s="3">
        <v>294275.08</v>
      </c>
      <c r="W894" s="3">
        <f t="shared" si="134"/>
        <v>3237</v>
      </c>
      <c r="X894" s="3">
        <f t="shared" si="135"/>
        <v>3237</v>
      </c>
      <c r="Y894" s="62">
        <v>294275.08</v>
      </c>
      <c r="Z894" s="138">
        <f t="shared" si="137"/>
        <v>588550.16</v>
      </c>
      <c r="AA894" s="84"/>
      <c r="AB894" s="73"/>
    </row>
    <row r="895" spans="1:29" s="14" customFormat="1" ht="15" customHeight="1" x14ac:dyDescent="0.4">
      <c r="A895" s="31"/>
      <c r="B895" s="260">
        <v>882</v>
      </c>
      <c r="C895" s="66" t="s">
        <v>420</v>
      </c>
      <c r="D895" s="70" t="s">
        <v>2272</v>
      </c>
      <c r="E895" s="66" t="s">
        <v>439</v>
      </c>
      <c r="F895" s="71" t="s">
        <v>465</v>
      </c>
      <c r="G895" s="3">
        <v>3236</v>
      </c>
      <c r="H895" s="47" t="s">
        <v>4907</v>
      </c>
      <c r="I895" s="47" t="s">
        <v>4907</v>
      </c>
      <c r="J895" s="47" t="s">
        <v>4907</v>
      </c>
      <c r="K895" s="47" t="s">
        <v>4905</v>
      </c>
      <c r="L895" s="51">
        <v>0</v>
      </c>
      <c r="M895" s="51">
        <v>0</v>
      </c>
      <c r="N895" s="72">
        <v>0</v>
      </c>
      <c r="O895" s="65"/>
      <c r="P895" s="63" t="s">
        <v>5067</v>
      </c>
      <c r="Q895" s="63" t="s">
        <v>5213</v>
      </c>
      <c r="R895" s="63" t="s">
        <v>4985</v>
      </c>
      <c r="S895" s="63">
        <v>2</v>
      </c>
      <c r="T895" s="62">
        <f t="shared" si="132"/>
        <v>3236</v>
      </c>
      <c r="U895" s="62">
        <f t="shared" si="136"/>
        <v>3236</v>
      </c>
      <c r="V895" s="3">
        <f>T895*1800</f>
        <v>5824800</v>
      </c>
      <c r="W895" s="3">
        <f t="shared" si="134"/>
        <v>3236</v>
      </c>
      <c r="X895" s="3">
        <f t="shared" si="135"/>
        <v>3236</v>
      </c>
      <c r="Y895" s="62">
        <f>U895*1800</f>
        <v>5824800</v>
      </c>
      <c r="Z895" s="138">
        <f t="shared" si="137"/>
        <v>11649600</v>
      </c>
      <c r="AA895" s="84"/>
      <c r="AB895" s="73"/>
    </row>
    <row r="896" spans="1:29" s="14" customFormat="1" ht="15" customHeight="1" x14ac:dyDescent="0.4">
      <c r="A896" s="28"/>
      <c r="B896" s="260">
        <v>883</v>
      </c>
      <c r="C896" s="66" t="s">
        <v>471</v>
      </c>
      <c r="D896" s="70" t="s">
        <v>2952</v>
      </c>
      <c r="E896" s="66" t="s">
        <v>1435</v>
      </c>
      <c r="F896" s="71" t="s">
        <v>1435</v>
      </c>
      <c r="G896" s="3">
        <v>3218</v>
      </c>
      <c r="H896" s="47" t="s">
        <v>4907</v>
      </c>
      <c r="I896" s="47" t="s">
        <v>4907</v>
      </c>
      <c r="J896" s="47" t="s">
        <v>4907</v>
      </c>
      <c r="K896" s="47" t="s">
        <v>4905</v>
      </c>
      <c r="L896" s="51">
        <v>0</v>
      </c>
      <c r="M896" s="51">
        <v>0</v>
      </c>
      <c r="N896" s="72">
        <v>0</v>
      </c>
      <c r="O896" s="65"/>
      <c r="P896" s="63" t="s">
        <v>5087</v>
      </c>
      <c r="Q896" s="63" t="s">
        <v>5237</v>
      </c>
      <c r="R896" s="63" t="s">
        <v>5334</v>
      </c>
      <c r="S896" s="63">
        <v>2</v>
      </c>
      <c r="T896" s="3">
        <f t="shared" si="132"/>
        <v>3218</v>
      </c>
      <c r="U896" s="3">
        <f t="shared" si="136"/>
        <v>3218</v>
      </c>
      <c r="V896" s="3">
        <v>5071670</v>
      </c>
      <c r="W896" s="3">
        <f t="shared" si="134"/>
        <v>3218</v>
      </c>
      <c r="X896" s="3">
        <f t="shared" si="135"/>
        <v>3218</v>
      </c>
      <c r="Y896" s="62">
        <v>0</v>
      </c>
      <c r="Z896" s="138">
        <f t="shared" si="137"/>
        <v>5071670</v>
      </c>
      <c r="AA896" s="84"/>
      <c r="AB896" s="73"/>
    </row>
    <row r="897" spans="1:29" s="14" customFormat="1" ht="15" customHeight="1" x14ac:dyDescent="0.4">
      <c r="A897" s="31"/>
      <c r="B897" s="260">
        <v>884</v>
      </c>
      <c r="C897" s="66" t="s">
        <v>261</v>
      </c>
      <c r="D897" s="70" t="s">
        <v>2172</v>
      </c>
      <c r="E897" s="66" t="s">
        <v>1249</v>
      </c>
      <c r="F897" s="71" t="s">
        <v>1253</v>
      </c>
      <c r="G897" s="3">
        <v>3203</v>
      </c>
      <c r="H897" s="47" t="s">
        <v>4907</v>
      </c>
      <c r="I897" s="47" t="s">
        <v>4907</v>
      </c>
      <c r="J897" s="47" t="s">
        <v>4907</v>
      </c>
      <c r="K897" s="47" t="s">
        <v>4905</v>
      </c>
      <c r="L897" s="51">
        <v>0</v>
      </c>
      <c r="M897" s="51">
        <v>0</v>
      </c>
      <c r="N897" s="72">
        <v>0</v>
      </c>
      <c r="O897" s="65"/>
      <c r="P897" s="63" t="s">
        <v>5055</v>
      </c>
      <c r="Q897" s="63" t="s">
        <v>5194</v>
      </c>
      <c r="R897" s="63" t="s">
        <v>4985</v>
      </c>
      <c r="S897" s="63">
        <v>2</v>
      </c>
      <c r="T897" s="3">
        <f t="shared" si="132"/>
        <v>3203</v>
      </c>
      <c r="U897" s="3">
        <f t="shared" si="136"/>
        <v>3203</v>
      </c>
      <c r="V897" s="3">
        <v>4282263</v>
      </c>
      <c r="W897" s="3">
        <f t="shared" si="134"/>
        <v>3203</v>
      </c>
      <c r="X897" s="3">
        <f t="shared" si="135"/>
        <v>3203</v>
      </c>
      <c r="Y897" s="62">
        <v>0</v>
      </c>
      <c r="Z897" s="138">
        <f t="shared" si="137"/>
        <v>4282263</v>
      </c>
      <c r="AA897" s="84"/>
      <c r="AB897" s="73"/>
    </row>
    <row r="898" spans="1:29" s="14" customFormat="1" ht="24.9" x14ac:dyDescent="0.4">
      <c r="A898" s="31"/>
      <c r="B898" s="260">
        <v>885</v>
      </c>
      <c r="C898" s="66" t="s">
        <v>793</v>
      </c>
      <c r="D898" s="80" t="s">
        <v>2552</v>
      </c>
      <c r="E898" s="66" t="s">
        <v>1569</v>
      </c>
      <c r="F898" s="71" t="s">
        <v>1570</v>
      </c>
      <c r="G898" s="3">
        <v>3200</v>
      </c>
      <c r="H898" s="47" t="s">
        <v>4907</v>
      </c>
      <c r="I898" s="47" t="s">
        <v>4907</v>
      </c>
      <c r="J898" s="47" t="s">
        <v>4907</v>
      </c>
      <c r="K898" s="47" t="s">
        <v>4905</v>
      </c>
      <c r="L898" s="51">
        <v>0</v>
      </c>
      <c r="M898" s="51">
        <v>0</v>
      </c>
      <c r="N898" s="72">
        <v>0</v>
      </c>
      <c r="O898" s="65"/>
      <c r="P898" s="63" t="s">
        <v>5123</v>
      </c>
      <c r="Q898" s="63" t="s">
        <v>5280</v>
      </c>
      <c r="R898" s="63" t="s">
        <v>4985</v>
      </c>
      <c r="S898" s="63">
        <v>2</v>
      </c>
      <c r="T898" s="3">
        <f t="shared" si="132"/>
        <v>3200</v>
      </c>
      <c r="U898" s="3">
        <f t="shared" si="136"/>
        <v>3200</v>
      </c>
      <c r="V898" s="3">
        <v>9559882.5999999996</v>
      </c>
      <c r="W898" s="3">
        <f t="shared" si="134"/>
        <v>3200</v>
      </c>
      <c r="X898" s="3">
        <f t="shared" si="135"/>
        <v>3200</v>
      </c>
      <c r="Y898" s="62"/>
      <c r="Z898" s="138">
        <f t="shared" si="137"/>
        <v>9559882.5999999996</v>
      </c>
      <c r="AA898" s="84"/>
      <c r="AB898" s="73"/>
    </row>
    <row r="899" spans="1:29" s="14" customFormat="1" x14ac:dyDescent="0.4">
      <c r="A899" s="31"/>
      <c r="B899" s="260">
        <v>886</v>
      </c>
      <c r="C899" s="66" t="s">
        <v>261</v>
      </c>
      <c r="D899" s="70" t="s">
        <v>2170</v>
      </c>
      <c r="E899" s="66" t="s">
        <v>271</v>
      </c>
      <c r="F899" s="71" t="s">
        <v>271</v>
      </c>
      <c r="G899" s="3">
        <v>3199</v>
      </c>
      <c r="H899" s="47" t="s">
        <v>4907</v>
      </c>
      <c r="I899" s="47" t="s">
        <v>4907</v>
      </c>
      <c r="J899" s="47" t="s">
        <v>4907</v>
      </c>
      <c r="K899" s="47" t="s">
        <v>4905</v>
      </c>
      <c r="L899" s="51">
        <v>0</v>
      </c>
      <c r="M899" s="51">
        <v>0</v>
      </c>
      <c r="N899" s="72">
        <v>0</v>
      </c>
      <c r="O899" s="65"/>
      <c r="P899" s="63" t="s">
        <v>4143</v>
      </c>
      <c r="Q899" s="63" t="s">
        <v>4144</v>
      </c>
      <c r="R899" s="63" t="s">
        <v>4985</v>
      </c>
      <c r="S899" s="63">
        <v>2</v>
      </c>
      <c r="T899" s="3">
        <f t="shared" si="132"/>
        <v>3199</v>
      </c>
      <c r="U899" s="3">
        <f t="shared" si="136"/>
        <v>3199</v>
      </c>
      <c r="V899" s="3">
        <v>8662932.8499999996</v>
      </c>
      <c r="W899" s="3">
        <f t="shared" si="134"/>
        <v>3199</v>
      </c>
      <c r="X899" s="3">
        <f t="shared" si="135"/>
        <v>3199</v>
      </c>
      <c r="Y899" s="62">
        <v>8662932.8499999996</v>
      </c>
      <c r="Z899" s="138">
        <f t="shared" si="137"/>
        <v>17325865.699999999</v>
      </c>
      <c r="AA899" s="84"/>
      <c r="AB899" s="73"/>
    </row>
    <row r="900" spans="1:29" s="14" customFormat="1" x14ac:dyDescent="0.4">
      <c r="A900" s="31"/>
      <c r="B900" s="260">
        <v>887</v>
      </c>
      <c r="C900" s="66" t="s">
        <v>849</v>
      </c>
      <c r="D900" s="66" t="s">
        <v>2582</v>
      </c>
      <c r="E900" s="66" t="s">
        <v>862</v>
      </c>
      <c r="F900" s="71" t="s">
        <v>862</v>
      </c>
      <c r="G900" s="3">
        <v>3194</v>
      </c>
      <c r="H900" s="47" t="s">
        <v>4907</v>
      </c>
      <c r="I900" s="47" t="s">
        <v>4907</v>
      </c>
      <c r="J900" s="47" t="s">
        <v>4907</v>
      </c>
      <c r="K900" s="47" t="s">
        <v>4905</v>
      </c>
      <c r="L900" s="51">
        <v>0</v>
      </c>
      <c r="M900" s="51">
        <v>0</v>
      </c>
      <c r="N900" s="72">
        <v>0</v>
      </c>
      <c r="O900" s="65"/>
      <c r="P900" s="63" t="s">
        <v>4513</v>
      </c>
      <c r="Q900" s="63" t="s">
        <v>4514</v>
      </c>
      <c r="R900" s="63" t="s">
        <v>4985</v>
      </c>
      <c r="S900" s="63">
        <v>2</v>
      </c>
      <c r="T900" s="3">
        <f t="shared" si="132"/>
        <v>3194</v>
      </c>
      <c r="U900" s="3">
        <f t="shared" si="136"/>
        <v>3194</v>
      </c>
      <c r="V900" s="3">
        <v>5562554.0700000003</v>
      </c>
      <c r="W900" s="3">
        <f t="shared" si="134"/>
        <v>3194</v>
      </c>
      <c r="X900" s="3">
        <f t="shared" si="135"/>
        <v>3194</v>
      </c>
      <c r="Y900" s="62">
        <v>5562554.0700000003</v>
      </c>
      <c r="Z900" s="138">
        <f t="shared" si="137"/>
        <v>11125108.140000001</v>
      </c>
      <c r="AA900" s="84"/>
      <c r="AB900" s="73"/>
    </row>
    <row r="901" spans="1:29" s="14" customFormat="1" x14ac:dyDescent="0.4">
      <c r="A901" s="31"/>
      <c r="B901" s="260">
        <v>888</v>
      </c>
      <c r="C901" s="66" t="s">
        <v>261</v>
      </c>
      <c r="D901" s="70" t="s">
        <v>2171</v>
      </c>
      <c r="E901" s="66" t="s">
        <v>272</v>
      </c>
      <c r="F901" s="71" t="s">
        <v>272</v>
      </c>
      <c r="G901" s="3">
        <v>3179</v>
      </c>
      <c r="H901" s="47" t="s">
        <v>4907</v>
      </c>
      <c r="I901" s="47" t="s">
        <v>4907</v>
      </c>
      <c r="J901" s="47" t="s">
        <v>4907</v>
      </c>
      <c r="K901" s="47" t="s">
        <v>4905</v>
      </c>
      <c r="L901" s="51">
        <v>0</v>
      </c>
      <c r="M901" s="51">
        <v>0</v>
      </c>
      <c r="N901" s="72">
        <v>0</v>
      </c>
      <c r="O901" s="65"/>
      <c r="P901" s="63" t="s">
        <v>4145</v>
      </c>
      <c r="Q901" s="63" t="s">
        <v>4146</v>
      </c>
      <c r="R901" s="63" t="s">
        <v>4985</v>
      </c>
      <c r="S901" s="63">
        <v>2</v>
      </c>
      <c r="T901" s="3">
        <f t="shared" si="132"/>
        <v>3179</v>
      </c>
      <c r="U901" s="3">
        <f t="shared" si="136"/>
        <v>3179</v>
      </c>
      <c r="V901" s="3">
        <v>747012.8125</v>
      </c>
      <c r="W901" s="3">
        <f t="shared" si="134"/>
        <v>3179</v>
      </c>
      <c r="X901" s="3">
        <f t="shared" si="135"/>
        <v>3179</v>
      </c>
      <c r="Y901" s="62">
        <v>747012.8125</v>
      </c>
      <c r="Z901" s="138">
        <f t="shared" si="137"/>
        <v>1494025.625</v>
      </c>
      <c r="AA901" s="84"/>
      <c r="AB901" s="73"/>
    </row>
    <row r="902" spans="1:29" s="14" customFormat="1" x14ac:dyDescent="0.4">
      <c r="A902" s="31"/>
      <c r="B902" s="260">
        <v>889</v>
      </c>
      <c r="C902" s="66" t="s">
        <v>420</v>
      </c>
      <c r="D902" s="70" t="s">
        <v>2273</v>
      </c>
      <c r="E902" s="66" t="s">
        <v>440</v>
      </c>
      <c r="F902" s="71" t="s">
        <v>440</v>
      </c>
      <c r="G902" s="3">
        <v>3163</v>
      </c>
      <c r="H902" s="47" t="s">
        <v>4907</v>
      </c>
      <c r="I902" s="47" t="s">
        <v>4907</v>
      </c>
      <c r="J902" s="47" t="s">
        <v>4907</v>
      </c>
      <c r="K902" s="47" t="s">
        <v>4905</v>
      </c>
      <c r="L902" s="51">
        <v>0</v>
      </c>
      <c r="M902" s="51">
        <v>0</v>
      </c>
      <c r="N902" s="72">
        <v>0</v>
      </c>
      <c r="O902" s="65"/>
      <c r="P902" s="63" t="s">
        <v>5068</v>
      </c>
      <c r="Q902" s="63" t="s">
        <v>5214</v>
      </c>
      <c r="R902" s="63" t="s">
        <v>4985</v>
      </c>
      <c r="S902" s="63">
        <v>2</v>
      </c>
      <c r="T902" s="62">
        <f t="shared" si="132"/>
        <v>3163</v>
      </c>
      <c r="U902" s="62">
        <f t="shared" si="136"/>
        <v>3163</v>
      </c>
      <c r="V902" s="3">
        <v>5984356</v>
      </c>
      <c r="W902" s="3">
        <f t="shared" si="134"/>
        <v>3163</v>
      </c>
      <c r="X902" s="3">
        <f t="shared" si="135"/>
        <v>3163</v>
      </c>
      <c r="Y902" s="62">
        <v>0</v>
      </c>
      <c r="Z902" s="138">
        <f t="shared" si="137"/>
        <v>5984356</v>
      </c>
      <c r="AA902" s="84"/>
      <c r="AB902" s="73"/>
    </row>
    <row r="903" spans="1:29" s="14" customFormat="1" ht="24.9" x14ac:dyDescent="0.4">
      <c r="A903" s="31"/>
      <c r="B903" s="260">
        <v>890</v>
      </c>
      <c r="C903" s="66" t="s">
        <v>1189</v>
      </c>
      <c r="D903" s="74" t="s">
        <v>3064</v>
      </c>
      <c r="E903" s="66" t="s">
        <v>1321</v>
      </c>
      <c r="F903" s="71" t="s">
        <v>1421</v>
      </c>
      <c r="G903" s="3">
        <v>3151</v>
      </c>
      <c r="H903" s="47" t="s">
        <v>4907</v>
      </c>
      <c r="I903" s="47" t="s">
        <v>4907</v>
      </c>
      <c r="J903" s="47" t="s">
        <v>4907</v>
      </c>
      <c r="K903" s="47" t="s">
        <v>4905</v>
      </c>
      <c r="L903" s="51">
        <v>0</v>
      </c>
      <c r="M903" s="51">
        <v>0</v>
      </c>
      <c r="N903" s="72">
        <v>0</v>
      </c>
      <c r="O903" s="65"/>
      <c r="P903" s="63" t="s">
        <v>4730</v>
      </c>
      <c r="Q903" s="63" t="s">
        <v>4731</v>
      </c>
      <c r="R903" s="63" t="s">
        <v>4985</v>
      </c>
      <c r="S903" s="63">
        <v>2</v>
      </c>
      <c r="T903" s="3">
        <f t="shared" si="132"/>
        <v>3151</v>
      </c>
      <c r="U903" s="3">
        <f t="shared" si="136"/>
        <v>3151</v>
      </c>
      <c r="V903" s="3">
        <v>1863067</v>
      </c>
      <c r="W903" s="3">
        <f t="shared" si="134"/>
        <v>3151</v>
      </c>
      <c r="X903" s="3">
        <f t="shared" si="135"/>
        <v>3151</v>
      </c>
      <c r="Y903" s="62">
        <v>0</v>
      </c>
      <c r="Z903" s="138">
        <f t="shared" si="137"/>
        <v>1863067</v>
      </c>
      <c r="AA903" s="84"/>
      <c r="AB903" s="73"/>
    </row>
    <row r="904" spans="1:29" s="14" customFormat="1" ht="24.9" x14ac:dyDescent="0.4">
      <c r="A904" s="31"/>
      <c r="B904" s="260">
        <v>891</v>
      </c>
      <c r="C904" s="66" t="s">
        <v>993</v>
      </c>
      <c r="D904" s="80" t="s">
        <v>2696</v>
      </c>
      <c r="E904" s="66" t="s">
        <v>1301</v>
      </c>
      <c r="F904" s="71" t="s">
        <v>1301</v>
      </c>
      <c r="G904" s="3">
        <v>3147</v>
      </c>
      <c r="H904" s="47" t="s">
        <v>4907</v>
      </c>
      <c r="I904" s="47" t="s">
        <v>4907</v>
      </c>
      <c r="J904" s="47" t="s">
        <v>4907</v>
      </c>
      <c r="K904" s="47" t="s">
        <v>4905</v>
      </c>
      <c r="L904" s="51">
        <v>0</v>
      </c>
      <c r="M904" s="51">
        <v>0</v>
      </c>
      <c r="N904" s="72">
        <v>0</v>
      </c>
      <c r="O904" s="65"/>
      <c r="P904" s="258" t="s">
        <v>3073</v>
      </c>
      <c r="Q904" s="63" t="s">
        <v>3544</v>
      </c>
      <c r="R904" s="63" t="s">
        <v>4979</v>
      </c>
      <c r="S904" s="63">
        <v>3</v>
      </c>
      <c r="T904" s="3">
        <f t="shared" si="132"/>
        <v>3147</v>
      </c>
      <c r="U904" s="3">
        <f t="shared" si="136"/>
        <v>3147</v>
      </c>
      <c r="V904" s="3">
        <v>3410654.6538157398</v>
      </c>
      <c r="W904" s="3">
        <f t="shared" si="134"/>
        <v>3147</v>
      </c>
      <c r="X904" s="3">
        <f t="shared" si="135"/>
        <v>3147</v>
      </c>
      <c r="Y904" s="62">
        <v>2240835.5025477</v>
      </c>
      <c r="Z904" s="138">
        <f t="shared" si="137"/>
        <v>5651490.1563634397</v>
      </c>
      <c r="AA904" s="84"/>
      <c r="AB904" s="73"/>
    </row>
    <row r="905" spans="1:29" s="14" customFormat="1" ht="14.6" x14ac:dyDescent="0.4">
      <c r="A905" s="28"/>
      <c r="B905" s="260">
        <v>892</v>
      </c>
      <c r="C905" s="66" t="s">
        <v>693</v>
      </c>
      <c r="D905" s="74" t="s">
        <v>1946</v>
      </c>
      <c r="E905" s="161" t="s">
        <v>852</v>
      </c>
      <c r="F905" s="71" t="s">
        <v>1675</v>
      </c>
      <c r="G905" s="3">
        <v>3145</v>
      </c>
      <c r="H905" s="47" t="s">
        <v>4907</v>
      </c>
      <c r="I905" s="47" t="s">
        <v>4907</v>
      </c>
      <c r="J905" s="47" t="s">
        <v>4907</v>
      </c>
      <c r="K905" s="47" t="s">
        <v>4905</v>
      </c>
      <c r="L905" s="51">
        <v>0</v>
      </c>
      <c r="M905" s="51">
        <v>0</v>
      </c>
      <c r="N905" s="72">
        <v>0</v>
      </c>
      <c r="O905" s="65"/>
      <c r="P905" s="63" t="s">
        <v>5111</v>
      </c>
      <c r="Q905" s="63" t="s">
        <v>5265</v>
      </c>
      <c r="R905" s="63" t="s">
        <v>4985</v>
      </c>
      <c r="S905" s="63">
        <v>2</v>
      </c>
      <c r="T905" s="3">
        <f t="shared" ref="T905:T954" si="138">IF(G905*(1-L905)-AA905&gt;0,G905*(1-L905)-AA905,0)</f>
        <v>3145</v>
      </c>
      <c r="U905" s="3">
        <f t="shared" si="136"/>
        <v>3145</v>
      </c>
      <c r="V905" s="3"/>
      <c r="W905" s="3">
        <f t="shared" si="134"/>
        <v>3145</v>
      </c>
      <c r="X905" s="3">
        <f t="shared" si="135"/>
        <v>3145</v>
      </c>
      <c r="Y905" s="62"/>
      <c r="Z905" s="138"/>
      <c r="AA905" s="84"/>
      <c r="AB905" s="73"/>
      <c r="AC905" s="13"/>
    </row>
    <row r="906" spans="1:29" s="14" customFormat="1" x14ac:dyDescent="0.4">
      <c r="A906" s="31"/>
      <c r="B906" s="260">
        <v>893</v>
      </c>
      <c r="C906" s="66" t="s">
        <v>1189</v>
      </c>
      <c r="D906" s="74" t="s">
        <v>2843</v>
      </c>
      <c r="E906" s="66" t="s">
        <v>1198</v>
      </c>
      <c r="F906" s="71" t="s">
        <v>1416</v>
      </c>
      <c r="G906" s="3">
        <v>3145</v>
      </c>
      <c r="H906" s="47" t="s">
        <v>4907</v>
      </c>
      <c r="I906" s="47" t="s">
        <v>4907</v>
      </c>
      <c r="J906" s="47" t="s">
        <v>4907</v>
      </c>
      <c r="K906" s="47" t="s">
        <v>4905</v>
      </c>
      <c r="L906" s="51">
        <v>0</v>
      </c>
      <c r="M906" s="51">
        <v>0</v>
      </c>
      <c r="N906" s="72">
        <v>0</v>
      </c>
      <c r="O906" s="65"/>
      <c r="P906" s="63" t="s">
        <v>4732</v>
      </c>
      <c r="Q906" s="63" t="s">
        <v>4733</v>
      </c>
      <c r="R906" s="63" t="s">
        <v>4985</v>
      </c>
      <c r="S906" s="63">
        <v>2</v>
      </c>
      <c r="T906" s="3">
        <f t="shared" si="138"/>
        <v>3145</v>
      </c>
      <c r="U906" s="3">
        <f t="shared" si="136"/>
        <v>3145</v>
      </c>
      <c r="V906" s="3">
        <v>5861885</v>
      </c>
      <c r="W906" s="3">
        <f t="shared" si="134"/>
        <v>3145</v>
      </c>
      <c r="X906" s="3">
        <f t="shared" si="135"/>
        <v>3145</v>
      </c>
      <c r="Y906" s="62">
        <v>0</v>
      </c>
      <c r="Z906" s="138">
        <f t="shared" ref="Z906:Z942" si="139">V906+Y906</f>
        <v>5861885</v>
      </c>
      <c r="AA906" s="84"/>
      <c r="AB906" s="73"/>
    </row>
    <row r="907" spans="1:29" s="14" customFormat="1" ht="24.9" x14ac:dyDescent="0.4">
      <c r="A907" s="31"/>
      <c r="B907" s="260">
        <v>894</v>
      </c>
      <c r="C907" s="66" t="s">
        <v>1097</v>
      </c>
      <c r="D907" s="70" t="s">
        <v>2766</v>
      </c>
      <c r="E907" s="66" t="s">
        <v>1122</v>
      </c>
      <c r="F907" s="71" t="s">
        <v>1122</v>
      </c>
      <c r="G907" s="3">
        <v>3141</v>
      </c>
      <c r="H907" s="47" t="s">
        <v>4907</v>
      </c>
      <c r="I907" s="47" t="s">
        <v>4907</v>
      </c>
      <c r="J907" s="47" t="s">
        <v>4907</v>
      </c>
      <c r="K907" s="47" t="s">
        <v>4905</v>
      </c>
      <c r="L907" s="51">
        <v>0</v>
      </c>
      <c r="M907" s="51">
        <v>0</v>
      </c>
      <c r="N907" s="72">
        <v>0.55000000000000004</v>
      </c>
      <c r="O907" s="65" t="s">
        <v>5165</v>
      </c>
      <c r="P907" s="63" t="s">
        <v>4668</v>
      </c>
      <c r="Q907" s="63" t="s">
        <v>4669</v>
      </c>
      <c r="R907" s="63" t="s">
        <v>4985</v>
      </c>
      <c r="S907" s="63">
        <v>2</v>
      </c>
      <c r="T907" s="3">
        <f t="shared" si="138"/>
        <v>3141</v>
      </c>
      <c r="U907" s="3">
        <f t="shared" si="136"/>
        <v>3141</v>
      </c>
      <c r="V907" s="3">
        <v>2809894.5233321474</v>
      </c>
      <c r="W907" s="3">
        <f t="shared" si="134"/>
        <v>3141</v>
      </c>
      <c r="X907" s="3">
        <f t="shared" si="135"/>
        <v>3141</v>
      </c>
      <c r="Y907" s="62">
        <v>2809894.5233321474</v>
      </c>
      <c r="Z907" s="138">
        <f t="shared" si="139"/>
        <v>5619789.0466642948</v>
      </c>
      <c r="AA907" s="84"/>
      <c r="AB907" s="73"/>
    </row>
    <row r="908" spans="1:29" s="14" customFormat="1" x14ac:dyDescent="0.4">
      <c r="A908" s="31"/>
      <c r="B908" s="260">
        <v>895</v>
      </c>
      <c r="C908" s="66" t="s">
        <v>420</v>
      </c>
      <c r="D908" s="70" t="s">
        <v>2274</v>
      </c>
      <c r="E908" s="66" t="s">
        <v>441</v>
      </c>
      <c r="F908" s="71" t="s">
        <v>441</v>
      </c>
      <c r="G908" s="3">
        <v>3139</v>
      </c>
      <c r="H908" s="47" t="s">
        <v>4907</v>
      </c>
      <c r="I908" s="47" t="s">
        <v>4907</v>
      </c>
      <c r="J908" s="47" t="s">
        <v>4907</v>
      </c>
      <c r="K908" s="47" t="s">
        <v>4905</v>
      </c>
      <c r="L908" s="51">
        <v>0</v>
      </c>
      <c r="M908" s="51">
        <v>0</v>
      </c>
      <c r="N908" s="72">
        <v>0</v>
      </c>
      <c r="O908" s="65"/>
      <c r="P908" s="63" t="s">
        <v>3299</v>
      </c>
      <c r="Q908" s="63" t="s">
        <v>3788</v>
      </c>
      <c r="R908" s="63" t="s">
        <v>4979</v>
      </c>
      <c r="S908" s="63">
        <v>2</v>
      </c>
      <c r="T908" s="62">
        <f t="shared" si="138"/>
        <v>3139</v>
      </c>
      <c r="U908" s="62">
        <f t="shared" si="136"/>
        <v>3139</v>
      </c>
      <c r="V908" s="3">
        <v>0</v>
      </c>
      <c r="W908" s="3">
        <f t="shared" si="134"/>
        <v>3139</v>
      </c>
      <c r="X908" s="3">
        <f t="shared" si="135"/>
        <v>3139</v>
      </c>
      <c r="Y908" s="62">
        <v>0</v>
      </c>
      <c r="Z908" s="138">
        <f t="shared" si="139"/>
        <v>0</v>
      </c>
      <c r="AA908" s="84"/>
      <c r="AB908" s="73"/>
    </row>
    <row r="909" spans="1:29" s="14" customFormat="1" x14ac:dyDescent="0.4">
      <c r="A909" s="31"/>
      <c r="B909" s="260">
        <v>896</v>
      </c>
      <c r="C909" s="66" t="s">
        <v>1063</v>
      </c>
      <c r="D909" s="70" t="s">
        <v>2738</v>
      </c>
      <c r="E909" s="66" t="s">
        <v>1075</v>
      </c>
      <c r="F909" s="71" t="s">
        <v>1075</v>
      </c>
      <c r="G909" s="3">
        <v>3133</v>
      </c>
      <c r="H909" s="47" t="s">
        <v>4907</v>
      </c>
      <c r="I909" s="47" t="s">
        <v>4907</v>
      </c>
      <c r="J909" s="47" t="s">
        <v>4907</v>
      </c>
      <c r="K909" s="47" t="s">
        <v>4905</v>
      </c>
      <c r="L909" s="51">
        <v>0</v>
      </c>
      <c r="M909" s="51">
        <v>0</v>
      </c>
      <c r="N909" s="72">
        <v>0</v>
      </c>
      <c r="O909" s="65"/>
      <c r="P909" s="63" t="s">
        <v>4638</v>
      </c>
      <c r="Q909" s="63" t="s">
        <v>4639</v>
      </c>
      <c r="R909" s="63" t="s">
        <v>4985</v>
      </c>
      <c r="S909" s="63">
        <v>2</v>
      </c>
      <c r="T909" s="62">
        <f t="shared" si="138"/>
        <v>3133</v>
      </c>
      <c r="U909" s="62">
        <f t="shared" si="136"/>
        <v>3133</v>
      </c>
      <c r="V909" s="3">
        <v>2881678.125</v>
      </c>
      <c r="W909" s="3">
        <f t="shared" si="134"/>
        <v>3133</v>
      </c>
      <c r="X909" s="3">
        <f t="shared" si="135"/>
        <v>3133</v>
      </c>
      <c r="Y909" s="62">
        <v>0</v>
      </c>
      <c r="Z909" s="138">
        <f t="shared" si="139"/>
        <v>2881678.125</v>
      </c>
      <c r="AA909" s="84"/>
      <c r="AB909" s="73"/>
    </row>
    <row r="910" spans="1:29" s="14" customFormat="1" ht="24.9" x14ac:dyDescent="0.4">
      <c r="A910" s="31"/>
      <c r="B910" s="260">
        <v>897</v>
      </c>
      <c r="C910" s="66" t="s">
        <v>781</v>
      </c>
      <c r="D910" s="70" t="s">
        <v>2530</v>
      </c>
      <c r="E910" s="66" t="s">
        <v>785</v>
      </c>
      <c r="F910" s="71" t="s">
        <v>785</v>
      </c>
      <c r="G910" s="3">
        <v>3130</v>
      </c>
      <c r="H910" s="47" t="s">
        <v>4907</v>
      </c>
      <c r="I910" s="47" t="s">
        <v>4907</v>
      </c>
      <c r="J910" s="47" t="s">
        <v>4907</v>
      </c>
      <c r="K910" s="47" t="s">
        <v>4905</v>
      </c>
      <c r="L910" s="51">
        <v>0</v>
      </c>
      <c r="M910" s="51">
        <v>0</v>
      </c>
      <c r="N910" s="72">
        <v>0</v>
      </c>
      <c r="O910" s="65"/>
      <c r="P910" s="63" t="s">
        <v>5116</v>
      </c>
      <c r="Q910" s="63" t="s">
        <v>5273</v>
      </c>
      <c r="R910" s="63" t="s">
        <v>4985</v>
      </c>
      <c r="S910" s="63">
        <v>2</v>
      </c>
      <c r="T910" s="62">
        <f t="shared" si="138"/>
        <v>3130</v>
      </c>
      <c r="U910" s="62">
        <f t="shared" si="136"/>
        <v>3130</v>
      </c>
      <c r="V910" s="3">
        <v>1020537.5</v>
      </c>
      <c r="W910" s="3">
        <f t="shared" si="134"/>
        <v>3130</v>
      </c>
      <c r="X910" s="3">
        <f t="shared" si="135"/>
        <v>3130</v>
      </c>
      <c r="Y910" s="62">
        <v>0</v>
      </c>
      <c r="Z910" s="138">
        <f t="shared" si="139"/>
        <v>1020537.5</v>
      </c>
      <c r="AA910" s="84"/>
      <c r="AB910" s="73"/>
    </row>
    <row r="911" spans="1:29" s="14" customFormat="1" ht="14.6" x14ac:dyDescent="0.4">
      <c r="A911" s="28"/>
      <c r="B911" s="260">
        <v>898</v>
      </c>
      <c r="C911" s="66" t="s">
        <v>193</v>
      </c>
      <c r="D911" s="70" t="s">
        <v>2124</v>
      </c>
      <c r="E911" s="66" t="s">
        <v>203</v>
      </c>
      <c r="F911" s="71" t="s">
        <v>203</v>
      </c>
      <c r="G911" s="3">
        <v>3124</v>
      </c>
      <c r="H911" s="47" t="s">
        <v>4907</v>
      </c>
      <c r="I911" s="47" t="s">
        <v>4907</v>
      </c>
      <c r="J911" s="47" t="s">
        <v>4907</v>
      </c>
      <c r="K911" s="47" t="s">
        <v>4905</v>
      </c>
      <c r="L911" s="51">
        <v>0</v>
      </c>
      <c r="M911" s="51">
        <v>0</v>
      </c>
      <c r="N911" s="72">
        <v>0</v>
      </c>
      <c r="O911" s="65"/>
      <c r="P911" s="63" t="s">
        <v>4119</v>
      </c>
      <c r="Q911" s="63" t="s">
        <v>4120</v>
      </c>
      <c r="R911" s="63" t="s">
        <v>4985</v>
      </c>
      <c r="S911" s="63">
        <v>2</v>
      </c>
      <c r="T911" s="3">
        <f t="shared" si="138"/>
        <v>3124</v>
      </c>
      <c r="U911" s="3">
        <f t="shared" si="136"/>
        <v>3124</v>
      </c>
      <c r="V911" s="3">
        <f>9200773/2</f>
        <v>4600386.5</v>
      </c>
      <c r="W911" s="3">
        <f t="shared" si="134"/>
        <v>3124</v>
      </c>
      <c r="X911" s="3">
        <f t="shared" si="135"/>
        <v>3124</v>
      </c>
      <c r="Y911" s="3">
        <f>9200773/2</f>
        <v>4600386.5</v>
      </c>
      <c r="Z911" s="138">
        <f t="shared" si="139"/>
        <v>9200773</v>
      </c>
      <c r="AA911" s="84"/>
      <c r="AB911" s="73"/>
      <c r="AC911" s="13"/>
    </row>
    <row r="912" spans="1:29" s="14" customFormat="1" ht="49.75" x14ac:dyDescent="0.4">
      <c r="A912" s="31"/>
      <c r="B912" s="260">
        <v>899</v>
      </c>
      <c r="C912" s="66" t="s">
        <v>793</v>
      </c>
      <c r="D912" s="80" t="s">
        <v>2553</v>
      </c>
      <c r="E912" s="66" t="s">
        <v>1571</v>
      </c>
      <c r="F912" s="71" t="s">
        <v>1572</v>
      </c>
      <c r="G912" s="3">
        <v>3123</v>
      </c>
      <c r="H912" s="47" t="s">
        <v>4907</v>
      </c>
      <c r="I912" s="47" t="s">
        <v>4907</v>
      </c>
      <c r="J912" s="47" t="s">
        <v>4907</v>
      </c>
      <c r="K912" s="47" t="s">
        <v>4905</v>
      </c>
      <c r="L912" s="51">
        <v>0</v>
      </c>
      <c r="M912" s="51">
        <v>0</v>
      </c>
      <c r="N912" s="72">
        <v>0</v>
      </c>
      <c r="O912" s="65"/>
      <c r="P912" s="63" t="s">
        <v>3412</v>
      </c>
      <c r="Q912" s="63" t="s">
        <v>3900</v>
      </c>
      <c r="R912" s="63" t="s">
        <v>4979</v>
      </c>
      <c r="S912" s="63">
        <v>1</v>
      </c>
      <c r="T912" s="3">
        <f t="shared" si="138"/>
        <v>3123</v>
      </c>
      <c r="U912" s="3">
        <f t="shared" si="136"/>
        <v>3123</v>
      </c>
      <c r="V912" s="3">
        <v>4410031.5312500009</v>
      </c>
      <c r="W912" s="3">
        <f t="shared" si="134"/>
        <v>3123</v>
      </c>
      <c r="X912" s="3">
        <f t="shared" si="135"/>
        <v>3123</v>
      </c>
      <c r="Y912" s="62">
        <v>4410031.5312500009</v>
      </c>
      <c r="Z912" s="138">
        <f t="shared" si="139"/>
        <v>8820063.0625000019</v>
      </c>
      <c r="AA912" s="84"/>
      <c r="AB912" s="73"/>
    </row>
    <row r="913" spans="1:29" s="14" customFormat="1" ht="20.149999999999999" customHeight="1" x14ac:dyDescent="0.4">
      <c r="A913" s="31"/>
      <c r="B913" s="260">
        <v>900</v>
      </c>
      <c r="C913" s="66" t="s">
        <v>319</v>
      </c>
      <c r="D913" s="70" t="s">
        <v>2437</v>
      </c>
      <c r="E913" s="66" t="s">
        <v>388</v>
      </c>
      <c r="F913" s="71" t="s">
        <v>388</v>
      </c>
      <c r="G913" s="3">
        <v>3121</v>
      </c>
      <c r="H913" s="47" t="s">
        <v>4907</v>
      </c>
      <c r="I913" s="47" t="s">
        <v>4907</v>
      </c>
      <c r="J913" s="47" t="s">
        <v>4907</v>
      </c>
      <c r="K913" s="47" t="s">
        <v>4905</v>
      </c>
      <c r="L913" s="51">
        <v>0</v>
      </c>
      <c r="M913" s="51">
        <v>0</v>
      </c>
      <c r="N913" s="72">
        <v>0</v>
      </c>
      <c r="O913" s="65"/>
      <c r="P913" s="63" t="s">
        <v>4368</v>
      </c>
      <c r="Q913" s="63" t="s">
        <v>4369</v>
      </c>
      <c r="R913" s="63" t="s">
        <v>4985</v>
      </c>
      <c r="S913" s="63">
        <v>2</v>
      </c>
      <c r="T913" s="62">
        <f t="shared" si="138"/>
        <v>3121</v>
      </c>
      <c r="U913" s="62">
        <f t="shared" si="136"/>
        <v>3121</v>
      </c>
      <c r="V913" s="3">
        <v>3282657.915</v>
      </c>
      <c r="W913" s="3">
        <f t="shared" si="134"/>
        <v>3121</v>
      </c>
      <c r="X913" s="3">
        <f t="shared" si="135"/>
        <v>3121</v>
      </c>
      <c r="Y913" s="62">
        <v>3282657.915</v>
      </c>
      <c r="Z913" s="138">
        <f t="shared" si="139"/>
        <v>6565315.8300000001</v>
      </c>
      <c r="AA913" s="84"/>
      <c r="AB913" s="73"/>
    </row>
    <row r="914" spans="1:29" s="14" customFormat="1" ht="37.299999999999997" x14ac:dyDescent="0.4">
      <c r="A914" s="31"/>
      <c r="B914" s="260">
        <v>901</v>
      </c>
      <c r="C914" s="66" t="s">
        <v>1189</v>
      </c>
      <c r="D914" s="74" t="s">
        <v>2844</v>
      </c>
      <c r="E914" s="66" t="s">
        <v>1316</v>
      </c>
      <c r="F914" s="71" t="s">
        <v>1419</v>
      </c>
      <c r="G914" s="3">
        <v>3116</v>
      </c>
      <c r="H914" s="47" t="s">
        <v>4907</v>
      </c>
      <c r="I914" s="47" t="s">
        <v>4907</v>
      </c>
      <c r="J914" s="47" t="s">
        <v>4907</v>
      </c>
      <c r="K914" s="47" t="s">
        <v>4905</v>
      </c>
      <c r="L914" s="51">
        <v>0</v>
      </c>
      <c r="M914" s="51">
        <v>0</v>
      </c>
      <c r="N914" s="72">
        <v>0</v>
      </c>
      <c r="O914" s="65"/>
      <c r="P914" s="63" t="s">
        <v>4897</v>
      </c>
      <c r="Q914" s="63" t="s">
        <v>4898</v>
      </c>
      <c r="R914" s="63" t="s">
        <v>4988</v>
      </c>
      <c r="S914" s="63" t="s">
        <v>4763</v>
      </c>
      <c r="T914" s="3">
        <f t="shared" si="138"/>
        <v>3116</v>
      </c>
      <c r="U914" s="3">
        <f t="shared" si="136"/>
        <v>3116</v>
      </c>
      <c r="V914" s="3">
        <v>3331093</v>
      </c>
      <c r="W914" s="3">
        <f t="shared" si="134"/>
        <v>3116</v>
      </c>
      <c r="X914" s="3">
        <f t="shared" si="135"/>
        <v>3116</v>
      </c>
      <c r="Y914" s="62">
        <v>0</v>
      </c>
      <c r="Z914" s="138">
        <f t="shared" si="139"/>
        <v>3331093</v>
      </c>
      <c r="AA914" s="84"/>
      <c r="AB914" s="73"/>
    </row>
    <row r="915" spans="1:29" s="14" customFormat="1" ht="24.9" x14ac:dyDescent="0.4">
      <c r="A915" s="31"/>
      <c r="B915" s="260">
        <v>902</v>
      </c>
      <c r="C915" s="66" t="s">
        <v>619</v>
      </c>
      <c r="D915" s="80" t="s">
        <v>2423</v>
      </c>
      <c r="E915" s="66" t="s">
        <v>1603</v>
      </c>
      <c r="F915" s="71" t="s">
        <v>1630</v>
      </c>
      <c r="G915" s="167">
        <v>3107</v>
      </c>
      <c r="H915" s="47" t="s">
        <v>4907</v>
      </c>
      <c r="I915" s="47" t="s">
        <v>4907</v>
      </c>
      <c r="J915" s="47" t="s">
        <v>4907</v>
      </c>
      <c r="K915" s="47" t="s">
        <v>4905</v>
      </c>
      <c r="L915" s="51">
        <v>0</v>
      </c>
      <c r="M915" s="51">
        <v>0</v>
      </c>
      <c r="N915" s="72">
        <v>0</v>
      </c>
      <c r="O915" s="65"/>
      <c r="P915" s="63" t="s">
        <v>5100</v>
      </c>
      <c r="Q915" s="63" t="s">
        <v>5252</v>
      </c>
      <c r="R915" s="63" t="s">
        <v>4985</v>
      </c>
      <c r="S915" s="63">
        <v>2</v>
      </c>
      <c r="T915" s="3">
        <f t="shared" si="138"/>
        <v>3107</v>
      </c>
      <c r="U915" s="3">
        <f t="shared" si="136"/>
        <v>3107</v>
      </c>
      <c r="V915" s="3">
        <v>3414577.6083333334</v>
      </c>
      <c r="W915" s="3">
        <f t="shared" si="134"/>
        <v>3107</v>
      </c>
      <c r="X915" s="3">
        <f t="shared" si="135"/>
        <v>3107</v>
      </c>
      <c r="Y915" s="62">
        <v>0</v>
      </c>
      <c r="Z915" s="138">
        <f t="shared" si="139"/>
        <v>3414577.6083333334</v>
      </c>
      <c r="AA915" s="84"/>
      <c r="AB915" s="73"/>
    </row>
    <row r="916" spans="1:29" s="14" customFormat="1" ht="24.9" x14ac:dyDescent="0.4">
      <c r="A916" s="31"/>
      <c r="B916" s="260">
        <v>903</v>
      </c>
      <c r="C916" s="66" t="s">
        <v>214</v>
      </c>
      <c r="D916" s="70" t="s">
        <v>2137</v>
      </c>
      <c r="E916" s="66" t="s">
        <v>227</v>
      </c>
      <c r="F916" s="71" t="s">
        <v>227</v>
      </c>
      <c r="G916" s="3">
        <v>3098</v>
      </c>
      <c r="H916" s="47" t="s">
        <v>4907</v>
      </c>
      <c r="I916" s="47" t="s">
        <v>4907</v>
      </c>
      <c r="J916" s="47" t="s">
        <v>4907</v>
      </c>
      <c r="K916" s="47" t="s">
        <v>4905</v>
      </c>
      <c r="L916" s="51">
        <v>0</v>
      </c>
      <c r="M916" s="51">
        <v>0</v>
      </c>
      <c r="N916" s="72">
        <v>0</v>
      </c>
      <c r="O916" s="65"/>
      <c r="P916" s="63" t="s">
        <v>5046</v>
      </c>
      <c r="Q916" s="63" t="s">
        <v>5183</v>
      </c>
      <c r="R916" s="63" t="s">
        <v>4985</v>
      </c>
      <c r="S916" s="63">
        <v>2</v>
      </c>
      <c r="T916" s="3">
        <f t="shared" si="138"/>
        <v>3098</v>
      </c>
      <c r="U916" s="3">
        <f t="shared" si="136"/>
        <v>3098</v>
      </c>
      <c r="V916" s="3">
        <v>3676911</v>
      </c>
      <c r="W916" s="3">
        <f t="shared" si="134"/>
        <v>3098</v>
      </c>
      <c r="X916" s="3">
        <f t="shared" si="135"/>
        <v>3098</v>
      </c>
      <c r="Y916" s="62">
        <v>0</v>
      </c>
      <c r="Z916" s="138">
        <f t="shared" si="139"/>
        <v>3676911</v>
      </c>
      <c r="AA916" s="84"/>
      <c r="AB916" s="73"/>
    </row>
    <row r="917" spans="1:29" s="14" customFormat="1" ht="21.9" customHeight="1" x14ac:dyDescent="0.4">
      <c r="A917" s="28"/>
      <c r="B917" s="260">
        <v>904</v>
      </c>
      <c r="C917" s="66" t="s">
        <v>292</v>
      </c>
      <c r="D917" s="70" t="s">
        <v>2206</v>
      </c>
      <c r="E917" s="66" t="s">
        <v>314</v>
      </c>
      <c r="F917" s="71" t="s">
        <v>314</v>
      </c>
      <c r="G917" s="3">
        <v>3092</v>
      </c>
      <c r="H917" s="47" t="s">
        <v>4907</v>
      </c>
      <c r="I917" s="47" t="s">
        <v>4907</v>
      </c>
      <c r="J917" s="47" t="s">
        <v>4907</v>
      </c>
      <c r="K917" s="47" t="s">
        <v>4905</v>
      </c>
      <c r="L917" s="51">
        <v>0</v>
      </c>
      <c r="M917" s="51">
        <v>0</v>
      </c>
      <c r="N917" s="72">
        <v>0</v>
      </c>
      <c r="O917" s="65"/>
      <c r="P917" s="63" t="s">
        <v>4195</v>
      </c>
      <c r="Q917" s="63" t="s">
        <v>4196</v>
      </c>
      <c r="R917" s="63" t="s">
        <v>4985</v>
      </c>
      <c r="S917" s="63">
        <v>2</v>
      </c>
      <c r="T917" s="62">
        <f t="shared" si="138"/>
        <v>3092</v>
      </c>
      <c r="U917" s="62">
        <f t="shared" si="136"/>
        <v>3092</v>
      </c>
      <c r="V917" s="3">
        <v>2675228</v>
      </c>
      <c r="W917" s="3">
        <f t="shared" si="134"/>
        <v>3092</v>
      </c>
      <c r="X917" s="3">
        <f t="shared" si="135"/>
        <v>3092</v>
      </c>
      <c r="Y917" s="62">
        <v>2675228</v>
      </c>
      <c r="Z917" s="138">
        <f t="shared" si="139"/>
        <v>5350456</v>
      </c>
      <c r="AA917" s="84"/>
      <c r="AB917" s="73"/>
      <c r="AC917" s="13"/>
    </row>
    <row r="918" spans="1:29" s="14" customFormat="1" ht="24.9" x14ac:dyDescent="0.4">
      <c r="A918" s="27"/>
      <c r="B918" s="260">
        <v>905</v>
      </c>
      <c r="C918" s="66" t="s">
        <v>693</v>
      </c>
      <c r="D918" s="74" t="s">
        <v>2479</v>
      </c>
      <c r="E918" s="67" t="s">
        <v>1496</v>
      </c>
      <c r="F918" s="71" t="s">
        <v>1497</v>
      </c>
      <c r="G918" s="3">
        <v>3091</v>
      </c>
      <c r="H918" s="47" t="s">
        <v>4907</v>
      </c>
      <c r="I918" s="47" t="s">
        <v>4907</v>
      </c>
      <c r="J918" s="47" t="s">
        <v>4907</v>
      </c>
      <c r="K918" s="47" t="s">
        <v>4905</v>
      </c>
      <c r="L918" s="51">
        <v>0</v>
      </c>
      <c r="M918" s="51">
        <v>0</v>
      </c>
      <c r="N918" s="72">
        <v>0</v>
      </c>
      <c r="O918" s="65"/>
      <c r="P918" s="63" t="s">
        <v>4431</v>
      </c>
      <c r="Q918" s="63" t="s">
        <v>4432</v>
      </c>
      <c r="R918" s="63" t="s">
        <v>4985</v>
      </c>
      <c r="S918" s="63">
        <v>2</v>
      </c>
      <c r="T918" s="3">
        <f t="shared" si="138"/>
        <v>3091</v>
      </c>
      <c r="U918" s="3">
        <f t="shared" si="136"/>
        <v>3091</v>
      </c>
      <c r="V918" s="3">
        <f>T918*1800</f>
        <v>5563800</v>
      </c>
      <c r="W918" s="3">
        <f t="shared" ref="W918:W981" si="140">T918</f>
        <v>3091</v>
      </c>
      <c r="X918" s="3">
        <f t="shared" ref="X918:X981" si="141">U918</f>
        <v>3091</v>
      </c>
      <c r="Y918" s="62">
        <f>U918*1800</f>
        <v>5563800</v>
      </c>
      <c r="Z918" s="138">
        <f t="shared" si="139"/>
        <v>11127600</v>
      </c>
      <c r="AA918" s="84"/>
      <c r="AB918" s="65"/>
    </row>
    <row r="919" spans="1:29" s="14" customFormat="1" ht="24.9" x14ac:dyDescent="0.4">
      <c r="A919" s="28"/>
      <c r="B919" s="260">
        <v>906</v>
      </c>
      <c r="C919" s="66" t="s">
        <v>261</v>
      </c>
      <c r="D919" s="70" t="s">
        <v>2173</v>
      </c>
      <c r="E919" s="66" t="s">
        <v>274</v>
      </c>
      <c r="F919" s="71" t="s">
        <v>288</v>
      </c>
      <c r="G919" s="3">
        <v>3082</v>
      </c>
      <c r="H919" s="47" t="s">
        <v>4907</v>
      </c>
      <c r="I919" s="47" t="s">
        <v>4907</v>
      </c>
      <c r="J919" s="47" t="s">
        <v>4907</v>
      </c>
      <c r="K919" s="47" t="s">
        <v>4905</v>
      </c>
      <c r="L919" s="51">
        <v>0</v>
      </c>
      <c r="M919" s="51">
        <v>0</v>
      </c>
      <c r="N919" s="72">
        <v>0</v>
      </c>
      <c r="O919" s="65"/>
      <c r="P919" s="63" t="s">
        <v>4147</v>
      </c>
      <c r="Q919" s="63" t="s">
        <v>4148</v>
      </c>
      <c r="R919" s="63" t="s">
        <v>4985</v>
      </c>
      <c r="S919" s="63">
        <v>2</v>
      </c>
      <c r="T919" s="3">
        <f t="shared" si="138"/>
        <v>3082</v>
      </c>
      <c r="U919" s="3">
        <f t="shared" si="136"/>
        <v>3082</v>
      </c>
      <c r="V919" s="3">
        <v>14582899.619999999</v>
      </c>
      <c r="W919" s="3">
        <f t="shared" si="140"/>
        <v>3082</v>
      </c>
      <c r="X919" s="3">
        <f t="shared" si="141"/>
        <v>3082</v>
      </c>
      <c r="Y919" s="62">
        <v>14582899.619999999</v>
      </c>
      <c r="Z919" s="138">
        <f t="shared" si="139"/>
        <v>29165799.239999998</v>
      </c>
      <c r="AA919" s="84"/>
      <c r="AB919" s="73"/>
    </row>
    <row r="920" spans="1:29" s="14" customFormat="1" ht="24.9" x14ac:dyDescent="0.4">
      <c r="A920" s="28"/>
      <c r="B920" s="260">
        <v>907</v>
      </c>
      <c r="C920" s="66" t="s">
        <v>364</v>
      </c>
      <c r="D920" s="80" t="s">
        <v>2940</v>
      </c>
      <c r="E920" s="66" t="s">
        <v>106</v>
      </c>
      <c r="F920" s="71" t="s">
        <v>106</v>
      </c>
      <c r="G920" s="3">
        <v>3070</v>
      </c>
      <c r="H920" s="47" t="s">
        <v>4907</v>
      </c>
      <c r="I920" s="47" t="s">
        <v>4907</v>
      </c>
      <c r="J920" s="47" t="s">
        <v>4907</v>
      </c>
      <c r="K920" s="47" t="s">
        <v>4905</v>
      </c>
      <c r="L920" s="51">
        <v>0</v>
      </c>
      <c r="M920" s="51">
        <v>0</v>
      </c>
      <c r="N920" s="72">
        <v>0</v>
      </c>
      <c r="O920" s="65"/>
      <c r="P920" s="63" t="s">
        <v>4212</v>
      </c>
      <c r="Q920" s="63" t="s">
        <v>4213</v>
      </c>
      <c r="R920" s="63" t="s">
        <v>4985</v>
      </c>
      <c r="S920" s="63">
        <v>2</v>
      </c>
      <c r="T920" s="62">
        <f t="shared" si="138"/>
        <v>3070</v>
      </c>
      <c r="U920" s="62">
        <f t="shared" si="136"/>
        <v>3070</v>
      </c>
      <c r="V920" s="3">
        <v>1781840</v>
      </c>
      <c r="W920" s="3">
        <f t="shared" si="140"/>
        <v>3070</v>
      </c>
      <c r="X920" s="3">
        <f t="shared" si="141"/>
        <v>3070</v>
      </c>
      <c r="Y920" s="62">
        <v>0</v>
      </c>
      <c r="Z920" s="138">
        <f t="shared" si="139"/>
        <v>1781840</v>
      </c>
      <c r="AA920" s="84"/>
      <c r="AB920" s="73"/>
    </row>
    <row r="921" spans="1:29" s="14" customFormat="1" ht="49.75" x14ac:dyDescent="0.4">
      <c r="A921" s="28"/>
      <c r="B921" s="260">
        <v>908</v>
      </c>
      <c r="C921" s="66" t="s">
        <v>821</v>
      </c>
      <c r="D921" s="74" t="s">
        <v>2561</v>
      </c>
      <c r="E921" s="66" t="s">
        <v>831</v>
      </c>
      <c r="F921" s="71" t="s">
        <v>831</v>
      </c>
      <c r="G921" s="3">
        <v>3070</v>
      </c>
      <c r="H921" s="47" t="s">
        <v>4907</v>
      </c>
      <c r="I921" s="47" t="s">
        <v>4907</v>
      </c>
      <c r="J921" s="47" t="s">
        <v>4907</v>
      </c>
      <c r="K921" s="47" t="s">
        <v>4905</v>
      </c>
      <c r="L921" s="51">
        <v>0</v>
      </c>
      <c r="M921" s="51">
        <v>0</v>
      </c>
      <c r="N921" s="72">
        <v>0</v>
      </c>
      <c r="O921" s="65"/>
      <c r="P921" s="63" t="s">
        <v>4875</v>
      </c>
      <c r="Q921" s="63" t="s">
        <v>4876</v>
      </c>
      <c r="R921" s="63" t="s">
        <v>4986</v>
      </c>
      <c r="S921" s="63" t="s">
        <v>4755</v>
      </c>
      <c r="T921" s="3">
        <f t="shared" si="138"/>
        <v>3070</v>
      </c>
      <c r="U921" s="3">
        <f t="shared" si="136"/>
        <v>3070</v>
      </c>
      <c r="V921" s="3">
        <f>T921*1800</f>
        <v>5526000</v>
      </c>
      <c r="W921" s="3">
        <f t="shared" si="140"/>
        <v>3070</v>
      </c>
      <c r="X921" s="3">
        <f t="shared" si="141"/>
        <v>3070</v>
      </c>
      <c r="Y921" s="62">
        <f>U921*1800</f>
        <v>5526000</v>
      </c>
      <c r="Z921" s="138">
        <f t="shared" si="139"/>
        <v>11052000</v>
      </c>
      <c r="AA921" s="84"/>
      <c r="AB921" s="73"/>
    </row>
    <row r="922" spans="1:29" s="14" customFormat="1" x14ac:dyDescent="0.4">
      <c r="A922" s="28"/>
      <c r="B922" s="260">
        <v>909</v>
      </c>
      <c r="C922" s="66" t="s">
        <v>1097</v>
      </c>
      <c r="D922" s="70" t="s">
        <v>2768</v>
      </c>
      <c r="E922" s="66" t="s">
        <v>1123</v>
      </c>
      <c r="F922" s="71" t="s">
        <v>1123</v>
      </c>
      <c r="G922" s="3">
        <v>3067</v>
      </c>
      <c r="H922" s="47" t="s">
        <v>4907</v>
      </c>
      <c r="I922" s="47" t="s">
        <v>4907</v>
      </c>
      <c r="J922" s="47" t="s">
        <v>4907</v>
      </c>
      <c r="K922" s="47" t="s">
        <v>4905</v>
      </c>
      <c r="L922" s="51">
        <v>0</v>
      </c>
      <c r="M922" s="51">
        <v>0</v>
      </c>
      <c r="N922" s="72">
        <v>0.53920000000000001</v>
      </c>
      <c r="O922" s="65" t="s">
        <v>5165</v>
      </c>
      <c r="P922" s="63" t="s">
        <v>5032</v>
      </c>
      <c r="Q922" s="63" t="s">
        <v>5321</v>
      </c>
      <c r="R922" s="63" t="s">
        <v>4985</v>
      </c>
      <c r="S922" s="63">
        <v>2</v>
      </c>
      <c r="T922" s="3">
        <f t="shared" si="138"/>
        <v>3067</v>
      </c>
      <c r="U922" s="3">
        <f t="shared" si="136"/>
        <v>3067</v>
      </c>
      <c r="V922" s="3">
        <v>1686806.9831362395</v>
      </c>
      <c r="W922" s="3">
        <f t="shared" si="140"/>
        <v>3067</v>
      </c>
      <c r="X922" s="3">
        <f t="shared" si="141"/>
        <v>3067</v>
      </c>
      <c r="Y922" s="62">
        <v>1686806.9831362395</v>
      </c>
      <c r="Z922" s="138">
        <f t="shared" si="139"/>
        <v>3373613.9662724789</v>
      </c>
      <c r="AA922" s="84"/>
      <c r="AB922" s="73"/>
    </row>
    <row r="923" spans="1:29" s="14" customFormat="1" x14ac:dyDescent="0.4">
      <c r="A923" s="28"/>
      <c r="B923" s="260">
        <v>910</v>
      </c>
      <c r="C923" s="66" t="s">
        <v>849</v>
      </c>
      <c r="D923" s="66" t="s">
        <v>2584</v>
      </c>
      <c r="E923" s="66" t="s">
        <v>863</v>
      </c>
      <c r="F923" s="71" t="s">
        <v>863</v>
      </c>
      <c r="G923" s="3">
        <v>3062</v>
      </c>
      <c r="H923" s="47" t="s">
        <v>4907</v>
      </c>
      <c r="I923" s="47" t="s">
        <v>4907</v>
      </c>
      <c r="J923" s="47" t="s">
        <v>4907</v>
      </c>
      <c r="K923" s="47" t="s">
        <v>4905</v>
      </c>
      <c r="L923" s="51">
        <v>0</v>
      </c>
      <c r="M923" s="51">
        <v>0</v>
      </c>
      <c r="N923" s="72">
        <v>0</v>
      </c>
      <c r="O923" s="65"/>
      <c r="P923" s="63" t="s">
        <v>4515</v>
      </c>
      <c r="Q923" s="63" t="s">
        <v>4516</v>
      </c>
      <c r="R923" s="63" t="s">
        <v>4985</v>
      </c>
      <c r="S923" s="63">
        <v>2</v>
      </c>
      <c r="T923" s="3">
        <f t="shared" si="138"/>
        <v>3062</v>
      </c>
      <c r="U923" s="3">
        <f t="shared" si="136"/>
        <v>3062</v>
      </c>
      <c r="V923" s="3">
        <v>8904039.25</v>
      </c>
      <c r="W923" s="3">
        <f t="shared" si="140"/>
        <v>3062</v>
      </c>
      <c r="X923" s="3">
        <f t="shared" si="141"/>
        <v>3062</v>
      </c>
      <c r="Y923" s="62">
        <v>8904039.25</v>
      </c>
      <c r="Z923" s="138">
        <f t="shared" si="139"/>
        <v>17808078.5</v>
      </c>
      <c r="AA923" s="84"/>
      <c r="AB923" s="73"/>
    </row>
    <row r="924" spans="1:29" s="14" customFormat="1" ht="24.9" x14ac:dyDescent="0.4">
      <c r="A924" s="28"/>
      <c r="B924" s="260">
        <v>911</v>
      </c>
      <c r="C924" s="66" t="s">
        <v>319</v>
      </c>
      <c r="D924" s="70" t="s">
        <v>2976</v>
      </c>
      <c r="E924" s="66" t="s">
        <v>676</v>
      </c>
      <c r="F924" s="71" t="s">
        <v>676</v>
      </c>
      <c r="G924" s="3">
        <v>3059</v>
      </c>
      <c r="H924" s="47" t="s">
        <v>4907</v>
      </c>
      <c r="I924" s="47" t="s">
        <v>4907</v>
      </c>
      <c r="J924" s="47" t="s">
        <v>4907</v>
      </c>
      <c r="K924" s="47" t="s">
        <v>4905</v>
      </c>
      <c r="L924" s="51">
        <v>0</v>
      </c>
      <c r="M924" s="51">
        <v>0</v>
      </c>
      <c r="N924" s="72">
        <v>0</v>
      </c>
      <c r="O924" s="65"/>
      <c r="P924" s="63" t="s">
        <v>4370</v>
      </c>
      <c r="Q924" s="63" t="s">
        <v>4371</v>
      </c>
      <c r="R924" s="63" t="s">
        <v>4985</v>
      </c>
      <c r="S924" s="63">
        <v>2</v>
      </c>
      <c r="T924" s="62">
        <f t="shared" si="138"/>
        <v>3059</v>
      </c>
      <c r="U924" s="62">
        <f t="shared" si="136"/>
        <v>3059</v>
      </c>
      <c r="V924" s="3">
        <v>2913068.6458333335</v>
      </c>
      <c r="W924" s="3">
        <f t="shared" si="140"/>
        <v>3059</v>
      </c>
      <c r="X924" s="3">
        <f t="shared" si="141"/>
        <v>3059</v>
      </c>
      <c r="Y924" s="62">
        <v>2913068.6458333335</v>
      </c>
      <c r="Z924" s="138">
        <f t="shared" si="139"/>
        <v>5826137.291666667</v>
      </c>
      <c r="AA924" s="84"/>
      <c r="AB924" s="73"/>
    </row>
    <row r="925" spans="1:29" s="14" customFormat="1" x14ac:dyDescent="0.4">
      <c r="A925" s="28"/>
      <c r="B925" s="260">
        <v>912</v>
      </c>
      <c r="C925" s="66" t="s">
        <v>693</v>
      </c>
      <c r="D925" s="70" t="s">
        <v>2460</v>
      </c>
      <c r="E925" s="66" t="s">
        <v>705</v>
      </c>
      <c r="F925" s="71" t="s">
        <v>705</v>
      </c>
      <c r="G925" s="3">
        <v>3053</v>
      </c>
      <c r="H925" s="47" t="s">
        <v>4907</v>
      </c>
      <c r="I925" s="47" t="s">
        <v>4907</v>
      </c>
      <c r="J925" s="47" t="s">
        <v>4907</v>
      </c>
      <c r="K925" s="47" t="s">
        <v>4905</v>
      </c>
      <c r="L925" s="51">
        <v>0</v>
      </c>
      <c r="M925" s="51">
        <v>0</v>
      </c>
      <c r="N925" s="72">
        <v>0</v>
      </c>
      <c r="O925" s="65"/>
      <c r="P925" s="63" t="s">
        <v>4867</v>
      </c>
      <c r="Q925" s="63" t="s">
        <v>4868</v>
      </c>
      <c r="R925" s="63" t="s">
        <v>4985</v>
      </c>
      <c r="S925" s="63">
        <v>2</v>
      </c>
      <c r="T925" s="3">
        <f t="shared" si="138"/>
        <v>3053</v>
      </c>
      <c r="U925" s="3">
        <f t="shared" si="136"/>
        <v>3053</v>
      </c>
      <c r="V925" s="3">
        <v>1368373.9999999998</v>
      </c>
      <c r="W925" s="3">
        <f t="shared" si="140"/>
        <v>3053</v>
      </c>
      <c r="X925" s="3">
        <f t="shared" si="141"/>
        <v>3053</v>
      </c>
      <c r="Y925" s="62">
        <v>0</v>
      </c>
      <c r="Z925" s="138">
        <f t="shared" si="139"/>
        <v>1368373.9999999998</v>
      </c>
      <c r="AA925" s="84"/>
      <c r="AB925" s="73"/>
    </row>
    <row r="926" spans="1:29" s="14" customFormat="1" ht="24.9" x14ac:dyDescent="0.4">
      <c r="A926" s="28"/>
      <c r="B926" s="260">
        <v>913</v>
      </c>
      <c r="C926" s="66" t="s">
        <v>560</v>
      </c>
      <c r="D926" s="70" t="s">
        <v>2962</v>
      </c>
      <c r="E926" s="66" t="s">
        <v>573</v>
      </c>
      <c r="F926" s="71" t="s">
        <v>573</v>
      </c>
      <c r="G926" s="3">
        <v>3047</v>
      </c>
      <c r="H926" s="47" t="s">
        <v>4907</v>
      </c>
      <c r="I926" s="47" t="s">
        <v>4907</v>
      </c>
      <c r="J926" s="47" t="s">
        <v>4907</v>
      </c>
      <c r="K926" s="47" t="s">
        <v>4905</v>
      </c>
      <c r="L926" s="51">
        <v>0</v>
      </c>
      <c r="M926" s="51">
        <v>0</v>
      </c>
      <c r="N926" s="72">
        <v>0</v>
      </c>
      <c r="O926" s="65"/>
      <c r="P926" s="63" t="s">
        <v>4331</v>
      </c>
      <c r="Q926" s="63" t="s">
        <v>4332</v>
      </c>
      <c r="R926" s="63" t="s">
        <v>4985</v>
      </c>
      <c r="S926" s="63">
        <v>2</v>
      </c>
      <c r="T926" s="3">
        <f t="shared" si="138"/>
        <v>3047</v>
      </c>
      <c r="U926" s="3">
        <f t="shared" si="136"/>
        <v>3047</v>
      </c>
      <c r="V926" s="3">
        <v>7855902</v>
      </c>
      <c r="W926" s="3">
        <f t="shared" si="140"/>
        <v>3047</v>
      </c>
      <c r="X926" s="3">
        <f t="shared" si="141"/>
        <v>3047</v>
      </c>
      <c r="Y926" s="62">
        <v>3293546</v>
      </c>
      <c r="Z926" s="138">
        <f t="shared" si="139"/>
        <v>11149448</v>
      </c>
      <c r="AA926" s="84"/>
      <c r="AB926" s="73"/>
    </row>
    <row r="927" spans="1:29" s="14" customFormat="1" x14ac:dyDescent="0.4">
      <c r="A927" s="28"/>
      <c r="B927" s="260">
        <v>914</v>
      </c>
      <c r="C927" s="66" t="s">
        <v>292</v>
      </c>
      <c r="D927" s="70" t="s">
        <v>2207</v>
      </c>
      <c r="E927" s="66" t="s">
        <v>318</v>
      </c>
      <c r="F927" s="71" t="s">
        <v>1392</v>
      </c>
      <c r="G927" s="3">
        <v>3042</v>
      </c>
      <c r="H927" s="47" t="s">
        <v>4907</v>
      </c>
      <c r="I927" s="47" t="s">
        <v>4907</v>
      </c>
      <c r="J927" s="47" t="s">
        <v>4907</v>
      </c>
      <c r="K927" s="47" t="s">
        <v>4905</v>
      </c>
      <c r="L927" s="51">
        <v>0</v>
      </c>
      <c r="M927" s="51">
        <v>0</v>
      </c>
      <c r="N927" s="72">
        <v>0</v>
      </c>
      <c r="O927" s="65"/>
      <c r="P927" s="63" t="s">
        <v>4197</v>
      </c>
      <c r="Q927" s="63" t="s">
        <v>4198</v>
      </c>
      <c r="R927" s="63" t="s">
        <v>4985</v>
      </c>
      <c r="S927" s="63">
        <v>2</v>
      </c>
      <c r="T927" s="62">
        <f t="shared" si="138"/>
        <v>3042</v>
      </c>
      <c r="U927" s="62">
        <f t="shared" si="136"/>
        <v>3042</v>
      </c>
      <c r="V927" s="3">
        <v>3838075</v>
      </c>
      <c r="W927" s="3">
        <f t="shared" si="140"/>
        <v>3042</v>
      </c>
      <c r="X927" s="3">
        <f t="shared" si="141"/>
        <v>3042</v>
      </c>
      <c r="Y927" s="62">
        <v>0</v>
      </c>
      <c r="Z927" s="138">
        <f t="shared" si="139"/>
        <v>3838075</v>
      </c>
      <c r="AA927" s="84"/>
      <c r="AB927" s="73"/>
    </row>
    <row r="928" spans="1:29" s="14" customFormat="1" x14ac:dyDescent="0.4">
      <c r="A928" s="28"/>
      <c r="B928" s="260">
        <v>915</v>
      </c>
      <c r="C928" s="66" t="s">
        <v>420</v>
      </c>
      <c r="D928" s="70" t="s">
        <v>2300</v>
      </c>
      <c r="E928" s="66" t="s">
        <v>1649</v>
      </c>
      <c r="F928" s="71" t="s">
        <v>1648</v>
      </c>
      <c r="G928" s="3">
        <v>3042</v>
      </c>
      <c r="H928" s="47" t="s">
        <v>4907</v>
      </c>
      <c r="I928" s="47" t="s">
        <v>4907</v>
      </c>
      <c r="J928" s="47" t="s">
        <v>4907</v>
      </c>
      <c r="K928" s="47" t="s">
        <v>4905</v>
      </c>
      <c r="L928" s="51">
        <v>0</v>
      </c>
      <c r="M928" s="51">
        <v>0</v>
      </c>
      <c r="N928" s="72">
        <v>0</v>
      </c>
      <c r="O928" s="65"/>
      <c r="P928" s="63" t="s">
        <v>3306</v>
      </c>
      <c r="Q928" s="63" t="s">
        <v>3795</v>
      </c>
      <c r="R928" s="63" t="s">
        <v>4979</v>
      </c>
      <c r="S928" s="63">
        <v>2</v>
      </c>
      <c r="T928" s="3">
        <f t="shared" si="138"/>
        <v>3042</v>
      </c>
      <c r="U928" s="3">
        <f t="shared" si="136"/>
        <v>3042</v>
      </c>
      <c r="V928" s="3">
        <v>2764654</v>
      </c>
      <c r="W928" s="3">
        <f t="shared" si="140"/>
        <v>3042</v>
      </c>
      <c r="X928" s="3">
        <f t="shared" si="141"/>
        <v>3042</v>
      </c>
      <c r="Y928" s="62">
        <v>2764654</v>
      </c>
      <c r="Z928" s="138">
        <f t="shared" si="139"/>
        <v>5529308</v>
      </c>
      <c r="AA928" s="84"/>
      <c r="AB928" s="73"/>
    </row>
    <row r="929" spans="1:29" s="14" customFormat="1" ht="24.9" x14ac:dyDescent="0.4">
      <c r="A929" s="28"/>
      <c r="B929" s="260">
        <v>916</v>
      </c>
      <c r="C929" s="66" t="s">
        <v>720</v>
      </c>
      <c r="D929" s="70" t="s">
        <v>2504</v>
      </c>
      <c r="E929" s="66" t="s">
        <v>1664</v>
      </c>
      <c r="F929" s="71" t="s">
        <v>1550</v>
      </c>
      <c r="G929" s="62">
        <v>3033</v>
      </c>
      <c r="H929" s="47" t="s">
        <v>4907</v>
      </c>
      <c r="I929" s="47" t="s">
        <v>4907</v>
      </c>
      <c r="J929" s="47" t="s">
        <v>4907</v>
      </c>
      <c r="K929" s="47" t="s">
        <v>4905</v>
      </c>
      <c r="L929" s="150">
        <v>0</v>
      </c>
      <c r="M929" s="51">
        <v>0</v>
      </c>
      <c r="N929" s="72">
        <v>0</v>
      </c>
      <c r="O929" s="65"/>
      <c r="P929" s="63" t="s">
        <v>4455</v>
      </c>
      <c r="Q929" s="63" t="s">
        <v>4456</v>
      </c>
      <c r="R929" s="63" t="s">
        <v>4985</v>
      </c>
      <c r="S929" s="63">
        <v>2</v>
      </c>
      <c r="T929" s="16">
        <f t="shared" si="138"/>
        <v>3033</v>
      </c>
      <c r="U929" s="16">
        <f t="shared" si="136"/>
        <v>3033</v>
      </c>
      <c r="V929" s="62">
        <v>3243561.6549999998</v>
      </c>
      <c r="W929" s="3">
        <f t="shared" si="140"/>
        <v>3033</v>
      </c>
      <c r="X929" s="3">
        <f t="shared" si="141"/>
        <v>3033</v>
      </c>
      <c r="Y929" s="131">
        <v>3243561.6549999998</v>
      </c>
      <c r="Z929" s="138">
        <f t="shared" si="139"/>
        <v>6487123.3099999996</v>
      </c>
      <c r="AA929" s="84"/>
      <c r="AB929" s="73"/>
    </row>
    <row r="930" spans="1:29" s="14" customFormat="1" ht="37.299999999999997" x14ac:dyDescent="0.4">
      <c r="A930" s="28"/>
      <c r="B930" s="260">
        <v>917</v>
      </c>
      <c r="C930" s="66" t="s">
        <v>849</v>
      </c>
      <c r="D930" s="70" t="s">
        <v>2576</v>
      </c>
      <c r="E930" s="66" t="s">
        <v>864</v>
      </c>
      <c r="F930" s="71" t="s">
        <v>886</v>
      </c>
      <c r="G930" s="3">
        <v>3014</v>
      </c>
      <c r="H930" s="47" t="s">
        <v>4907</v>
      </c>
      <c r="I930" s="47" t="s">
        <v>4907</v>
      </c>
      <c r="J930" s="47" t="s">
        <v>4907</v>
      </c>
      <c r="K930" s="47" t="s">
        <v>4905</v>
      </c>
      <c r="L930" s="51">
        <v>0</v>
      </c>
      <c r="M930" s="51">
        <v>0</v>
      </c>
      <c r="N930" s="72">
        <v>0</v>
      </c>
      <c r="O930" s="65"/>
      <c r="P930" s="63" t="s">
        <v>5022</v>
      </c>
      <c r="Q930" s="63" t="s">
        <v>5286</v>
      </c>
      <c r="R930" s="63" t="s">
        <v>4985</v>
      </c>
      <c r="S930" s="63">
        <v>2</v>
      </c>
      <c r="T930" s="3">
        <f t="shared" si="138"/>
        <v>3014</v>
      </c>
      <c r="U930" s="3">
        <f t="shared" si="136"/>
        <v>3014</v>
      </c>
      <c r="V930" s="3">
        <v>3196442.4849999999</v>
      </c>
      <c r="W930" s="3">
        <f t="shared" si="140"/>
        <v>3014</v>
      </c>
      <c r="X930" s="3">
        <f t="shared" si="141"/>
        <v>3014</v>
      </c>
      <c r="Y930" s="62">
        <v>3196442.4849999999</v>
      </c>
      <c r="Z930" s="138">
        <f t="shared" si="139"/>
        <v>6392884.9699999997</v>
      </c>
      <c r="AA930" s="84"/>
      <c r="AB930" s="73"/>
    </row>
    <row r="931" spans="1:29" s="14" customFormat="1" x14ac:dyDescent="0.4">
      <c r="A931" s="28"/>
      <c r="B931" s="260">
        <v>918</v>
      </c>
      <c r="C931" s="66" t="s">
        <v>720</v>
      </c>
      <c r="D931" s="70" t="s">
        <v>2499</v>
      </c>
      <c r="E931" s="66" t="s">
        <v>738</v>
      </c>
      <c r="F931" s="71" t="s">
        <v>1403</v>
      </c>
      <c r="G931" s="3">
        <v>3010</v>
      </c>
      <c r="H931" s="47" t="s">
        <v>4907</v>
      </c>
      <c r="I931" s="47" t="s">
        <v>4907</v>
      </c>
      <c r="J931" s="47" t="s">
        <v>4907</v>
      </c>
      <c r="K931" s="47" t="s">
        <v>4905</v>
      </c>
      <c r="L931" s="51">
        <v>0</v>
      </c>
      <c r="M931" s="51">
        <v>0</v>
      </c>
      <c r="N931" s="72">
        <v>0</v>
      </c>
      <c r="O931" s="65"/>
      <c r="P931" s="63" t="s">
        <v>4450</v>
      </c>
      <c r="Q931" s="63" t="s">
        <v>4451</v>
      </c>
      <c r="R931" s="63" t="s">
        <v>4985</v>
      </c>
      <c r="S931" s="63">
        <v>2</v>
      </c>
      <c r="T931" s="3">
        <f t="shared" si="138"/>
        <v>3010</v>
      </c>
      <c r="U931" s="3">
        <f t="shared" si="136"/>
        <v>3010</v>
      </c>
      <c r="V931" s="3">
        <v>843555</v>
      </c>
      <c r="W931" s="3">
        <f t="shared" si="140"/>
        <v>3010</v>
      </c>
      <c r="X931" s="3">
        <f t="shared" si="141"/>
        <v>3010</v>
      </c>
      <c r="Y931" s="62">
        <v>292639</v>
      </c>
      <c r="Z931" s="138">
        <f t="shared" si="139"/>
        <v>1136194</v>
      </c>
      <c r="AA931" s="84"/>
      <c r="AB931" s="73"/>
    </row>
    <row r="932" spans="1:29" s="14" customFormat="1" ht="24.9" x14ac:dyDescent="0.4">
      <c r="A932" s="27"/>
      <c r="B932" s="260">
        <v>919</v>
      </c>
      <c r="C932" s="66" t="s">
        <v>849</v>
      </c>
      <c r="D932" s="66" t="s">
        <v>2598</v>
      </c>
      <c r="E932" s="66" t="s">
        <v>1617</v>
      </c>
      <c r="F932" s="71" t="s">
        <v>1618</v>
      </c>
      <c r="G932" s="3">
        <v>3006</v>
      </c>
      <c r="H932" s="47" t="s">
        <v>4907</v>
      </c>
      <c r="I932" s="47" t="s">
        <v>4907</v>
      </c>
      <c r="J932" s="47" t="s">
        <v>4907</v>
      </c>
      <c r="K932" s="47" t="s">
        <v>4905</v>
      </c>
      <c r="L932" s="51">
        <v>0</v>
      </c>
      <c r="M932" s="51">
        <v>0</v>
      </c>
      <c r="N932" s="72">
        <v>0</v>
      </c>
      <c r="O932" s="65"/>
      <c r="P932" s="63" t="s">
        <v>3426</v>
      </c>
      <c r="Q932" s="63" t="s">
        <v>3914</v>
      </c>
      <c r="R932" s="63" t="s">
        <v>4979</v>
      </c>
      <c r="S932" s="63">
        <v>2</v>
      </c>
      <c r="T932" s="3">
        <f t="shared" si="138"/>
        <v>3006</v>
      </c>
      <c r="U932" s="3">
        <f t="shared" si="136"/>
        <v>3006</v>
      </c>
      <c r="V932" s="3">
        <v>3351584.5791666666</v>
      </c>
      <c r="W932" s="3">
        <f t="shared" si="140"/>
        <v>3006</v>
      </c>
      <c r="X932" s="3">
        <f t="shared" si="141"/>
        <v>3006</v>
      </c>
      <c r="Y932" s="62">
        <v>0</v>
      </c>
      <c r="Z932" s="138">
        <f t="shared" si="139"/>
        <v>3351584.5791666666</v>
      </c>
      <c r="AA932" s="84"/>
      <c r="AB932" s="73"/>
      <c r="AC932" s="11"/>
    </row>
    <row r="933" spans="1:29" s="14" customFormat="1" ht="24.9" x14ac:dyDescent="0.4">
      <c r="A933" s="28"/>
      <c r="B933" s="260">
        <v>920</v>
      </c>
      <c r="C933" s="66" t="s">
        <v>890</v>
      </c>
      <c r="D933" s="174" t="s">
        <v>2640</v>
      </c>
      <c r="E933" s="66" t="s">
        <v>1524</v>
      </c>
      <c r="F933" s="71" t="s">
        <v>1527</v>
      </c>
      <c r="G933" s="3">
        <v>3005</v>
      </c>
      <c r="H933" s="47" t="s">
        <v>4907</v>
      </c>
      <c r="I933" s="47" t="s">
        <v>4907</v>
      </c>
      <c r="J933" s="47" t="s">
        <v>4907</v>
      </c>
      <c r="K933" s="47" t="s">
        <v>4905</v>
      </c>
      <c r="L933" s="51">
        <v>0</v>
      </c>
      <c r="M933" s="51">
        <v>0</v>
      </c>
      <c r="N933" s="72">
        <v>0</v>
      </c>
      <c r="O933" s="65"/>
      <c r="P933" s="63" t="s">
        <v>4560</v>
      </c>
      <c r="Q933" s="63" t="s">
        <v>4561</v>
      </c>
      <c r="R933" s="63" t="s">
        <v>4985</v>
      </c>
      <c r="S933" s="63">
        <v>2</v>
      </c>
      <c r="T933" s="3">
        <f t="shared" si="138"/>
        <v>3005</v>
      </c>
      <c r="U933" s="3">
        <f t="shared" si="136"/>
        <v>3005</v>
      </c>
      <c r="V933" s="3">
        <v>2595228.0427083336</v>
      </c>
      <c r="W933" s="3">
        <f t="shared" si="140"/>
        <v>3005</v>
      </c>
      <c r="X933" s="3">
        <f t="shared" si="141"/>
        <v>3005</v>
      </c>
      <c r="Y933" s="62">
        <v>1214963.6072916668</v>
      </c>
      <c r="Z933" s="138">
        <f t="shared" si="139"/>
        <v>3810191.6500000004</v>
      </c>
      <c r="AA933" s="84"/>
      <c r="AB933" s="73"/>
    </row>
    <row r="934" spans="1:29" s="14" customFormat="1" ht="14.6" x14ac:dyDescent="0.4">
      <c r="A934" s="31"/>
      <c r="B934" s="260">
        <v>921</v>
      </c>
      <c r="C934" s="66" t="s">
        <v>963</v>
      </c>
      <c r="D934" s="70" t="s">
        <v>2662</v>
      </c>
      <c r="E934" s="66" t="s">
        <v>979</v>
      </c>
      <c r="F934" s="71" t="s">
        <v>979</v>
      </c>
      <c r="G934" s="3">
        <v>3005</v>
      </c>
      <c r="H934" s="47" t="s">
        <v>4907</v>
      </c>
      <c r="I934" s="47" t="s">
        <v>4907</v>
      </c>
      <c r="J934" s="47" t="s">
        <v>4907</v>
      </c>
      <c r="K934" s="47" t="s">
        <v>4905</v>
      </c>
      <c r="L934" s="51">
        <v>0</v>
      </c>
      <c r="M934" s="51">
        <v>0</v>
      </c>
      <c r="N934" s="72">
        <v>0</v>
      </c>
      <c r="O934" s="65"/>
      <c r="P934" s="63" t="s">
        <v>5141</v>
      </c>
      <c r="Q934" s="63" t="s">
        <v>5304</v>
      </c>
      <c r="R934" s="63" t="s">
        <v>4985</v>
      </c>
      <c r="S934" s="63">
        <v>2</v>
      </c>
      <c r="T934" s="3">
        <f t="shared" si="138"/>
        <v>3005</v>
      </c>
      <c r="U934" s="3">
        <f t="shared" si="136"/>
        <v>3005</v>
      </c>
      <c r="V934" s="3">
        <v>2686562.5</v>
      </c>
      <c r="W934" s="3">
        <f t="shared" si="140"/>
        <v>3005</v>
      </c>
      <c r="X934" s="3">
        <f t="shared" si="141"/>
        <v>3005</v>
      </c>
      <c r="Y934" s="62">
        <v>2686562.5</v>
      </c>
      <c r="Z934" s="138">
        <f t="shared" si="139"/>
        <v>5373125</v>
      </c>
      <c r="AA934" s="84"/>
      <c r="AB934" s="73"/>
      <c r="AC934" s="13"/>
    </row>
    <row r="935" spans="1:29" s="14" customFormat="1" ht="24.9" x14ac:dyDescent="0.4">
      <c r="A935" s="28"/>
      <c r="B935" s="260">
        <v>922</v>
      </c>
      <c r="C935" s="66" t="s">
        <v>890</v>
      </c>
      <c r="D935" s="70" t="s">
        <v>2621</v>
      </c>
      <c r="E935" s="66" t="s">
        <v>918</v>
      </c>
      <c r="F935" s="71" t="s">
        <v>918</v>
      </c>
      <c r="G935" s="3">
        <v>3002</v>
      </c>
      <c r="H935" s="47" t="s">
        <v>4907</v>
      </c>
      <c r="I935" s="47" t="s">
        <v>4907</v>
      </c>
      <c r="J935" s="47" t="s">
        <v>4907</v>
      </c>
      <c r="K935" s="47" t="s">
        <v>4905</v>
      </c>
      <c r="L935" s="51">
        <v>0</v>
      </c>
      <c r="M935" s="51">
        <v>0</v>
      </c>
      <c r="N935" s="72">
        <v>0</v>
      </c>
      <c r="O935" s="65"/>
      <c r="P935" s="63" t="s">
        <v>5131</v>
      </c>
      <c r="Q935" s="63" t="s">
        <v>5293</v>
      </c>
      <c r="R935" s="63" t="s">
        <v>4985</v>
      </c>
      <c r="S935" s="63">
        <v>2</v>
      </c>
      <c r="T935" s="62">
        <f t="shared" si="138"/>
        <v>3002</v>
      </c>
      <c r="U935" s="62">
        <f t="shared" ref="U935:U996" si="142">IF(G935*(1-M935)-AA935&gt;0,G935*(1-M935)-AA935,0)</f>
        <v>3002</v>
      </c>
      <c r="V935" s="3">
        <f>T935*1800</f>
        <v>5403600</v>
      </c>
      <c r="W935" s="3">
        <f t="shared" si="140"/>
        <v>3002</v>
      </c>
      <c r="X935" s="3">
        <f t="shared" si="141"/>
        <v>3002</v>
      </c>
      <c r="Y935" s="62">
        <f>U935*1800</f>
        <v>5403600</v>
      </c>
      <c r="Z935" s="138">
        <f t="shared" si="139"/>
        <v>10807200</v>
      </c>
      <c r="AA935" s="84"/>
      <c r="AB935" s="73"/>
    </row>
    <row r="936" spans="1:29" s="14" customFormat="1" x14ac:dyDescent="0.4">
      <c r="A936" s="28"/>
      <c r="B936" s="260">
        <v>923</v>
      </c>
      <c r="C936" s="66" t="s">
        <v>232</v>
      </c>
      <c r="D936" s="66" t="s">
        <v>2153</v>
      </c>
      <c r="E936" s="66" t="s">
        <v>252</v>
      </c>
      <c r="F936" s="71" t="s">
        <v>252</v>
      </c>
      <c r="G936" s="3">
        <v>2994</v>
      </c>
      <c r="H936" s="47" t="s">
        <v>4907</v>
      </c>
      <c r="I936" s="47" t="s">
        <v>4907</v>
      </c>
      <c r="J936" s="47" t="s">
        <v>4907</v>
      </c>
      <c r="K936" s="47" t="s">
        <v>4905</v>
      </c>
      <c r="L936" s="51">
        <v>0</v>
      </c>
      <c r="M936" s="51">
        <v>0</v>
      </c>
      <c r="N936" s="72">
        <v>0</v>
      </c>
      <c r="O936" s="65"/>
      <c r="P936" s="63" t="s">
        <v>4133</v>
      </c>
      <c r="Q936" s="63" t="s">
        <v>4134</v>
      </c>
      <c r="R936" s="63" t="s">
        <v>4985</v>
      </c>
      <c r="S936" s="63">
        <v>2</v>
      </c>
      <c r="T936" s="3">
        <f t="shared" si="138"/>
        <v>2994</v>
      </c>
      <c r="U936" s="3">
        <f t="shared" si="142"/>
        <v>2994</v>
      </c>
      <c r="V936" s="3">
        <v>1604323.8541666667</v>
      </c>
      <c r="W936" s="3">
        <f t="shared" si="140"/>
        <v>2994</v>
      </c>
      <c r="X936" s="3">
        <f t="shared" si="141"/>
        <v>2994</v>
      </c>
      <c r="Y936" s="62">
        <v>1604323.8541666667</v>
      </c>
      <c r="Z936" s="138">
        <f t="shared" si="139"/>
        <v>3208647.7083333335</v>
      </c>
      <c r="AA936" s="84"/>
      <c r="AB936" s="73"/>
    </row>
    <row r="937" spans="1:29" s="14" customFormat="1" x14ac:dyDescent="0.4">
      <c r="A937" s="28"/>
      <c r="B937" s="260">
        <v>924</v>
      </c>
      <c r="C937" s="66" t="s">
        <v>261</v>
      </c>
      <c r="D937" s="70" t="s">
        <v>2185</v>
      </c>
      <c r="E937" s="66" t="s">
        <v>1452</v>
      </c>
      <c r="F937" s="71" t="s">
        <v>1453</v>
      </c>
      <c r="G937" s="3">
        <v>2988</v>
      </c>
      <c r="H937" s="47" t="s">
        <v>4907</v>
      </c>
      <c r="I937" s="47" t="s">
        <v>4907</v>
      </c>
      <c r="J937" s="47" t="s">
        <v>4907</v>
      </c>
      <c r="K937" s="47" t="s">
        <v>4905</v>
      </c>
      <c r="L937" s="51">
        <v>0</v>
      </c>
      <c r="M937" s="51">
        <v>0</v>
      </c>
      <c r="N937" s="72">
        <v>3.1999999999999303E-3</v>
      </c>
      <c r="O937" s="65" t="s">
        <v>4978</v>
      </c>
      <c r="P937" s="63" t="s">
        <v>5057</v>
      </c>
      <c r="Q937" s="63" t="s">
        <v>5197</v>
      </c>
      <c r="R937" s="63" t="s">
        <v>4985</v>
      </c>
      <c r="S937" s="63">
        <v>2</v>
      </c>
      <c r="T937" s="3">
        <f t="shared" si="138"/>
        <v>2988</v>
      </c>
      <c r="U937" s="3">
        <f t="shared" si="142"/>
        <v>2988</v>
      </c>
      <c r="V937" s="3">
        <v>1256867.5857646682</v>
      </c>
      <c r="W937" s="3">
        <f t="shared" si="140"/>
        <v>2988</v>
      </c>
      <c r="X937" s="3">
        <f t="shared" si="141"/>
        <v>2988</v>
      </c>
      <c r="Y937" s="62">
        <v>0</v>
      </c>
      <c r="Z937" s="138">
        <f t="shared" si="139"/>
        <v>1256867.5857646682</v>
      </c>
      <c r="AA937" s="84"/>
      <c r="AB937" s="73"/>
    </row>
    <row r="938" spans="1:29" s="14" customFormat="1" ht="24.9" x14ac:dyDescent="0.4">
      <c r="A938" s="28"/>
      <c r="B938" s="260">
        <v>925</v>
      </c>
      <c r="C938" s="66" t="s">
        <v>693</v>
      </c>
      <c r="D938" s="70" t="s">
        <v>2985</v>
      </c>
      <c r="E938" s="66" t="s">
        <v>679</v>
      </c>
      <c r="F938" s="71" t="s">
        <v>1279</v>
      </c>
      <c r="G938" s="3">
        <v>2982</v>
      </c>
      <c r="H938" s="47" t="s">
        <v>4907</v>
      </c>
      <c r="I938" s="47" t="s">
        <v>4907</v>
      </c>
      <c r="J938" s="47" t="s">
        <v>4907</v>
      </c>
      <c r="K938" s="47" t="s">
        <v>4905</v>
      </c>
      <c r="L938" s="51">
        <v>0</v>
      </c>
      <c r="M938" s="51">
        <v>0</v>
      </c>
      <c r="N938" s="72">
        <v>0</v>
      </c>
      <c r="O938" s="65"/>
      <c r="P938" s="63" t="s">
        <v>4404</v>
      </c>
      <c r="Q938" s="63" t="s">
        <v>4377</v>
      </c>
      <c r="R938" s="63" t="s">
        <v>4985</v>
      </c>
      <c r="S938" s="63">
        <v>2</v>
      </c>
      <c r="T938" s="3">
        <f t="shared" si="138"/>
        <v>2982</v>
      </c>
      <c r="U938" s="3">
        <f t="shared" si="142"/>
        <v>2982</v>
      </c>
      <c r="V938" s="3">
        <v>7515727.9628252788</v>
      </c>
      <c r="W938" s="3">
        <f t="shared" si="140"/>
        <v>2982</v>
      </c>
      <c r="X938" s="3">
        <f t="shared" si="141"/>
        <v>2982</v>
      </c>
      <c r="Y938" s="62">
        <v>7515727.9628252788</v>
      </c>
      <c r="Z938" s="138">
        <f t="shared" si="139"/>
        <v>15031455.925650558</v>
      </c>
      <c r="AA938" s="117"/>
      <c r="AB938" s="65"/>
    </row>
    <row r="939" spans="1:29" s="14" customFormat="1" ht="24.9" x14ac:dyDescent="0.4">
      <c r="A939" s="28"/>
      <c r="B939" s="260">
        <v>926</v>
      </c>
      <c r="C939" s="66" t="s">
        <v>1063</v>
      </c>
      <c r="D939" s="70" t="s">
        <v>2749</v>
      </c>
      <c r="E939" s="66" t="s">
        <v>1502</v>
      </c>
      <c r="F939" s="71" t="s">
        <v>1503</v>
      </c>
      <c r="G939" s="3">
        <v>2960</v>
      </c>
      <c r="H939" s="47" t="s">
        <v>4907</v>
      </c>
      <c r="I939" s="47" t="s">
        <v>4907</v>
      </c>
      <c r="J939" s="47" t="s">
        <v>4907</v>
      </c>
      <c r="K939" s="47" t="s">
        <v>4905</v>
      </c>
      <c r="L939" s="51">
        <v>0</v>
      </c>
      <c r="M939" s="51">
        <v>0</v>
      </c>
      <c r="N939" s="72">
        <v>0</v>
      </c>
      <c r="O939" s="65"/>
      <c r="P939" s="63" t="s">
        <v>4662</v>
      </c>
      <c r="Q939" s="63" t="s">
        <v>4663</v>
      </c>
      <c r="R939" s="63" t="s">
        <v>4985</v>
      </c>
      <c r="S939" s="63">
        <v>2</v>
      </c>
      <c r="T939" s="3">
        <f t="shared" si="138"/>
        <v>2960</v>
      </c>
      <c r="U939" s="3">
        <f t="shared" si="142"/>
        <v>2960</v>
      </c>
      <c r="V939" s="3">
        <v>7619063.2300000004</v>
      </c>
      <c r="W939" s="3">
        <f t="shared" si="140"/>
        <v>2960</v>
      </c>
      <c r="X939" s="3">
        <f t="shared" si="141"/>
        <v>2960</v>
      </c>
      <c r="Y939" s="62">
        <v>0</v>
      </c>
      <c r="Z939" s="138">
        <f t="shared" si="139"/>
        <v>7619063.2300000004</v>
      </c>
      <c r="AA939" s="84"/>
      <c r="AB939" s="73"/>
    </row>
    <row r="940" spans="1:29" s="14" customFormat="1" x14ac:dyDescent="0.4">
      <c r="A940" s="28"/>
      <c r="B940" s="260">
        <v>927</v>
      </c>
      <c r="C940" s="66" t="s">
        <v>560</v>
      </c>
      <c r="D940" s="70" t="s">
        <v>2375</v>
      </c>
      <c r="E940" s="66" t="s">
        <v>574</v>
      </c>
      <c r="F940" s="71" t="s">
        <v>574</v>
      </c>
      <c r="G940" s="3">
        <v>2958</v>
      </c>
      <c r="H940" s="47" t="s">
        <v>4907</v>
      </c>
      <c r="I940" s="47" t="s">
        <v>4907</v>
      </c>
      <c r="J940" s="47" t="s">
        <v>4907</v>
      </c>
      <c r="K940" s="47" t="s">
        <v>4905</v>
      </c>
      <c r="L940" s="51">
        <v>0</v>
      </c>
      <c r="M940" s="51">
        <v>0</v>
      </c>
      <c r="N940" s="72">
        <v>0</v>
      </c>
      <c r="O940" s="65"/>
      <c r="P940" s="63" t="s">
        <v>4333</v>
      </c>
      <c r="Q940" s="63" t="s">
        <v>4334</v>
      </c>
      <c r="R940" s="63" t="s">
        <v>4985</v>
      </c>
      <c r="S940" s="63">
        <v>2</v>
      </c>
      <c r="T940" s="3">
        <f t="shared" si="138"/>
        <v>2958</v>
      </c>
      <c r="U940" s="3">
        <f t="shared" si="142"/>
        <v>2958</v>
      </c>
      <c r="V940" s="3">
        <v>2938975.1074999999</v>
      </c>
      <c r="W940" s="3">
        <f t="shared" si="140"/>
        <v>2958</v>
      </c>
      <c r="X940" s="3">
        <f t="shared" si="141"/>
        <v>2958</v>
      </c>
      <c r="Y940" s="62">
        <v>444361.61875000002</v>
      </c>
      <c r="Z940" s="138">
        <f t="shared" si="139"/>
        <v>3383336.7262499998</v>
      </c>
      <c r="AA940" s="84"/>
      <c r="AB940" s="73"/>
    </row>
    <row r="941" spans="1:29" s="14" customFormat="1" x14ac:dyDescent="0.4">
      <c r="A941" s="28"/>
      <c r="B941" s="260">
        <v>928</v>
      </c>
      <c r="C941" s="66" t="s">
        <v>319</v>
      </c>
      <c r="D941" s="70" t="s">
        <v>2438</v>
      </c>
      <c r="E941" s="66" t="s">
        <v>677</v>
      </c>
      <c r="F941" s="71" t="s">
        <v>677</v>
      </c>
      <c r="G941" s="3">
        <v>2956</v>
      </c>
      <c r="H941" s="47" t="s">
        <v>4907</v>
      </c>
      <c r="I941" s="47" t="s">
        <v>4907</v>
      </c>
      <c r="J941" s="47" t="s">
        <v>4907</v>
      </c>
      <c r="K941" s="47" t="s">
        <v>4905</v>
      </c>
      <c r="L941" s="51">
        <v>0</v>
      </c>
      <c r="M941" s="51">
        <v>0</v>
      </c>
      <c r="N941" s="72">
        <v>0</v>
      </c>
      <c r="O941" s="65"/>
      <c r="P941" s="63" t="s">
        <v>4372</v>
      </c>
      <c r="Q941" s="63" t="s">
        <v>4373</v>
      </c>
      <c r="R941" s="63" t="s">
        <v>4985</v>
      </c>
      <c r="S941" s="63">
        <v>2</v>
      </c>
      <c r="T941" s="62">
        <f t="shared" si="138"/>
        <v>2956</v>
      </c>
      <c r="U941" s="62">
        <f t="shared" si="142"/>
        <v>2956</v>
      </c>
      <c r="V941" s="3">
        <v>1925310.7083333335</v>
      </c>
      <c r="W941" s="3">
        <f t="shared" si="140"/>
        <v>2956</v>
      </c>
      <c r="X941" s="3">
        <f t="shared" si="141"/>
        <v>2956</v>
      </c>
      <c r="Y941" s="62">
        <v>1925310.7083333335</v>
      </c>
      <c r="Z941" s="138">
        <f t="shared" si="139"/>
        <v>3850621.416666667</v>
      </c>
      <c r="AA941" s="84"/>
      <c r="AB941" s="73"/>
    </row>
    <row r="942" spans="1:29" s="14" customFormat="1" x14ac:dyDescent="0.4">
      <c r="A942" s="28"/>
      <c r="B942" s="260">
        <v>929</v>
      </c>
      <c r="C942" s="66" t="s">
        <v>420</v>
      </c>
      <c r="D942" s="70" t="s">
        <v>2276</v>
      </c>
      <c r="E942" s="66" t="s">
        <v>443</v>
      </c>
      <c r="F942" s="71" t="s">
        <v>443</v>
      </c>
      <c r="G942" s="3">
        <v>2952</v>
      </c>
      <c r="H942" s="47" t="s">
        <v>4907</v>
      </c>
      <c r="I942" s="47" t="s">
        <v>4907</v>
      </c>
      <c r="J942" s="47" t="s">
        <v>4907</v>
      </c>
      <c r="K942" s="47" t="s">
        <v>4905</v>
      </c>
      <c r="L942" s="51">
        <v>0</v>
      </c>
      <c r="M942" s="51">
        <v>0</v>
      </c>
      <c r="N942" s="72">
        <v>0</v>
      </c>
      <c r="O942" s="65"/>
      <c r="P942" s="63" t="s">
        <v>4239</v>
      </c>
      <c r="Q942" s="63" t="s">
        <v>4240</v>
      </c>
      <c r="R942" s="63" t="s">
        <v>4985</v>
      </c>
      <c r="S942" s="63">
        <v>2</v>
      </c>
      <c r="T942" s="62">
        <f t="shared" si="138"/>
        <v>2952</v>
      </c>
      <c r="U942" s="62">
        <f t="shared" si="142"/>
        <v>2952</v>
      </c>
      <c r="V942" s="3">
        <v>5314422.1399999997</v>
      </c>
      <c r="W942" s="3">
        <f t="shared" si="140"/>
        <v>2952</v>
      </c>
      <c r="X942" s="3">
        <f t="shared" si="141"/>
        <v>2952</v>
      </c>
      <c r="Y942" s="62">
        <v>5314422.1399999997</v>
      </c>
      <c r="Z942" s="138">
        <f t="shared" si="139"/>
        <v>10628844.279999999</v>
      </c>
      <c r="AA942" s="84"/>
      <c r="AB942" s="73"/>
    </row>
    <row r="943" spans="1:29" s="14" customFormat="1" ht="24.9" x14ac:dyDescent="0.4">
      <c r="A943" s="28"/>
      <c r="B943" s="260">
        <v>930</v>
      </c>
      <c r="C943" s="66" t="s">
        <v>420</v>
      </c>
      <c r="D943" s="70" t="s">
        <v>2304</v>
      </c>
      <c r="E943" s="66" t="s">
        <v>1656</v>
      </c>
      <c r="F943" s="71" t="s">
        <v>1655</v>
      </c>
      <c r="G943" s="3">
        <v>2946</v>
      </c>
      <c r="H943" s="47" t="s">
        <v>4907</v>
      </c>
      <c r="I943" s="47" t="s">
        <v>4907</v>
      </c>
      <c r="J943" s="47" t="s">
        <v>4907</v>
      </c>
      <c r="K943" s="47" t="s">
        <v>4905</v>
      </c>
      <c r="L943" s="51">
        <v>0</v>
      </c>
      <c r="M943" s="51">
        <v>0</v>
      </c>
      <c r="N943" s="72">
        <v>0</v>
      </c>
      <c r="O943" s="65"/>
      <c r="P943" s="63" t="s">
        <v>4265</v>
      </c>
      <c r="Q943" s="63" t="s">
        <v>4266</v>
      </c>
      <c r="R943" s="63" t="s">
        <v>4985</v>
      </c>
      <c r="S943" s="63">
        <v>2</v>
      </c>
      <c r="T943" s="3">
        <f t="shared" si="138"/>
        <v>2946</v>
      </c>
      <c r="U943" s="3">
        <f t="shared" si="142"/>
        <v>2946</v>
      </c>
      <c r="V943" s="3"/>
      <c r="W943" s="3">
        <f t="shared" si="140"/>
        <v>2946</v>
      </c>
      <c r="X943" s="3">
        <f t="shared" si="141"/>
        <v>2946</v>
      </c>
      <c r="Y943" s="62"/>
      <c r="Z943" s="138"/>
      <c r="AA943" s="84"/>
      <c r="AB943" s="73"/>
    </row>
    <row r="944" spans="1:29" s="14" customFormat="1" ht="24.9" x14ac:dyDescent="0.4">
      <c r="A944" s="28"/>
      <c r="B944" s="260">
        <v>931</v>
      </c>
      <c r="C944" s="66" t="s">
        <v>693</v>
      </c>
      <c r="D944" s="74" t="s">
        <v>2992</v>
      </c>
      <c r="E944" s="66" t="s">
        <v>1470</v>
      </c>
      <c r="F944" s="71" t="s">
        <v>1752</v>
      </c>
      <c r="G944" s="3">
        <f>2141+804</f>
        <v>2945</v>
      </c>
      <c r="H944" s="47" t="s">
        <v>4907</v>
      </c>
      <c r="I944" s="47" t="s">
        <v>4907</v>
      </c>
      <c r="J944" s="47" t="s">
        <v>4907</v>
      </c>
      <c r="K944" s="47" t="s">
        <v>4905</v>
      </c>
      <c r="L944" s="51">
        <v>0</v>
      </c>
      <c r="M944" s="51">
        <v>0</v>
      </c>
      <c r="N944" s="72">
        <v>0</v>
      </c>
      <c r="O944" s="65"/>
      <c r="P944" s="63" t="s">
        <v>4425</v>
      </c>
      <c r="Q944" s="63" t="s">
        <v>4426</v>
      </c>
      <c r="R944" s="63" t="s">
        <v>4985</v>
      </c>
      <c r="S944" s="63">
        <v>2</v>
      </c>
      <c r="T944" s="3">
        <f t="shared" si="138"/>
        <v>2945</v>
      </c>
      <c r="U944" s="3">
        <f t="shared" si="142"/>
        <v>2945</v>
      </c>
      <c r="V944" s="3">
        <v>4519747.502096436</v>
      </c>
      <c r="W944" s="3">
        <f t="shared" si="140"/>
        <v>2945</v>
      </c>
      <c r="X944" s="3">
        <f t="shared" si="141"/>
        <v>2945</v>
      </c>
      <c r="Y944" s="62">
        <v>4519747.502096436</v>
      </c>
      <c r="Z944" s="138">
        <f>V944+Y944</f>
        <v>9039495.004192872</v>
      </c>
      <c r="AA944" s="84"/>
      <c r="AB944" s="73"/>
    </row>
    <row r="945" spans="1:29" s="14" customFormat="1" x14ac:dyDescent="0.4">
      <c r="A945" s="28"/>
      <c r="B945" s="260">
        <v>932</v>
      </c>
      <c r="C945" s="66" t="s">
        <v>402</v>
      </c>
      <c r="D945" s="66" t="s">
        <v>2256</v>
      </c>
      <c r="E945" s="66" t="s">
        <v>411</v>
      </c>
      <c r="F945" s="71" t="s">
        <v>411</v>
      </c>
      <c r="G945" s="3">
        <v>2931</v>
      </c>
      <c r="H945" s="47" t="s">
        <v>4907</v>
      </c>
      <c r="I945" s="47" t="s">
        <v>4907</v>
      </c>
      <c r="J945" s="47" t="s">
        <v>4907</v>
      </c>
      <c r="K945" s="47" t="s">
        <v>4905</v>
      </c>
      <c r="L945" s="51">
        <v>0</v>
      </c>
      <c r="M945" s="51">
        <v>0</v>
      </c>
      <c r="N945" s="72">
        <v>0</v>
      </c>
      <c r="O945" s="65"/>
      <c r="P945" s="63" t="s">
        <v>4229</v>
      </c>
      <c r="Q945" s="63" t="s">
        <v>4230</v>
      </c>
      <c r="R945" s="63" t="s">
        <v>4985</v>
      </c>
      <c r="S945" s="63">
        <v>2</v>
      </c>
      <c r="T945" s="3">
        <f t="shared" si="138"/>
        <v>2931</v>
      </c>
      <c r="U945" s="3">
        <f t="shared" si="142"/>
        <v>2931</v>
      </c>
      <c r="V945" s="3">
        <v>3400000</v>
      </c>
      <c r="W945" s="3">
        <f t="shared" si="140"/>
        <v>2931</v>
      </c>
      <c r="X945" s="3">
        <f t="shared" si="141"/>
        <v>2931</v>
      </c>
      <c r="Y945" s="62">
        <v>0</v>
      </c>
      <c r="Z945" s="138">
        <f>V945+Y945</f>
        <v>3400000</v>
      </c>
      <c r="AA945" s="84"/>
      <c r="AB945" s="73"/>
    </row>
    <row r="946" spans="1:29" s="14" customFormat="1" ht="37.299999999999997" x14ac:dyDescent="0.4">
      <c r="A946" s="28"/>
      <c r="B946" s="260">
        <v>933</v>
      </c>
      <c r="C946" s="66" t="s">
        <v>1245</v>
      </c>
      <c r="D946" s="70" t="s">
        <v>2136</v>
      </c>
      <c r="E946" s="66" t="s">
        <v>1246</v>
      </c>
      <c r="F946" s="71" t="s">
        <v>1247</v>
      </c>
      <c r="G946" s="3">
        <v>2929</v>
      </c>
      <c r="H946" s="47" t="s">
        <v>4907</v>
      </c>
      <c r="I946" s="47" t="s">
        <v>4907</v>
      </c>
      <c r="J946" s="47" t="s">
        <v>4907</v>
      </c>
      <c r="K946" s="47" t="s">
        <v>4905</v>
      </c>
      <c r="L946" s="51">
        <v>0</v>
      </c>
      <c r="M946" s="51">
        <v>0</v>
      </c>
      <c r="N946" s="72">
        <v>0</v>
      </c>
      <c r="O946" s="65"/>
      <c r="P946" s="63" t="s">
        <v>5045</v>
      </c>
      <c r="Q946" s="63" t="s">
        <v>5182</v>
      </c>
      <c r="R946" s="63" t="s">
        <v>4985</v>
      </c>
      <c r="S946" s="63">
        <v>2</v>
      </c>
      <c r="T946" s="3">
        <f t="shared" si="138"/>
        <v>2929</v>
      </c>
      <c r="U946" s="3">
        <f t="shared" si="142"/>
        <v>2929</v>
      </c>
      <c r="V946" s="3">
        <v>4535442</v>
      </c>
      <c r="W946" s="3">
        <f t="shared" si="140"/>
        <v>2929</v>
      </c>
      <c r="X946" s="3">
        <f t="shared" si="141"/>
        <v>2929</v>
      </c>
      <c r="Y946" s="62">
        <v>0</v>
      </c>
      <c r="Z946" s="138">
        <f>V946+Y946</f>
        <v>4535442</v>
      </c>
      <c r="AA946" s="84"/>
      <c r="AB946" s="73"/>
    </row>
    <row r="947" spans="1:29" s="14" customFormat="1" x14ac:dyDescent="0.4">
      <c r="A947" s="28"/>
      <c r="B947" s="260">
        <v>934</v>
      </c>
      <c r="C947" s="66" t="s">
        <v>743</v>
      </c>
      <c r="D947" s="70" t="s">
        <v>2516</v>
      </c>
      <c r="E947" s="66" t="s">
        <v>761</v>
      </c>
      <c r="F947" s="71" t="s">
        <v>761</v>
      </c>
      <c r="G947" s="3">
        <v>2927</v>
      </c>
      <c r="H947" s="47" t="s">
        <v>4907</v>
      </c>
      <c r="I947" s="47" t="s">
        <v>4907</v>
      </c>
      <c r="J947" s="47" t="s">
        <v>4907</v>
      </c>
      <c r="K947" s="47" t="s">
        <v>4905</v>
      </c>
      <c r="L947" s="51">
        <v>0</v>
      </c>
      <c r="M947" s="51">
        <v>0</v>
      </c>
      <c r="N947" s="72">
        <v>3.4999999999999996E-3</v>
      </c>
      <c r="O947" s="65" t="s">
        <v>4978</v>
      </c>
      <c r="P947" s="63" t="s">
        <v>4459</v>
      </c>
      <c r="Q947" s="63" t="s">
        <v>4460</v>
      </c>
      <c r="R947" s="63" t="s">
        <v>4985</v>
      </c>
      <c r="S947" s="63">
        <v>2</v>
      </c>
      <c r="T947" s="62">
        <f t="shared" si="138"/>
        <v>2927</v>
      </c>
      <c r="U947" s="62">
        <f t="shared" si="142"/>
        <v>2927</v>
      </c>
      <c r="V947" s="3">
        <v>11000000</v>
      </c>
      <c r="W947" s="3">
        <f t="shared" si="140"/>
        <v>2927</v>
      </c>
      <c r="X947" s="3">
        <f t="shared" si="141"/>
        <v>2927</v>
      </c>
      <c r="Y947" s="62">
        <v>11000000</v>
      </c>
      <c r="Z947" s="138">
        <f>V947+Y947</f>
        <v>22000000</v>
      </c>
      <c r="AA947" s="84"/>
      <c r="AB947" s="73"/>
    </row>
    <row r="948" spans="1:29" s="14" customFormat="1" x14ac:dyDescent="0.4">
      <c r="A948" s="28"/>
      <c r="B948" s="260">
        <v>935</v>
      </c>
      <c r="C948" s="66" t="s">
        <v>890</v>
      </c>
      <c r="D948" s="70" t="s">
        <v>2622</v>
      </c>
      <c r="E948" s="66" t="s">
        <v>921</v>
      </c>
      <c r="F948" s="71" t="s">
        <v>958</v>
      </c>
      <c r="G948" s="3">
        <v>2926</v>
      </c>
      <c r="H948" s="47" t="s">
        <v>4907</v>
      </c>
      <c r="I948" s="47" t="s">
        <v>4907</v>
      </c>
      <c r="J948" s="47" t="s">
        <v>4907</v>
      </c>
      <c r="K948" s="47" t="s">
        <v>4905</v>
      </c>
      <c r="L948" s="51">
        <v>0</v>
      </c>
      <c r="M948" s="51">
        <v>0</v>
      </c>
      <c r="N948" s="72">
        <v>0</v>
      </c>
      <c r="O948" s="65"/>
      <c r="P948" s="63" t="s">
        <v>4549</v>
      </c>
      <c r="Q948" s="63" t="s">
        <v>4550</v>
      </c>
      <c r="R948" s="63" t="s">
        <v>4985</v>
      </c>
      <c r="S948" s="63">
        <v>2</v>
      </c>
      <c r="T948" s="62">
        <f t="shared" si="138"/>
        <v>2926</v>
      </c>
      <c r="U948" s="62">
        <f t="shared" si="142"/>
        <v>2926</v>
      </c>
      <c r="V948" s="3">
        <v>941265.625</v>
      </c>
      <c r="W948" s="3">
        <f t="shared" si="140"/>
        <v>2926</v>
      </c>
      <c r="X948" s="3">
        <f t="shared" si="141"/>
        <v>2926</v>
      </c>
      <c r="Y948" s="62">
        <v>941265.625</v>
      </c>
      <c r="Z948" s="138">
        <f>V948+Y948</f>
        <v>1882531.25</v>
      </c>
      <c r="AA948" s="84"/>
      <c r="AB948" s="73"/>
    </row>
    <row r="949" spans="1:29" s="14" customFormat="1" ht="37.299999999999997" x14ac:dyDescent="0.4">
      <c r="A949" s="28"/>
      <c r="B949" s="260">
        <v>936</v>
      </c>
      <c r="C949" s="66" t="s">
        <v>420</v>
      </c>
      <c r="D949" s="70" t="s">
        <v>2306</v>
      </c>
      <c r="E949" s="66" t="s">
        <v>1660</v>
      </c>
      <c r="F949" s="71" t="s">
        <v>1659</v>
      </c>
      <c r="G949" s="3">
        <v>2925</v>
      </c>
      <c r="H949" s="47" t="s">
        <v>4907</v>
      </c>
      <c r="I949" s="47" t="s">
        <v>4907</v>
      </c>
      <c r="J949" s="47" t="s">
        <v>4907</v>
      </c>
      <c r="K949" s="47" t="s">
        <v>4905</v>
      </c>
      <c r="L949" s="51">
        <v>0</v>
      </c>
      <c r="M949" s="51">
        <v>0</v>
      </c>
      <c r="N949" s="72">
        <v>0</v>
      </c>
      <c r="O949" s="65"/>
      <c r="P949" s="63" t="s">
        <v>5082</v>
      </c>
      <c r="Q949" s="63" t="s">
        <v>5228</v>
      </c>
      <c r="R949" s="63" t="s">
        <v>4985</v>
      </c>
      <c r="S949" s="63">
        <v>2</v>
      </c>
      <c r="T949" s="3">
        <f t="shared" si="138"/>
        <v>2925</v>
      </c>
      <c r="U949" s="3">
        <f t="shared" si="142"/>
        <v>2925</v>
      </c>
      <c r="V949" s="3"/>
      <c r="W949" s="3">
        <f t="shared" si="140"/>
        <v>2925</v>
      </c>
      <c r="X949" s="3">
        <f t="shared" si="141"/>
        <v>2925</v>
      </c>
      <c r="Y949" s="62"/>
      <c r="Z949" s="138"/>
      <c r="AA949" s="84"/>
      <c r="AB949" s="73"/>
    </row>
    <row r="950" spans="1:29" s="14" customFormat="1" x14ac:dyDescent="0.4">
      <c r="A950" s="28"/>
      <c r="B950" s="260">
        <v>937</v>
      </c>
      <c r="C950" s="66" t="s">
        <v>849</v>
      </c>
      <c r="D950" s="66" t="s">
        <v>3012</v>
      </c>
      <c r="E950" s="66" t="s">
        <v>677</v>
      </c>
      <c r="F950" s="71" t="s">
        <v>677</v>
      </c>
      <c r="G950" s="3">
        <v>2922</v>
      </c>
      <c r="H950" s="47" t="s">
        <v>4907</v>
      </c>
      <c r="I950" s="47" t="s">
        <v>4907</v>
      </c>
      <c r="J950" s="47" t="s">
        <v>4907</v>
      </c>
      <c r="K950" s="47" t="s">
        <v>4905</v>
      </c>
      <c r="L950" s="51">
        <v>0</v>
      </c>
      <c r="M950" s="51">
        <v>0</v>
      </c>
      <c r="N950" s="72">
        <v>0</v>
      </c>
      <c r="O950" s="65"/>
      <c r="P950" s="63" t="s">
        <v>4517</v>
      </c>
      <c r="Q950" s="63" t="s">
        <v>4518</v>
      </c>
      <c r="R950" s="63" t="s">
        <v>4985</v>
      </c>
      <c r="S950" s="63">
        <v>2</v>
      </c>
      <c r="T950" s="3">
        <f t="shared" si="138"/>
        <v>2922</v>
      </c>
      <c r="U950" s="3">
        <f t="shared" si="142"/>
        <v>2922</v>
      </c>
      <c r="V950" s="3">
        <v>12500000</v>
      </c>
      <c r="W950" s="3">
        <f t="shared" si="140"/>
        <v>2922</v>
      </c>
      <c r="X950" s="3">
        <f t="shared" si="141"/>
        <v>2922</v>
      </c>
      <c r="Y950" s="62">
        <v>12500000</v>
      </c>
      <c r="Z950" s="138">
        <f t="shared" ref="Z950:Z981" si="143">V950+Y950</f>
        <v>25000000</v>
      </c>
      <c r="AA950" s="84"/>
      <c r="AB950" s="73"/>
    </row>
    <row r="951" spans="1:29" s="14" customFormat="1" x14ac:dyDescent="0.4">
      <c r="A951" s="28"/>
      <c r="B951" s="260">
        <v>938</v>
      </c>
      <c r="C951" s="66" t="s">
        <v>471</v>
      </c>
      <c r="D951" s="70" t="s">
        <v>2331</v>
      </c>
      <c r="E951" s="66" t="s">
        <v>501</v>
      </c>
      <c r="F951" s="71" t="s">
        <v>501</v>
      </c>
      <c r="G951" s="3">
        <v>2918</v>
      </c>
      <c r="H951" s="47" t="s">
        <v>4907</v>
      </c>
      <c r="I951" s="47" t="s">
        <v>4907</v>
      </c>
      <c r="J951" s="47" t="s">
        <v>4907</v>
      </c>
      <c r="K951" s="47" t="s">
        <v>4905</v>
      </c>
      <c r="L951" s="51">
        <v>0</v>
      </c>
      <c r="M951" s="51">
        <v>0</v>
      </c>
      <c r="N951" s="72">
        <v>0</v>
      </c>
      <c r="O951" s="65"/>
      <c r="P951" s="63" t="s">
        <v>5013</v>
      </c>
      <c r="Q951" s="63" t="s">
        <v>5238</v>
      </c>
      <c r="R951" s="63" t="s">
        <v>4985</v>
      </c>
      <c r="S951" s="63">
        <v>2</v>
      </c>
      <c r="T951" s="3">
        <f t="shared" si="138"/>
        <v>2918</v>
      </c>
      <c r="U951" s="3">
        <f t="shared" si="142"/>
        <v>2918</v>
      </c>
      <c r="V951" s="3">
        <v>2766839.5</v>
      </c>
      <c r="W951" s="3">
        <f t="shared" si="140"/>
        <v>2918</v>
      </c>
      <c r="X951" s="3">
        <f t="shared" si="141"/>
        <v>2918</v>
      </c>
      <c r="Y951" s="62">
        <v>2766839.5</v>
      </c>
      <c r="Z951" s="138">
        <f t="shared" si="143"/>
        <v>5533679</v>
      </c>
      <c r="AA951" s="84"/>
      <c r="AB951" s="73"/>
    </row>
    <row r="952" spans="1:29" s="14" customFormat="1" ht="14.6" x14ac:dyDescent="0.4">
      <c r="A952" s="27"/>
      <c r="B952" s="260">
        <v>939</v>
      </c>
      <c r="C952" s="66" t="s">
        <v>471</v>
      </c>
      <c r="D952" s="70" t="s">
        <v>2332</v>
      </c>
      <c r="E952" s="66" t="s">
        <v>502</v>
      </c>
      <c r="F952" s="71" t="s">
        <v>502</v>
      </c>
      <c r="G952" s="3">
        <v>2917</v>
      </c>
      <c r="H952" s="47" t="s">
        <v>4907</v>
      </c>
      <c r="I952" s="47" t="s">
        <v>4907</v>
      </c>
      <c r="J952" s="47" t="s">
        <v>4907</v>
      </c>
      <c r="K952" s="47" t="s">
        <v>4905</v>
      </c>
      <c r="L952" s="51">
        <v>0</v>
      </c>
      <c r="M952" s="51">
        <v>0</v>
      </c>
      <c r="N952" s="72">
        <v>0</v>
      </c>
      <c r="O952" s="65"/>
      <c r="P952" s="63" t="s">
        <v>5088</v>
      </c>
      <c r="Q952" s="63" t="s">
        <v>5239</v>
      </c>
      <c r="R952" s="63" t="s">
        <v>4985</v>
      </c>
      <c r="S952" s="63">
        <v>2</v>
      </c>
      <c r="T952" s="3">
        <f t="shared" si="138"/>
        <v>2917</v>
      </c>
      <c r="U952" s="3">
        <f t="shared" si="142"/>
        <v>2917</v>
      </c>
      <c r="V952" s="3">
        <v>2905445</v>
      </c>
      <c r="W952" s="3">
        <f t="shared" si="140"/>
        <v>2917</v>
      </c>
      <c r="X952" s="3">
        <f t="shared" si="141"/>
        <v>2917</v>
      </c>
      <c r="Y952" s="62">
        <v>2905445</v>
      </c>
      <c r="Z952" s="138">
        <f t="shared" si="143"/>
        <v>5810890</v>
      </c>
      <c r="AA952" s="84"/>
      <c r="AB952" s="73"/>
      <c r="AC952" s="13"/>
    </row>
    <row r="953" spans="1:29" s="14" customFormat="1" x14ac:dyDescent="0.3">
      <c r="A953" s="28"/>
      <c r="B953" s="260">
        <v>940</v>
      </c>
      <c r="C953" s="66" t="s">
        <v>193</v>
      </c>
      <c r="D953" s="70" t="s">
        <v>2121</v>
      </c>
      <c r="E953" s="66" t="s">
        <v>201</v>
      </c>
      <c r="F953" s="71" t="s">
        <v>201</v>
      </c>
      <c r="G953" s="3">
        <v>2912</v>
      </c>
      <c r="H953" s="47" t="s">
        <v>4907</v>
      </c>
      <c r="I953" s="47" t="s">
        <v>4907</v>
      </c>
      <c r="J953" s="47" t="s">
        <v>4907</v>
      </c>
      <c r="K953" s="47" t="s">
        <v>4905</v>
      </c>
      <c r="L953" s="51">
        <v>0</v>
      </c>
      <c r="M953" s="51">
        <v>0</v>
      </c>
      <c r="N953" s="72">
        <v>0</v>
      </c>
      <c r="O953" s="65"/>
      <c r="P953" s="63" t="s">
        <v>4115</v>
      </c>
      <c r="Q953" s="63" t="s">
        <v>4116</v>
      </c>
      <c r="R953" s="63" t="s">
        <v>4985</v>
      </c>
      <c r="S953" s="63">
        <v>2</v>
      </c>
      <c r="T953" s="3">
        <f t="shared" si="138"/>
        <v>2912</v>
      </c>
      <c r="U953" s="3">
        <f t="shared" si="142"/>
        <v>2912</v>
      </c>
      <c r="V953" s="175">
        <v>5550299.5</v>
      </c>
      <c r="W953" s="3">
        <f t="shared" si="140"/>
        <v>2912</v>
      </c>
      <c r="X953" s="3">
        <f t="shared" si="141"/>
        <v>2912</v>
      </c>
      <c r="Y953" s="62">
        <v>5550299.5</v>
      </c>
      <c r="Z953" s="138">
        <f t="shared" si="143"/>
        <v>11100599</v>
      </c>
      <c r="AA953" s="84"/>
      <c r="AB953" s="73"/>
    </row>
    <row r="954" spans="1:29" s="14" customFormat="1" x14ac:dyDescent="0.4">
      <c r="A954" s="28"/>
      <c r="B954" s="260">
        <v>941</v>
      </c>
      <c r="C954" s="66" t="s">
        <v>364</v>
      </c>
      <c r="D954" s="80" t="s">
        <v>2241</v>
      </c>
      <c r="E954" s="66" t="s">
        <v>391</v>
      </c>
      <c r="F954" s="71" t="s">
        <v>391</v>
      </c>
      <c r="G954" s="3">
        <v>2903</v>
      </c>
      <c r="H954" s="47" t="s">
        <v>4907</v>
      </c>
      <c r="I954" s="47" t="s">
        <v>4907</v>
      </c>
      <c r="J954" s="47" t="s">
        <v>4907</v>
      </c>
      <c r="K954" s="47" t="s">
        <v>4905</v>
      </c>
      <c r="L954" s="51">
        <v>0</v>
      </c>
      <c r="M954" s="51">
        <v>0</v>
      </c>
      <c r="N954" s="72">
        <v>0</v>
      </c>
      <c r="O954" s="65"/>
      <c r="P954" s="63" t="s">
        <v>5006</v>
      </c>
      <c r="Q954" s="63" t="s">
        <v>5203</v>
      </c>
      <c r="R954" s="63" t="s">
        <v>4985</v>
      </c>
      <c r="S954" s="63">
        <v>2</v>
      </c>
      <c r="T954" s="3">
        <f t="shared" si="138"/>
        <v>2903</v>
      </c>
      <c r="U954" s="3">
        <f t="shared" si="142"/>
        <v>2903</v>
      </c>
      <c r="V954" s="3">
        <v>1069979.085</v>
      </c>
      <c r="W954" s="3">
        <f t="shared" si="140"/>
        <v>2903</v>
      </c>
      <c r="X954" s="3">
        <f t="shared" si="141"/>
        <v>2903</v>
      </c>
      <c r="Y954" s="62">
        <v>1069979.085</v>
      </c>
      <c r="Z954" s="138">
        <f t="shared" si="143"/>
        <v>2139958.17</v>
      </c>
      <c r="AA954" s="84"/>
      <c r="AB954" s="73"/>
    </row>
    <row r="955" spans="1:29" s="14" customFormat="1" ht="24.9" x14ac:dyDescent="0.4">
      <c r="A955" s="28"/>
      <c r="B955" s="260">
        <v>942</v>
      </c>
      <c r="C955" s="66" t="s">
        <v>162</v>
      </c>
      <c r="D955" s="70" t="s">
        <v>2105</v>
      </c>
      <c r="E955" s="66" t="s">
        <v>1243</v>
      </c>
      <c r="F955" s="71" t="s">
        <v>1801</v>
      </c>
      <c r="G955" s="3">
        <v>2899</v>
      </c>
      <c r="H955" s="47" t="s">
        <v>4907</v>
      </c>
      <c r="I955" s="47" t="s">
        <v>4907</v>
      </c>
      <c r="J955" s="47" t="s">
        <v>4907</v>
      </c>
      <c r="K955" s="47" t="s">
        <v>4905</v>
      </c>
      <c r="L955" s="51">
        <v>0</v>
      </c>
      <c r="M955" s="51">
        <v>0</v>
      </c>
      <c r="N955" s="72">
        <v>0</v>
      </c>
      <c r="O955" s="65"/>
      <c r="P955" s="63" t="s">
        <v>4113</v>
      </c>
      <c r="Q955" s="63" t="s">
        <v>4114</v>
      </c>
      <c r="R955" s="63" t="s">
        <v>4985</v>
      </c>
      <c r="S955" s="63">
        <v>2</v>
      </c>
      <c r="T955" s="3">
        <v>2841</v>
      </c>
      <c r="U955" s="3">
        <f t="shared" si="142"/>
        <v>2899</v>
      </c>
      <c r="V955" s="3">
        <v>4609638</v>
      </c>
      <c r="W955" s="3">
        <f t="shared" si="140"/>
        <v>2841</v>
      </c>
      <c r="X955" s="3">
        <f t="shared" si="141"/>
        <v>2899</v>
      </c>
      <c r="Y955" s="62">
        <v>0</v>
      </c>
      <c r="Z955" s="212">
        <f t="shared" si="143"/>
        <v>4609638</v>
      </c>
      <c r="AA955" s="84"/>
      <c r="AB955" s="73"/>
    </row>
    <row r="956" spans="1:29" s="14" customFormat="1" x14ac:dyDescent="0.4">
      <c r="A956" s="28"/>
      <c r="B956" s="260">
        <v>943</v>
      </c>
      <c r="C956" s="66" t="s">
        <v>214</v>
      </c>
      <c r="D956" s="70" t="s">
        <v>2138</v>
      </c>
      <c r="E956" s="66" t="s">
        <v>224</v>
      </c>
      <c r="F956" s="71" t="s">
        <v>224</v>
      </c>
      <c r="G956" s="3">
        <v>2897</v>
      </c>
      <c r="H956" s="47" t="s">
        <v>4907</v>
      </c>
      <c r="I956" s="47" t="s">
        <v>4907</v>
      </c>
      <c r="J956" s="47" t="s">
        <v>4907</v>
      </c>
      <c r="K956" s="47" t="s">
        <v>4905</v>
      </c>
      <c r="L956" s="51">
        <v>0</v>
      </c>
      <c r="M956" s="51">
        <v>0</v>
      </c>
      <c r="N956" s="72">
        <v>0</v>
      </c>
      <c r="O956" s="65"/>
      <c r="P956" s="63" t="s">
        <v>5047</v>
      </c>
      <c r="Q956" s="63" t="s">
        <v>5184</v>
      </c>
      <c r="R956" s="63" t="s">
        <v>4985</v>
      </c>
      <c r="S956" s="63">
        <v>2</v>
      </c>
      <c r="T956" s="3">
        <f t="shared" ref="T956:T987" si="144">IF(G956*(1-L956)-AA956&gt;0,G956*(1-L956)-AA956,0)</f>
        <v>2897</v>
      </c>
      <c r="U956" s="3">
        <f t="shared" si="142"/>
        <v>2897</v>
      </c>
      <c r="V956" s="3">
        <v>4535442</v>
      </c>
      <c r="W956" s="3">
        <f t="shared" si="140"/>
        <v>2897</v>
      </c>
      <c r="X956" s="3">
        <f t="shared" si="141"/>
        <v>2897</v>
      </c>
      <c r="Y956" s="62">
        <v>0</v>
      </c>
      <c r="Z956" s="138">
        <f t="shared" si="143"/>
        <v>4535442</v>
      </c>
      <c r="AA956" s="84"/>
      <c r="AB956" s="73"/>
    </row>
    <row r="957" spans="1:29" s="14" customFormat="1" x14ac:dyDescent="0.4">
      <c r="A957" s="28"/>
      <c r="B957" s="260">
        <v>944</v>
      </c>
      <c r="C957" s="66" t="s">
        <v>261</v>
      </c>
      <c r="D957" s="70" t="s">
        <v>2177</v>
      </c>
      <c r="E957" s="66" t="s">
        <v>276</v>
      </c>
      <c r="F957" s="71" t="s">
        <v>276</v>
      </c>
      <c r="G957" s="3">
        <v>2886</v>
      </c>
      <c r="H957" s="47" t="s">
        <v>4907</v>
      </c>
      <c r="I957" s="47" t="s">
        <v>4907</v>
      </c>
      <c r="J957" s="47" t="s">
        <v>4907</v>
      </c>
      <c r="K957" s="47" t="s">
        <v>4905</v>
      </c>
      <c r="L957" s="51">
        <v>0</v>
      </c>
      <c r="M957" s="51">
        <v>0</v>
      </c>
      <c r="N957" s="72">
        <v>0</v>
      </c>
      <c r="O957" s="65"/>
      <c r="P957" s="63" t="s">
        <v>4149</v>
      </c>
      <c r="Q957" s="63" t="s">
        <v>4150</v>
      </c>
      <c r="R957" s="63" t="s">
        <v>4985</v>
      </c>
      <c r="S957" s="63">
        <v>2</v>
      </c>
      <c r="T957" s="3">
        <f t="shared" si="144"/>
        <v>2886</v>
      </c>
      <c r="U957" s="3">
        <f t="shared" si="142"/>
        <v>2886</v>
      </c>
      <c r="V957" s="3">
        <v>4624540.7145833336</v>
      </c>
      <c r="W957" s="3">
        <f t="shared" si="140"/>
        <v>2886</v>
      </c>
      <c r="X957" s="3">
        <f t="shared" si="141"/>
        <v>2886</v>
      </c>
      <c r="Y957" s="62">
        <v>471110.83333333337</v>
      </c>
      <c r="Z957" s="138">
        <f t="shared" si="143"/>
        <v>5095651.5479166666</v>
      </c>
      <c r="AA957" s="84"/>
      <c r="AB957" s="73"/>
    </row>
    <row r="958" spans="1:29" s="14" customFormat="1" ht="24.9" x14ac:dyDescent="0.4">
      <c r="A958" s="28"/>
      <c r="B958" s="260">
        <v>945</v>
      </c>
      <c r="C958" s="66" t="s">
        <v>890</v>
      </c>
      <c r="D958" s="70" t="s">
        <v>2623</v>
      </c>
      <c r="E958" s="66" t="s">
        <v>922</v>
      </c>
      <c r="F958" s="71" t="s">
        <v>961</v>
      </c>
      <c r="G958" s="3">
        <v>2869</v>
      </c>
      <c r="H958" s="47" t="s">
        <v>4907</v>
      </c>
      <c r="I958" s="47" t="s">
        <v>4907</v>
      </c>
      <c r="J958" s="47" t="s">
        <v>4907</v>
      </c>
      <c r="K958" s="47" t="s">
        <v>4905</v>
      </c>
      <c r="L958" s="51">
        <v>0</v>
      </c>
      <c r="M958" s="51">
        <v>0</v>
      </c>
      <c r="N958" s="72">
        <v>0</v>
      </c>
      <c r="O958" s="65"/>
      <c r="P958" s="63" t="s">
        <v>5132</v>
      </c>
      <c r="Q958" s="63" t="s">
        <v>5294</v>
      </c>
      <c r="R958" s="63" t="s">
        <v>4985</v>
      </c>
      <c r="S958" s="63">
        <v>2</v>
      </c>
      <c r="T958" s="62">
        <f t="shared" si="144"/>
        <v>2869</v>
      </c>
      <c r="U958" s="62">
        <f t="shared" si="142"/>
        <v>2869</v>
      </c>
      <c r="V958" s="3">
        <f>T958*1800</f>
        <v>5164200</v>
      </c>
      <c r="W958" s="3">
        <f t="shared" si="140"/>
        <v>2869</v>
      </c>
      <c r="X958" s="3">
        <f t="shared" si="141"/>
        <v>2869</v>
      </c>
      <c r="Y958" s="62">
        <f>U958*1800</f>
        <v>5164200</v>
      </c>
      <c r="Z958" s="138">
        <f t="shared" si="143"/>
        <v>10328400</v>
      </c>
      <c r="AA958" s="84"/>
      <c r="AB958" s="73"/>
    </row>
    <row r="959" spans="1:29" s="14" customFormat="1" x14ac:dyDescent="0.4">
      <c r="A959" s="28"/>
      <c r="B959" s="260">
        <v>946</v>
      </c>
      <c r="C959" s="66" t="s">
        <v>1063</v>
      </c>
      <c r="D959" s="70" t="s">
        <v>2740</v>
      </c>
      <c r="E959" s="66" t="s">
        <v>1077</v>
      </c>
      <c r="F959" s="71" t="s">
        <v>1089</v>
      </c>
      <c r="G959" s="3">
        <v>2869</v>
      </c>
      <c r="H959" s="47" t="s">
        <v>4907</v>
      </c>
      <c r="I959" s="47" t="s">
        <v>4907</v>
      </c>
      <c r="J959" s="47" t="s">
        <v>4907</v>
      </c>
      <c r="K959" s="47" t="s">
        <v>4905</v>
      </c>
      <c r="L959" s="51">
        <v>0</v>
      </c>
      <c r="M959" s="51">
        <v>0</v>
      </c>
      <c r="N959" s="72">
        <v>0</v>
      </c>
      <c r="O959" s="65"/>
      <c r="P959" s="63" t="s">
        <v>4640</v>
      </c>
      <c r="Q959" s="63" t="s">
        <v>4641</v>
      </c>
      <c r="R959" s="63" t="s">
        <v>4985</v>
      </c>
      <c r="S959" s="63">
        <v>2</v>
      </c>
      <c r="T959" s="62">
        <f t="shared" si="144"/>
        <v>2869</v>
      </c>
      <c r="U959" s="62">
        <f t="shared" si="142"/>
        <v>2869</v>
      </c>
      <c r="V959" s="3">
        <v>940311.90833333344</v>
      </c>
      <c r="W959" s="3">
        <f t="shared" si="140"/>
        <v>2869</v>
      </c>
      <c r="X959" s="3">
        <f t="shared" si="141"/>
        <v>2869</v>
      </c>
      <c r="Y959" s="62">
        <v>0</v>
      </c>
      <c r="Z959" s="138">
        <f t="shared" si="143"/>
        <v>940311.90833333344</v>
      </c>
      <c r="AA959" s="84"/>
      <c r="AB959" s="73"/>
    </row>
    <row r="960" spans="1:29" s="14" customFormat="1" x14ac:dyDescent="0.4">
      <c r="A960" s="28"/>
      <c r="B960" s="260">
        <v>947</v>
      </c>
      <c r="C960" s="66" t="s">
        <v>560</v>
      </c>
      <c r="D960" s="70" t="s">
        <v>2963</v>
      </c>
      <c r="E960" s="66" t="s">
        <v>390</v>
      </c>
      <c r="F960" s="71" t="s">
        <v>390</v>
      </c>
      <c r="G960" s="3">
        <v>2868</v>
      </c>
      <c r="H960" s="47" t="s">
        <v>4907</v>
      </c>
      <c r="I960" s="47" t="s">
        <v>4907</v>
      </c>
      <c r="J960" s="47" t="s">
        <v>4907</v>
      </c>
      <c r="K960" s="47" t="s">
        <v>4905</v>
      </c>
      <c r="L960" s="51">
        <v>0</v>
      </c>
      <c r="M960" s="51">
        <v>0</v>
      </c>
      <c r="N960" s="72">
        <v>0</v>
      </c>
      <c r="O960" s="65"/>
      <c r="P960" s="63" t="s">
        <v>4335</v>
      </c>
      <c r="Q960" s="63" t="s">
        <v>4215</v>
      </c>
      <c r="R960" s="63" t="s">
        <v>4985</v>
      </c>
      <c r="S960" s="63">
        <v>2</v>
      </c>
      <c r="T960" s="62">
        <f t="shared" si="144"/>
        <v>2868</v>
      </c>
      <c r="U960" s="62">
        <f t="shared" si="142"/>
        <v>2868</v>
      </c>
      <c r="V960" s="3">
        <f>T960*1800</f>
        <v>5162400</v>
      </c>
      <c r="W960" s="3">
        <f t="shared" si="140"/>
        <v>2868</v>
      </c>
      <c r="X960" s="3">
        <f t="shared" si="141"/>
        <v>2868</v>
      </c>
      <c r="Y960" s="62">
        <f>U960*1800</f>
        <v>5162400</v>
      </c>
      <c r="Z960" s="138">
        <f t="shared" si="143"/>
        <v>10324800</v>
      </c>
      <c r="AA960" s="84"/>
      <c r="AB960" s="73"/>
    </row>
    <row r="961" spans="1:29" s="14" customFormat="1" x14ac:dyDescent="0.4">
      <c r="A961" s="28"/>
      <c r="B961" s="260">
        <v>948</v>
      </c>
      <c r="C961" s="66" t="s">
        <v>364</v>
      </c>
      <c r="D961" s="80" t="s">
        <v>2244</v>
      </c>
      <c r="E961" s="66" t="s">
        <v>392</v>
      </c>
      <c r="F961" s="71" t="s">
        <v>392</v>
      </c>
      <c r="G961" s="3">
        <v>2865</v>
      </c>
      <c r="H961" s="47" t="s">
        <v>4907</v>
      </c>
      <c r="I961" s="47" t="s">
        <v>4907</v>
      </c>
      <c r="J961" s="47" t="s">
        <v>4907</v>
      </c>
      <c r="K961" s="47" t="s">
        <v>4905</v>
      </c>
      <c r="L961" s="51">
        <v>0</v>
      </c>
      <c r="M961" s="51">
        <v>0</v>
      </c>
      <c r="N961" s="72">
        <v>0</v>
      </c>
      <c r="O961" s="65"/>
      <c r="P961" s="63" t="s">
        <v>5007</v>
      </c>
      <c r="Q961" s="63" t="s">
        <v>5204</v>
      </c>
      <c r="R961" s="63" t="s">
        <v>4985</v>
      </c>
      <c r="S961" s="63">
        <v>2</v>
      </c>
      <c r="T961" s="3">
        <f t="shared" si="144"/>
        <v>2865</v>
      </c>
      <c r="U961" s="3">
        <f t="shared" si="142"/>
        <v>2865</v>
      </c>
      <c r="V961" s="3">
        <v>1885759.5</v>
      </c>
      <c r="W961" s="3">
        <f t="shared" si="140"/>
        <v>2865</v>
      </c>
      <c r="X961" s="3">
        <f t="shared" si="141"/>
        <v>2865</v>
      </c>
      <c r="Y961" s="62">
        <v>1885759.5</v>
      </c>
      <c r="Z961" s="138">
        <f t="shared" si="143"/>
        <v>3771519</v>
      </c>
      <c r="AA961" s="84"/>
      <c r="AB961" s="73"/>
    </row>
    <row r="962" spans="1:29" s="14" customFormat="1" ht="24.9" x14ac:dyDescent="0.4">
      <c r="A962" s="28"/>
      <c r="B962" s="260">
        <v>949</v>
      </c>
      <c r="C962" s="66" t="s">
        <v>71</v>
      </c>
      <c r="D962" s="70" t="s">
        <v>2057</v>
      </c>
      <c r="E962" s="66" t="s">
        <v>1432</v>
      </c>
      <c r="F962" s="71" t="s">
        <v>1798</v>
      </c>
      <c r="G962" s="3">
        <v>2864</v>
      </c>
      <c r="H962" s="47" t="s">
        <v>4907</v>
      </c>
      <c r="I962" s="47" t="s">
        <v>4907</v>
      </c>
      <c r="J962" s="47" t="s">
        <v>4907</v>
      </c>
      <c r="K962" s="47" t="s">
        <v>4905</v>
      </c>
      <c r="L962" s="51">
        <v>0</v>
      </c>
      <c r="M962" s="51">
        <v>0</v>
      </c>
      <c r="N962" s="72">
        <v>0</v>
      </c>
      <c r="O962" s="65"/>
      <c r="P962" s="63" t="s">
        <v>4057</v>
      </c>
      <c r="Q962" s="63" t="s">
        <v>4058</v>
      </c>
      <c r="R962" s="63" t="s">
        <v>4985</v>
      </c>
      <c r="S962" s="63">
        <v>2</v>
      </c>
      <c r="T962" s="3">
        <f t="shared" si="144"/>
        <v>2864</v>
      </c>
      <c r="U962" s="3">
        <f t="shared" si="142"/>
        <v>2864</v>
      </c>
      <c r="V962" s="3">
        <v>5751931.2236930439</v>
      </c>
      <c r="W962" s="3">
        <f t="shared" si="140"/>
        <v>2864</v>
      </c>
      <c r="X962" s="3">
        <f t="shared" si="141"/>
        <v>2864</v>
      </c>
      <c r="Y962" s="62">
        <v>1694988.3278453022</v>
      </c>
      <c r="Z962" s="138">
        <f t="shared" si="143"/>
        <v>7446919.5515383463</v>
      </c>
      <c r="AA962" s="84"/>
      <c r="AB962" s="73"/>
    </row>
    <row r="963" spans="1:29" s="14" customFormat="1" ht="24.9" x14ac:dyDescent="0.4">
      <c r="A963" s="28"/>
      <c r="B963" s="260">
        <v>950</v>
      </c>
      <c r="C963" s="66" t="s">
        <v>1154</v>
      </c>
      <c r="D963" s="66" t="s">
        <v>3055</v>
      </c>
      <c r="E963" s="66" t="s">
        <v>1326</v>
      </c>
      <c r="F963" s="71" t="s">
        <v>1777</v>
      </c>
      <c r="G963" s="3">
        <v>2864</v>
      </c>
      <c r="H963" s="47" t="s">
        <v>4907</v>
      </c>
      <c r="I963" s="47" t="s">
        <v>4907</v>
      </c>
      <c r="J963" s="47" t="s">
        <v>4907</v>
      </c>
      <c r="K963" s="47" t="s">
        <v>4905</v>
      </c>
      <c r="L963" s="51">
        <v>0</v>
      </c>
      <c r="M963" s="51">
        <v>0</v>
      </c>
      <c r="N963" s="72">
        <v>0</v>
      </c>
      <c r="O963" s="65"/>
      <c r="P963" s="63" t="s">
        <v>3525</v>
      </c>
      <c r="Q963" s="63" t="s">
        <v>4013</v>
      </c>
      <c r="R963" s="63" t="s">
        <v>4979</v>
      </c>
      <c r="S963" s="63">
        <v>3</v>
      </c>
      <c r="T963" s="3">
        <f t="shared" si="144"/>
        <v>2864</v>
      </c>
      <c r="U963" s="3">
        <f t="shared" si="142"/>
        <v>2864</v>
      </c>
      <c r="V963" s="3">
        <v>0</v>
      </c>
      <c r="W963" s="3">
        <f t="shared" si="140"/>
        <v>2864</v>
      </c>
      <c r="X963" s="3">
        <f t="shared" si="141"/>
        <v>2864</v>
      </c>
      <c r="Y963" s="62">
        <v>1491486.9500320586</v>
      </c>
      <c r="Z963" s="138">
        <f t="shared" si="143"/>
        <v>1491486.9500320586</v>
      </c>
      <c r="AA963" s="84"/>
      <c r="AB963" s="73"/>
    </row>
    <row r="964" spans="1:29" s="14" customFormat="1" x14ac:dyDescent="0.4">
      <c r="A964" s="32"/>
      <c r="B964" s="260">
        <v>951</v>
      </c>
      <c r="C964" s="66" t="s">
        <v>363</v>
      </c>
      <c r="D964" s="70" t="s">
        <v>3020</v>
      </c>
      <c r="E964" s="66" t="s">
        <v>353</v>
      </c>
      <c r="F964" s="71" t="s">
        <v>353</v>
      </c>
      <c r="G964" s="3">
        <v>2863</v>
      </c>
      <c r="H964" s="47" t="s">
        <v>4907</v>
      </c>
      <c r="I964" s="47" t="s">
        <v>4907</v>
      </c>
      <c r="J964" s="47" t="s">
        <v>4907</v>
      </c>
      <c r="K964" s="47" t="s">
        <v>4905</v>
      </c>
      <c r="L964" s="51">
        <v>0</v>
      </c>
      <c r="M964" s="51">
        <v>0</v>
      </c>
      <c r="N964" s="72">
        <v>0</v>
      </c>
      <c r="O964" s="65"/>
      <c r="P964" s="63" t="s">
        <v>4564</v>
      </c>
      <c r="Q964" s="63" t="s">
        <v>4565</v>
      </c>
      <c r="R964" s="63" t="s">
        <v>4985</v>
      </c>
      <c r="S964" s="63">
        <v>2</v>
      </c>
      <c r="T964" s="3">
        <f t="shared" si="144"/>
        <v>2863</v>
      </c>
      <c r="U964" s="3">
        <f t="shared" si="142"/>
        <v>2863</v>
      </c>
      <c r="V964" s="3">
        <v>1996716.2062499998</v>
      </c>
      <c r="W964" s="3">
        <f t="shared" si="140"/>
        <v>2863</v>
      </c>
      <c r="X964" s="3">
        <f t="shared" si="141"/>
        <v>2863</v>
      </c>
      <c r="Y964" s="62">
        <v>1249507.2666666666</v>
      </c>
      <c r="Z964" s="138">
        <f t="shared" si="143"/>
        <v>3246223.4729166664</v>
      </c>
      <c r="AA964" s="84"/>
      <c r="AB964" s="73"/>
    </row>
    <row r="965" spans="1:29" s="14" customFormat="1" ht="24.9" x14ac:dyDescent="0.4">
      <c r="A965" s="27"/>
      <c r="B965" s="260">
        <v>952</v>
      </c>
      <c r="C965" s="66" t="s">
        <v>1019</v>
      </c>
      <c r="D965" s="74" t="s">
        <v>2715</v>
      </c>
      <c r="E965" s="66" t="s">
        <v>1045</v>
      </c>
      <c r="F965" s="71" t="s">
        <v>1769</v>
      </c>
      <c r="G965" s="3">
        <v>2856</v>
      </c>
      <c r="H965" s="47" t="s">
        <v>4907</v>
      </c>
      <c r="I965" s="47" t="s">
        <v>4907</v>
      </c>
      <c r="J965" s="47" t="s">
        <v>4907</v>
      </c>
      <c r="K965" s="47" t="s">
        <v>4905</v>
      </c>
      <c r="L965" s="51">
        <v>0</v>
      </c>
      <c r="M965" s="51">
        <v>0</v>
      </c>
      <c r="N965" s="72">
        <v>0</v>
      </c>
      <c r="O965" s="65"/>
      <c r="P965" s="63" t="s">
        <v>4603</v>
      </c>
      <c r="Q965" s="63" t="s">
        <v>4604</v>
      </c>
      <c r="R965" s="63" t="s">
        <v>4985</v>
      </c>
      <c r="S965" s="63">
        <v>2</v>
      </c>
      <c r="T965" s="62">
        <f t="shared" si="144"/>
        <v>2856</v>
      </c>
      <c r="U965" s="62">
        <f t="shared" si="142"/>
        <v>2856</v>
      </c>
      <c r="V965" s="3">
        <v>2159666.375</v>
      </c>
      <c r="W965" s="3">
        <f t="shared" si="140"/>
        <v>2856</v>
      </c>
      <c r="X965" s="3">
        <f t="shared" si="141"/>
        <v>2856</v>
      </c>
      <c r="Y965" s="62">
        <v>0</v>
      </c>
      <c r="Z965" s="138">
        <f t="shared" si="143"/>
        <v>2159666.375</v>
      </c>
      <c r="AA965" s="84"/>
      <c r="AB965" s="65"/>
    </row>
    <row r="966" spans="1:29" s="14" customFormat="1" x14ac:dyDescent="0.4">
      <c r="A966" s="27"/>
      <c r="B966" s="260">
        <v>953</v>
      </c>
      <c r="C966" s="66" t="s">
        <v>420</v>
      </c>
      <c r="D966" s="70" t="s">
        <v>2303</v>
      </c>
      <c r="E966" s="66" t="s">
        <v>1654</v>
      </c>
      <c r="F966" s="71" t="s">
        <v>1653</v>
      </c>
      <c r="G966" s="3">
        <v>2853</v>
      </c>
      <c r="H966" s="47" t="s">
        <v>4907</v>
      </c>
      <c r="I966" s="47" t="s">
        <v>4907</v>
      </c>
      <c r="J966" s="47" t="s">
        <v>4907</v>
      </c>
      <c r="K966" s="47" t="s">
        <v>4905</v>
      </c>
      <c r="L966" s="51">
        <v>0</v>
      </c>
      <c r="M966" s="51">
        <v>0</v>
      </c>
      <c r="N966" s="72">
        <v>0</v>
      </c>
      <c r="O966" s="65"/>
      <c r="P966" s="63" t="s">
        <v>4263</v>
      </c>
      <c r="Q966" s="63" t="s">
        <v>4264</v>
      </c>
      <c r="R966" s="63" t="s">
        <v>4985</v>
      </c>
      <c r="S966" s="63">
        <v>2</v>
      </c>
      <c r="T966" s="3">
        <f t="shared" si="144"/>
        <v>2853</v>
      </c>
      <c r="U966" s="3">
        <f t="shared" si="142"/>
        <v>2853</v>
      </c>
      <c r="V966" s="3">
        <v>3759121</v>
      </c>
      <c r="W966" s="3">
        <f t="shared" si="140"/>
        <v>2853</v>
      </c>
      <c r="X966" s="3">
        <f t="shared" si="141"/>
        <v>2853</v>
      </c>
      <c r="Y966" s="62">
        <v>3759121</v>
      </c>
      <c r="Z966" s="138">
        <f t="shared" si="143"/>
        <v>7518242</v>
      </c>
      <c r="AA966" s="84"/>
      <c r="AB966" s="65"/>
    </row>
    <row r="967" spans="1:29" s="14" customFormat="1" x14ac:dyDescent="0.4">
      <c r="A967" s="31"/>
      <c r="B967" s="260">
        <v>954</v>
      </c>
      <c r="C967" s="66" t="s">
        <v>849</v>
      </c>
      <c r="D967" s="66" t="s">
        <v>2586</v>
      </c>
      <c r="E967" s="66" t="s">
        <v>867</v>
      </c>
      <c r="F967" s="71" t="s">
        <v>867</v>
      </c>
      <c r="G967" s="3">
        <v>2852</v>
      </c>
      <c r="H967" s="47" t="s">
        <v>4907</v>
      </c>
      <c r="I967" s="47" t="s">
        <v>4907</v>
      </c>
      <c r="J967" s="47" t="s">
        <v>4907</v>
      </c>
      <c r="K967" s="47" t="s">
        <v>4905</v>
      </c>
      <c r="L967" s="51">
        <v>0</v>
      </c>
      <c r="M967" s="51">
        <v>0</v>
      </c>
      <c r="N967" s="72">
        <v>0</v>
      </c>
      <c r="O967" s="65"/>
      <c r="P967" s="63" t="s">
        <v>4521</v>
      </c>
      <c r="Q967" s="63" t="s">
        <v>4522</v>
      </c>
      <c r="R967" s="63" t="s">
        <v>4985</v>
      </c>
      <c r="S967" s="63">
        <v>2</v>
      </c>
      <c r="T967" s="3">
        <f t="shared" si="144"/>
        <v>2852</v>
      </c>
      <c r="U967" s="3">
        <f t="shared" si="142"/>
        <v>2852</v>
      </c>
      <c r="V967" s="3">
        <v>2595334.1887499997</v>
      </c>
      <c r="W967" s="3">
        <f t="shared" si="140"/>
        <v>2852</v>
      </c>
      <c r="X967" s="3">
        <f t="shared" si="141"/>
        <v>2852</v>
      </c>
      <c r="Y967" s="62">
        <v>0</v>
      </c>
      <c r="Z967" s="138">
        <f t="shared" si="143"/>
        <v>2595334.1887499997</v>
      </c>
      <c r="AA967" s="84"/>
      <c r="AB967" s="73"/>
      <c r="AC967" s="11"/>
    </row>
    <row r="968" spans="1:29" s="14" customFormat="1" x14ac:dyDescent="0.4">
      <c r="A968" s="27"/>
      <c r="B968" s="260">
        <v>955</v>
      </c>
      <c r="C968" s="66" t="s">
        <v>71</v>
      </c>
      <c r="D968" s="70" t="s">
        <v>2058</v>
      </c>
      <c r="E968" s="66" t="s">
        <v>82</v>
      </c>
      <c r="F968" s="71" t="s">
        <v>91</v>
      </c>
      <c r="G968" s="3">
        <v>2843</v>
      </c>
      <c r="H968" s="47" t="s">
        <v>4907</v>
      </c>
      <c r="I968" s="47" t="s">
        <v>4907</v>
      </c>
      <c r="J968" s="47" t="s">
        <v>4907</v>
      </c>
      <c r="K968" s="47" t="s">
        <v>4905</v>
      </c>
      <c r="L968" s="51">
        <v>0</v>
      </c>
      <c r="M968" s="51">
        <v>0</v>
      </c>
      <c r="N968" s="72">
        <v>0</v>
      </c>
      <c r="O968" s="65"/>
      <c r="P968" s="63" t="s">
        <v>4059</v>
      </c>
      <c r="Q968" s="63" t="s">
        <v>4060</v>
      </c>
      <c r="R968" s="63" t="s">
        <v>4985</v>
      </c>
      <c r="S968" s="63">
        <v>2</v>
      </c>
      <c r="T968" s="3">
        <f t="shared" si="144"/>
        <v>2843</v>
      </c>
      <c r="U968" s="3">
        <f t="shared" si="142"/>
        <v>2843</v>
      </c>
      <c r="V968" s="3">
        <v>3255339.326923077</v>
      </c>
      <c r="W968" s="3">
        <f t="shared" si="140"/>
        <v>2843</v>
      </c>
      <c r="X968" s="3">
        <f t="shared" si="141"/>
        <v>2843</v>
      </c>
      <c r="Y968" s="62">
        <v>0</v>
      </c>
      <c r="Z968" s="138">
        <f t="shared" si="143"/>
        <v>3255339.326923077</v>
      </c>
      <c r="AA968" s="84"/>
      <c r="AB968" s="65"/>
    </row>
    <row r="969" spans="1:29" s="14" customFormat="1" ht="24.9" x14ac:dyDescent="0.4">
      <c r="A969" s="31"/>
      <c r="B969" s="260">
        <v>956</v>
      </c>
      <c r="C969" s="66" t="s">
        <v>30</v>
      </c>
      <c r="D969" s="80" t="s">
        <v>2039</v>
      </c>
      <c r="E969" s="66" t="s">
        <v>50</v>
      </c>
      <c r="F969" s="71" t="s">
        <v>69</v>
      </c>
      <c r="G969" s="3">
        <v>2831</v>
      </c>
      <c r="H969" s="47" t="s">
        <v>4907</v>
      </c>
      <c r="I969" s="47" t="s">
        <v>4907</v>
      </c>
      <c r="J969" s="47" t="s">
        <v>4907</v>
      </c>
      <c r="K969" s="47" t="s">
        <v>4905</v>
      </c>
      <c r="L969" s="51">
        <v>0</v>
      </c>
      <c r="M969" s="51">
        <v>0</v>
      </c>
      <c r="N969" s="72">
        <v>0</v>
      </c>
      <c r="O969" s="65"/>
      <c r="P969" s="63" t="s">
        <v>4997</v>
      </c>
      <c r="Q969" s="63" t="s">
        <v>5171</v>
      </c>
      <c r="R969" s="63" t="s">
        <v>4985</v>
      </c>
      <c r="S969" s="63">
        <v>2</v>
      </c>
      <c r="T969" s="3">
        <f t="shared" si="144"/>
        <v>2831</v>
      </c>
      <c r="U969" s="3">
        <f t="shared" si="142"/>
        <v>2831</v>
      </c>
      <c r="V969" s="3">
        <v>7019764.9800000004</v>
      </c>
      <c r="W969" s="3">
        <f t="shared" si="140"/>
        <v>2831</v>
      </c>
      <c r="X969" s="3">
        <f t="shared" si="141"/>
        <v>2831</v>
      </c>
      <c r="Y969" s="62">
        <v>7019764.9800000004</v>
      </c>
      <c r="Z969" s="138">
        <f t="shared" si="143"/>
        <v>14039529.960000001</v>
      </c>
      <c r="AA969" s="84"/>
      <c r="AB969" s="73"/>
    </row>
    <row r="970" spans="1:29" s="14" customFormat="1" x14ac:dyDescent="0.4">
      <c r="A970" s="28"/>
      <c r="B970" s="260">
        <v>957</v>
      </c>
      <c r="C970" s="66" t="s">
        <v>743</v>
      </c>
      <c r="D970" s="70" t="s">
        <v>2518</v>
      </c>
      <c r="E970" s="66" t="s">
        <v>762</v>
      </c>
      <c r="F970" s="71" t="s">
        <v>762</v>
      </c>
      <c r="G970" s="3">
        <v>2827</v>
      </c>
      <c r="H970" s="47" t="s">
        <v>4907</v>
      </c>
      <c r="I970" s="47" t="s">
        <v>4907</v>
      </c>
      <c r="J970" s="47" t="s">
        <v>4907</v>
      </c>
      <c r="K970" s="47" t="s">
        <v>4905</v>
      </c>
      <c r="L970" s="51">
        <v>0</v>
      </c>
      <c r="M970" s="51">
        <v>0</v>
      </c>
      <c r="N970" s="72">
        <v>0</v>
      </c>
      <c r="O970" s="65"/>
      <c r="P970" s="63" t="s">
        <v>4461</v>
      </c>
      <c r="Q970" s="63" t="s">
        <v>4462</v>
      </c>
      <c r="R970" s="63" t="s">
        <v>4985</v>
      </c>
      <c r="S970" s="63">
        <v>2</v>
      </c>
      <c r="T970" s="62">
        <f t="shared" si="144"/>
        <v>2827</v>
      </c>
      <c r="U970" s="62">
        <f t="shared" si="142"/>
        <v>2827</v>
      </c>
      <c r="V970" s="3">
        <f>T970*1800</f>
        <v>5088600</v>
      </c>
      <c r="W970" s="3">
        <f t="shared" si="140"/>
        <v>2827</v>
      </c>
      <c r="X970" s="3">
        <f t="shared" si="141"/>
        <v>2827</v>
      </c>
      <c r="Y970" s="62">
        <f>U970*1800</f>
        <v>5088600</v>
      </c>
      <c r="Z970" s="138">
        <f t="shared" si="143"/>
        <v>10177200</v>
      </c>
      <c r="AA970" s="84"/>
      <c r="AB970" s="73"/>
    </row>
    <row r="971" spans="1:29" s="14" customFormat="1" ht="24.9" x14ac:dyDescent="0.4">
      <c r="A971" s="31"/>
      <c r="B971" s="260">
        <v>958</v>
      </c>
      <c r="C971" s="66" t="s">
        <v>849</v>
      </c>
      <c r="D971" s="70" t="s">
        <v>2575</v>
      </c>
      <c r="E971" s="66" t="s">
        <v>856</v>
      </c>
      <c r="F971" s="71" t="s">
        <v>1838</v>
      </c>
      <c r="G971" s="3">
        <v>2826</v>
      </c>
      <c r="H971" s="47" t="s">
        <v>4907</v>
      </c>
      <c r="I971" s="47" t="s">
        <v>4907</v>
      </c>
      <c r="J971" s="47" t="s">
        <v>4907</v>
      </c>
      <c r="K971" s="47" t="s">
        <v>4905</v>
      </c>
      <c r="L971" s="51">
        <v>0</v>
      </c>
      <c r="M971" s="51">
        <v>0</v>
      </c>
      <c r="N971" s="72">
        <v>0</v>
      </c>
      <c r="O971" s="65"/>
      <c r="P971" s="63" t="s">
        <v>4495</v>
      </c>
      <c r="Q971" s="63" t="s">
        <v>4496</v>
      </c>
      <c r="R971" s="63" t="s">
        <v>4985</v>
      </c>
      <c r="S971" s="63">
        <v>2</v>
      </c>
      <c r="T971" s="62">
        <f t="shared" si="144"/>
        <v>2826</v>
      </c>
      <c r="U971" s="62">
        <f t="shared" si="142"/>
        <v>2826</v>
      </c>
      <c r="V971" s="3">
        <v>6896295.638888889</v>
      </c>
      <c r="W971" s="3">
        <f t="shared" si="140"/>
        <v>2826</v>
      </c>
      <c r="X971" s="3">
        <f t="shared" si="141"/>
        <v>2826</v>
      </c>
      <c r="Y971" s="62">
        <v>1802063.8320257331</v>
      </c>
      <c r="Z971" s="138">
        <f t="shared" si="143"/>
        <v>8698359.4709146228</v>
      </c>
      <c r="AA971" s="84"/>
      <c r="AB971" s="73"/>
    </row>
    <row r="972" spans="1:29" s="14" customFormat="1" ht="24.9" x14ac:dyDescent="0.4">
      <c r="A972" s="32"/>
      <c r="B972" s="260">
        <v>959</v>
      </c>
      <c r="C972" s="66" t="s">
        <v>595</v>
      </c>
      <c r="D972" s="70" t="s">
        <v>2397</v>
      </c>
      <c r="E972" s="66" t="s">
        <v>606</v>
      </c>
      <c r="F972" s="71" t="s">
        <v>606</v>
      </c>
      <c r="G972" s="3">
        <v>2821</v>
      </c>
      <c r="H972" s="47" t="s">
        <v>4907</v>
      </c>
      <c r="I972" s="47" t="s">
        <v>4907</v>
      </c>
      <c r="J972" s="47" t="s">
        <v>4907</v>
      </c>
      <c r="K972" s="47" t="s">
        <v>4905</v>
      </c>
      <c r="L972" s="51">
        <v>0</v>
      </c>
      <c r="M972" s="51">
        <v>0</v>
      </c>
      <c r="N972" s="72">
        <v>0</v>
      </c>
      <c r="O972" s="65"/>
      <c r="P972" s="63" t="s">
        <v>4354</v>
      </c>
      <c r="Q972" s="63" t="s">
        <v>4355</v>
      </c>
      <c r="R972" s="63" t="s">
        <v>4985</v>
      </c>
      <c r="S972" s="63">
        <v>2</v>
      </c>
      <c r="T972" s="62">
        <f t="shared" si="144"/>
        <v>2821</v>
      </c>
      <c r="U972" s="62">
        <f t="shared" si="142"/>
        <v>2821</v>
      </c>
      <c r="V972" s="3">
        <v>938573.40312500007</v>
      </c>
      <c r="W972" s="3">
        <f t="shared" si="140"/>
        <v>2821</v>
      </c>
      <c r="X972" s="3">
        <f t="shared" si="141"/>
        <v>2821</v>
      </c>
      <c r="Y972" s="62">
        <v>938573.40312500007</v>
      </c>
      <c r="Z972" s="138">
        <f t="shared" si="143"/>
        <v>1877146.8062500001</v>
      </c>
      <c r="AA972" s="84"/>
      <c r="AB972" s="73"/>
    </row>
    <row r="973" spans="1:29" s="14" customFormat="1" ht="37.299999999999997" x14ac:dyDescent="0.4">
      <c r="A973" s="32"/>
      <c r="B973" s="260">
        <v>960</v>
      </c>
      <c r="C973" s="66" t="s">
        <v>1189</v>
      </c>
      <c r="D973" s="74" t="s">
        <v>2845</v>
      </c>
      <c r="E973" s="66" t="s">
        <v>1199</v>
      </c>
      <c r="F973" s="71" t="s">
        <v>1209</v>
      </c>
      <c r="G973" s="3">
        <v>2819</v>
      </c>
      <c r="H973" s="47" t="s">
        <v>4907</v>
      </c>
      <c r="I973" s="47" t="s">
        <v>4907</v>
      </c>
      <c r="J973" s="47" t="s">
        <v>4907</v>
      </c>
      <c r="K973" s="47" t="s">
        <v>4905</v>
      </c>
      <c r="L973" s="51">
        <v>0</v>
      </c>
      <c r="M973" s="51">
        <v>0</v>
      </c>
      <c r="N973" s="72">
        <v>4.3299999999999998E-2</v>
      </c>
      <c r="O973" s="65" t="s">
        <v>4978</v>
      </c>
      <c r="P973" s="63" t="s">
        <v>4899</v>
      </c>
      <c r="Q973" s="63" t="s">
        <v>4900</v>
      </c>
      <c r="R973" s="63" t="s">
        <v>4988</v>
      </c>
      <c r="S973" s="63" t="s">
        <v>4763</v>
      </c>
      <c r="T973" s="3">
        <f t="shared" si="144"/>
        <v>2819</v>
      </c>
      <c r="U973" s="3">
        <f t="shared" si="142"/>
        <v>2819</v>
      </c>
      <c r="V973" s="3">
        <v>4132143</v>
      </c>
      <c r="W973" s="3">
        <f t="shared" si="140"/>
        <v>2819</v>
      </c>
      <c r="X973" s="3">
        <f t="shared" si="141"/>
        <v>2819</v>
      </c>
      <c r="Y973" s="62">
        <v>0</v>
      </c>
      <c r="Z973" s="138">
        <f t="shared" si="143"/>
        <v>4132143</v>
      </c>
      <c r="AA973" s="84"/>
      <c r="AB973" s="73"/>
    </row>
    <row r="974" spans="1:29" s="14" customFormat="1" ht="49.75" x14ac:dyDescent="0.4">
      <c r="A974" s="32"/>
      <c r="B974" s="260">
        <v>961</v>
      </c>
      <c r="C974" s="66" t="s">
        <v>890</v>
      </c>
      <c r="D974" s="70" t="s">
        <v>2624</v>
      </c>
      <c r="E974" s="66" t="s">
        <v>1289</v>
      </c>
      <c r="F974" s="71" t="s">
        <v>1410</v>
      </c>
      <c r="G974" s="3">
        <v>2806</v>
      </c>
      <c r="H974" s="47" t="s">
        <v>4907</v>
      </c>
      <c r="I974" s="47" t="s">
        <v>4907</v>
      </c>
      <c r="J974" s="47" t="s">
        <v>4907</v>
      </c>
      <c r="K974" s="47" t="s">
        <v>4905</v>
      </c>
      <c r="L974" s="51">
        <v>0</v>
      </c>
      <c r="M974" s="51">
        <v>0</v>
      </c>
      <c r="N974" s="72">
        <v>0</v>
      </c>
      <c r="O974" s="65"/>
      <c r="P974" s="63" t="s">
        <v>4551</v>
      </c>
      <c r="Q974" s="63" t="s">
        <v>4552</v>
      </c>
      <c r="R974" s="63" t="s">
        <v>4985</v>
      </c>
      <c r="S974" s="63">
        <v>2</v>
      </c>
      <c r="T974" s="62">
        <f t="shared" si="144"/>
        <v>2806</v>
      </c>
      <c r="U974" s="62">
        <f t="shared" si="142"/>
        <v>2806</v>
      </c>
      <c r="V974" s="3">
        <v>5550055.767285767</v>
      </c>
      <c r="W974" s="3">
        <f t="shared" si="140"/>
        <v>2806</v>
      </c>
      <c r="X974" s="3">
        <f t="shared" si="141"/>
        <v>2806</v>
      </c>
      <c r="Y974" s="62">
        <v>1373028.703483016</v>
      </c>
      <c r="Z974" s="138">
        <f t="shared" si="143"/>
        <v>6923084.4707687832</v>
      </c>
      <c r="AA974" s="84"/>
      <c r="AB974" s="73"/>
    </row>
    <row r="975" spans="1:29" s="14" customFormat="1" x14ac:dyDescent="0.4">
      <c r="A975" s="32"/>
      <c r="B975" s="260">
        <v>962</v>
      </c>
      <c r="C975" s="66" t="s">
        <v>1097</v>
      </c>
      <c r="D975" s="70" t="s">
        <v>2770</v>
      </c>
      <c r="E975" s="66" t="s">
        <v>1124</v>
      </c>
      <c r="F975" s="71" t="s">
        <v>1124</v>
      </c>
      <c r="G975" s="3">
        <v>2804</v>
      </c>
      <c r="H975" s="47" t="s">
        <v>4907</v>
      </c>
      <c r="I975" s="47" t="s">
        <v>4907</v>
      </c>
      <c r="J975" s="47" t="s">
        <v>4907</v>
      </c>
      <c r="K975" s="47" t="s">
        <v>4905</v>
      </c>
      <c r="L975" s="51">
        <v>0</v>
      </c>
      <c r="M975" s="51">
        <v>0</v>
      </c>
      <c r="N975" s="72">
        <v>0.11109999999999999</v>
      </c>
      <c r="O975" s="65" t="s">
        <v>5165</v>
      </c>
      <c r="P975" s="63" t="s">
        <v>5033</v>
      </c>
      <c r="Q975" s="63" t="s">
        <v>5322</v>
      </c>
      <c r="R975" s="63" t="s">
        <v>4985</v>
      </c>
      <c r="S975" s="63">
        <v>2</v>
      </c>
      <c r="T975" s="3">
        <f t="shared" si="144"/>
        <v>2804</v>
      </c>
      <c r="U975" s="3">
        <f t="shared" si="142"/>
        <v>2804</v>
      </c>
      <c r="V975" s="3">
        <v>2599642.1453962284</v>
      </c>
      <c r="W975" s="3">
        <f t="shared" si="140"/>
        <v>2804</v>
      </c>
      <c r="X975" s="3">
        <f t="shared" si="141"/>
        <v>2804</v>
      </c>
      <c r="Y975" s="62">
        <v>2599642.1453962284</v>
      </c>
      <c r="Z975" s="138">
        <f t="shared" si="143"/>
        <v>5199284.2907924568</v>
      </c>
      <c r="AA975" s="84"/>
      <c r="AB975" s="73"/>
    </row>
    <row r="976" spans="1:29" s="14" customFormat="1" x14ac:dyDescent="0.4">
      <c r="A976" s="31"/>
      <c r="B976" s="260">
        <v>963</v>
      </c>
      <c r="C976" s="66" t="s">
        <v>402</v>
      </c>
      <c r="D976" s="66" t="s">
        <v>2257</v>
      </c>
      <c r="E976" s="66" t="s">
        <v>412</v>
      </c>
      <c r="F976" s="71" t="s">
        <v>418</v>
      </c>
      <c r="G976" s="3">
        <v>2799</v>
      </c>
      <c r="H976" s="47" t="s">
        <v>4907</v>
      </c>
      <c r="I976" s="47" t="s">
        <v>4907</v>
      </c>
      <c r="J976" s="47" t="s">
        <v>4907</v>
      </c>
      <c r="K976" s="47" t="s">
        <v>4905</v>
      </c>
      <c r="L976" s="51">
        <v>0</v>
      </c>
      <c r="M976" s="51">
        <v>0</v>
      </c>
      <c r="N976" s="72">
        <v>0</v>
      </c>
      <c r="O976" s="65"/>
      <c r="P976" s="63" t="s">
        <v>4216</v>
      </c>
      <c r="Q976" s="63" t="s">
        <v>4217</v>
      </c>
      <c r="R976" s="63" t="s">
        <v>4985</v>
      </c>
      <c r="S976" s="63">
        <v>2</v>
      </c>
      <c r="T976" s="3">
        <f t="shared" si="144"/>
        <v>2799</v>
      </c>
      <c r="U976" s="3">
        <f t="shared" si="142"/>
        <v>2799</v>
      </c>
      <c r="V976" s="3">
        <v>3900000</v>
      </c>
      <c r="W976" s="3">
        <f t="shared" si="140"/>
        <v>2799</v>
      </c>
      <c r="X976" s="3">
        <f t="shared" si="141"/>
        <v>2799</v>
      </c>
      <c r="Y976" s="62">
        <v>0</v>
      </c>
      <c r="Z976" s="138">
        <f t="shared" si="143"/>
        <v>3900000</v>
      </c>
      <c r="AA976" s="84"/>
      <c r="AB976" s="73"/>
    </row>
    <row r="977" spans="1:29" s="14" customFormat="1" x14ac:dyDescent="0.4">
      <c r="A977" s="28"/>
      <c r="B977" s="260">
        <v>964</v>
      </c>
      <c r="C977" s="66" t="s">
        <v>364</v>
      </c>
      <c r="D977" s="80" t="s">
        <v>2941</v>
      </c>
      <c r="E977" s="66" t="s">
        <v>393</v>
      </c>
      <c r="F977" s="71" t="s">
        <v>393</v>
      </c>
      <c r="G977" s="3">
        <v>2798</v>
      </c>
      <c r="H977" s="47" t="s">
        <v>4907</v>
      </c>
      <c r="I977" s="47" t="s">
        <v>4907</v>
      </c>
      <c r="J977" s="47" t="s">
        <v>4907</v>
      </c>
      <c r="K977" s="47" t="s">
        <v>4905</v>
      </c>
      <c r="L977" s="51">
        <v>0</v>
      </c>
      <c r="M977" s="51">
        <v>0</v>
      </c>
      <c r="N977" s="72">
        <v>0</v>
      </c>
      <c r="O977" s="65"/>
      <c r="P977" s="63" t="s">
        <v>5008</v>
      </c>
      <c r="Q977" s="63" t="s">
        <v>5205</v>
      </c>
      <c r="R977" s="63" t="s">
        <v>4985</v>
      </c>
      <c r="S977" s="63">
        <v>2</v>
      </c>
      <c r="T977" s="3">
        <f t="shared" si="144"/>
        <v>2798</v>
      </c>
      <c r="U977" s="3">
        <f t="shared" si="142"/>
        <v>2798</v>
      </c>
      <c r="V977" s="3">
        <v>2991570.665</v>
      </c>
      <c r="W977" s="3">
        <f t="shared" si="140"/>
        <v>2798</v>
      </c>
      <c r="X977" s="3">
        <f t="shared" si="141"/>
        <v>2798</v>
      </c>
      <c r="Y977" s="62">
        <v>2991570.665</v>
      </c>
      <c r="Z977" s="138">
        <f t="shared" si="143"/>
        <v>5983141.3300000001</v>
      </c>
      <c r="AA977" s="84"/>
      <c r="AB977" s="73"/>
      <c r="AC977" s="11"/>
    </row>
    <row r="978" spans="1:29" s="14" customFormat="1" x14ac:dyDescent="0.4">
      <c r="A978" s="31"/>
      <c r="B978" s="260">
        <v>965</v>
      </c>
      <c r="C978" s="66" t="s">
        <v>693</v>
      </c>
      <c r="D978" s="74" t="s">
        <v>2452</v>
      </c>
      <c r="E978" s="66" t="s">
        <v>708</v>
      </c>
      <c r="F978" s="71" t="s">
        <v>708</v>
      </c>
      <c r="G978" s="3">
        <v>2791</v>
      </c>
      <c r="H978" s="47" t="s">
        <v>4907</v>
      </c>
      <c r="I978" s="47" t="s">
        <v>4907</v>
      </c>
      <c r="J978" s="47" t="s">
        <v>4907</v>
      </c>
      <c r="K978" s="47" t="s">
        <v>4905</v>
      </c>
      <c r="L978" s="51">
        <v>0</v>
      </c>
      <c r="M978" s="51">
        <v>0</v>
      </c>
      <c r="N978" s="72">
        <v>0</v>
      </c>
      <c r="O978" s="65"/>
      <c r="P978" s="63" t="s">
        <v>4390</v>
      </c>
      <c r="Q978" s="63" t="s">
        <v>4391</v>
      </c>
      <c r="R978" s="63" t="s">
        <v>4985</v>
      </c>
      <c r="S978" s="63">
        <v>2</v>
      </c>
      <c r="T978" s="3">
        <f t="shared" si="144"/>
        <v>2791</v>
      </c>
      <c r="U978" s="3">
        <f t="shared" si="142"/>
        <v>2791</v>
      </c>
      <c r="V978" s="3">
        <v>10053212.5</v>
      </c>
      <c r="W978" s="3">
        <f t="shared" si="140"/>
        <v>2791</v>
      </c>
      <c r="X978" s="3">
        <f t="shared" si="141"/>
        <v>2791</v>
      </c>
      <c r="Y978" s="62">
        <v>10053212.5</v>
      </c>
      <c r="Z978" s="138">
        <f t="shared" si="143"/>
        <v>20106425</v>
      </c>
      <c r="AA978" s="84"/>
      <c r="AB978" s="73"/>
    </row>
    <row r="979" spans="1:29" s="14" customFormat="1" x14ac:dyDescent="0.4">
      <c r="A979" s="31"/>
      <c r="B979" s="260">
        <v>966</v>
      </c>
      <c r="C979" s="66" t="s">
        <v>1019</v>
      </c>
      <c r="D979" s="74" t="s">
        <v>2717</v>
      </c>
      <c r="E979" s="66" t="s">
        <v>1046</v>
      </c>
      <c r="F979" s="71" t="s">
        <v>1046</v>
      </c>
      <c r="G979" s="3">
        <v>2778</v>
      </c>
      <c r="H979" s="47" t="s">
        <v>4907</v>
      </c>
      <c r="I979" s="47" t="s">
        <v>4907</v>
      </c>
      <c r="J979" s="47" t="s">
        <v>4907</v>
      </c>
      <c r="K979" s="47" t="s">
        <v>4905</v>
      </c>
      <c r="L979" s="51">
        <v>0</v>
      </c>
      <c r="M979" s="51">
        <v>0</v>
      </c>
      <c r="N979" s="72">
        <v>0</v>
      </c>
      <c r="O979" s="65"/>
      <c r="P979" s="63" t="s">
        <v>4605</v>
      </c>
      <c r="Q979" s="63" t="s">
        <v>4606</v>
      </c>
      <c r="R979" s="63" t="s">
        <v>4985</v>
      </c>
      <c r="S979" s="63">
        <v>2</v>
      </c>
      <c r="T979" s="62">
        <f t="shared" si="144"/>
        <v>2778</v>
      </c>
      <c r="U979" s="62">
        <f t="shared" si="142"/>
        <v>2778</v>
      </c>
      <c r="V979" s="3">
        <v>1153056.875</v>
      </c>
      <c r="W979" s="3">
        <f t="shared" si="140"/>
        <v>2778</v>
      </c>
      <c r="X979" s="3">
        <f t="shared" si="141"/>
        <v>2778</v>
      </c>
      <c r="Y979" s="62">
        <v>1153056.875</v>
      </c>
      <c r="Z979" s="138">
        <f t="shared" si="143"/>
        <v>2306113.75</v>
      </c>
      <c r="AA979" s="84"/>
      <c r="AB979" s="73"/>
    </row>
    <row r="980" spans="1:29" s="14" customFormat="1" ht="24.9" x14ac:dyDescent="0.4">
      <c r="A980" s="32"/>
      <c r="B980" s="260">
        <v>967</v>
      </c>
      <c r="C980" s="66" t="s">
        <v>720</v>
      </c>
      <c r="D980" s="70" t="s">
        <v>2501</v>
      </c>
      <c r="E980" s="66" t="s">
        <v>736</v>
      </c>
      <c r="F980" s="71" t="s">
        <v>736</v>
      </c>
      <c r="G980" s="3">
        <v>2775</v>
      </c>
      <c r="H980" s="47" t="s">
        <v>4907</v>
      </c>
      <c r="I980" s="47" t="s">
        <v>4907</v>
      </c>
      <c r="J980" s="47" t="s">
        <v>4907</v>
      </c>
      <c r="K980" s="47" t="s">
        <v>4905</v>
      </c>
      <c r="L980" s="51">
        <v>0</v>
      </c>
      <c r="M980" s="51">
        <v>0</v>
      </c>
      <c r="N980" s="72">
        <v>0</v>
      </c>
      <c r="O980" s="65"/>
      <c r="P980" s="63" t="s">
        <v>5113</v>
      </c>
      <c r="Q980" s="63" t="s">
        <v>5267</v>
      </c>
      <c r="R980" s="63" t="s">
        <v>4985</v>
      </c>
      <c r="S980" s="63">
        <v>2</v>
      </c>
      <c r="T980" s="3">
        <f t="shared" si="144"/>
        <v>2775</v>
      </c>
      <c r="U980" s="3">
        <f t="shared" si="142"/>
        <v>2775</v>
      </c>
      <c r="V980" s="3">
        <f>T980*1800</f>
        <v>4995000</v>
      </c>
      <c r="W980" s="3">
        <f t="shared" si="140"/>
        <v>2775</v>
      </c>
      <c r="X980" s="3">
        <f t="shared" si="141"/>
        <v>2775</v>
      </c>
      <c r="Y980" s="62">
        <f>U980*1800</f>
        <v>4995000</v>
      </c>
      <c r="Z980" s="138">
        <f t="shared" si="143"/>
        <v>9990000</v>
      </c>
      <c r="AA980" s="84"/>
      <c r="AB980" s="73"/>
    </row>
    <row r="981" spans="1:29" s="14" customFormat="1" ht="12.75" customHeight="1" x14ac:dyDescent="0.4">
      <c r="A981" s="32"/>
      <c r="B981" s="260">
        <v>968</v>
      </c>
      <c r="C981" s="66" t="s">
        <v>849</v>
      </c>
      <c r="D981" s="66" t="s">
        <v>2587</v>
      </c>
      <c r="E981" s="66" t="s">
        <v>868</v>
      </c>
      <c r="F981" s="71" t="s">
        <v>868</v>
      </c>
      <c r="G981" s="3">
        <v>2775</v>
      </c>
      <c r="H981" s="47" t="s">
        <v>4907</v>
      </c>
      <c r="I981" s="47" t="s">
        <v>4907</v>
      </c>
      <c r="J981" s="47" t="s">
        <v>4907</v>
      </c>
      <c r="K981" s="47" t="s">
        <v>4905</v>
      </c>
      <c r="L981" s="51">
        <v>0</v>
      </c>
      <c r="M981" s="51">
        <v>0</v>
      </c>
      <c r="N981" s="72">
        <v>0</v>
      </c>
      <c r="O981" s="65"/>
      <c r="P981" s="63" t="s">
        <v>4523</v>
      </c>
      <c r="Q981" s="63" t="s">
        <v>4524</v>
      </c>
      <c r="R981" s="63" t="s">
        <v>4985</v>
      </c>
      <c r="S981" s="63">
        <v>2</v>
      </c>
      <c r="T981" s="3">
        <f t="shared" si="144"/>
        <v>2775</v>
      </c>
      <c r="U981" s="3">
        <f t="shared" si="142"/>
        <v>2775</v>
      </c>
      <c r="V981" s="3">
        <v>5152438.6399999997</v>
      </c>
      <c r="W981" s="3">
        <f t="shared" si="140"/>
        <v>2775</v>
      </c>
      <c r="X981" s="3">
        <f t="shared" si="141"/>
        <v>2775</v>
      </c>
      <c r="Y981" s="62">
        <v>5152438.6399999997</v>
      </c>
      <c r="Z981" s="138">
        <f t="shared" si="143"/>
        <v>10304877.279999999</v>
      </c>
      <c r="AA981" s="84"/>
      <c r="AB981" s="73"/>
    </row>
    <row r="982" spans="1:29" s="14" customFormat="1" x14ac:dyDescent="0.4">
      <c r="A982" s="32"/>
      <c r="B982" s="260">
        <v>969</v>
      </c>
      <c r="C982" s="66" t="s">
        <v>743</v>
      </c>
      <c r="D982" s="70" t="s">
        <v>2519</v>
      </c>
      <c r="E982" s="66" t="s">
        <v>763</v>
      </c>
      <c r="F982" s="71" t="s">
        <v>779</v>
      </c>
      <c r="G982" s="3">
        <v>2770</v>
      </c>
      <c r="H982" s="47" t="s">
        <v>4907</v>
      </c>
      <c r="I982" s="47" t="s">
        <v>4907</v>
      </c>
      <c r="J982" s="47" t="s">
        <v>4907</v>
      </c>
      <c r="K982" s="47" t="s">
        <v>4905</v>
      </c>
      <c r="L982" s="51">
        <v>0</v>
      </c>
      <c r="M982" s="51">
        <v>0</v>
      </c>
      <c r="N982" s="72">
        <v>0</v>
      </c>
      <c r="O982" s="65"/>
      <c r="P982" s="63" t="s">
        <v>5017</v>
      </c>
      <c r="Q982" s="63" t="s">
        <v>5269</v>
      </c>
      <c r="R982" s="63" t="s">
        <v>4985</v>
      </c>
      <c r="S982" s="63">
        <v>2</v>
      </c>
      <c r="T982" s="62">
        <f t="shared" si="144"/>
        <v>2770</v>
      </c>
      <c r="U982" s="62">
        <f t="shared" si="142"/>
        <v>2770</v>
      </c>
      <c r="V982" s="3">
        <v>1482418.0064774193</v>
      </c>
      <c r="W982" s="3">
        <f t="shared" ref="W982:W1045" si="145">T982</f>
        <v>2770</v>
      </c>
      <c r="X982" s="3">
        <f t="shared" ref="X982:X1045" si="146">U982</f>
        <v>2770</v>
      </c>
      <c r="Y982" s="62">
        <v>1482418.0064774193</v>
      </c>
      <c r="Z982" s="138">
        <f t="shared" ref="Z982:Z1000" si="147">V982+Y982</f>
        <v>2964836.0129548386</v>
      </c>
      <c r="AA982" s="84"/>
      <c r="AB982" s="73"/>
    </row>
    <row r="983" spans="1:29" s="14" customFormat="1" ht="24.9" x14ac:dyDescent="0.4">
      <c r="A983" s="32"/>
      <c r="B983" s="260">
        <v>970</v>
      </c>
      <c r="C983" s="66" t="s">
        <v>595</v>
      </c>
      <c r="D983" s="70" t="s">
        <v>2970</v>
      </c>
      <c r="E983" s="66" t="s">
        <v>1261</v>
      </c>
      <c r="F983" s="71" t="s">
        <v>1264</v>
      </c>
      <c r="G983" s="3">
        <v>2767</v>
      </c>
      <c r="H983" s="47" t="s">
        <v>4907</v>
      </c>
      <c r="I983" s="47" t="s">
        <v>4907</v>
      </c>
      <c r="J983" s="47" t="s">
        <v>4907</v>
      </c>
      <c r="K983" s="47" t="s">
        <v>4905</v>
      </c>
      <c r="L983" s="51">
        <v>0</v>
      </c>
      <c r="M983" s="51">
        <v>0</v>
      </c>
      <c r="N983" s="72">
        <v>0</v>
      </c>
      <c r="O983" s="65"/>
      <c r="P983" s="63" t="s">
        <v>4350</v>
      </c>
      <c r="Q983" s="63" t="s">
        <v>4351</v>
      </c>
      <c r="R983" s="63" t="s">
        <v>4985</v>
      </c>
      <c r="S983" s="63">
        <v>2</v>
      </c>
      <c r="T983" s="62">
        <f t="shared" si="144"/>
        <v>2767</v>
      </c>
      <c r="U983" s="62">
        <f t="shared" si="142"/>
        <v>2767</v>
      </c>
      <c r="V983" s="3">
        <v>5305536</v>
      </c>
      <c r="W983" s="3">
        <f t="shared" si="145"/>
        <v>2767</v>
      </c>
      <c r="X983" s="3">
        <f t="shared" si="146"/>
        <v>2767</v>
      </c>
      <c r="Y983" s="62">
        <v>1210150</v>
      </c>
      <c r="Z983" s="138">
        <f t="shared" si="147"/>
        <v>6515686</v>
      </c>
      <c r="AA983" s="84"/>
      <c r="AB983" s="73"/>
    </row>
    <row r="984" spans="1:29" s="14" customFormat="1" ht="24.9" x14ac:dyDescent="0.4">
      <c r="A984" s="31"/>
      <c r="B984" s="260">
        <v>971</v>
      </c>
      <c r="C984" s="66" t="s">
        <v>193</v>
      </c>
      <c r="D984" s="70" t="s">
        <v>2122</v>
      </c>
      <c r="E984" s="66" t="s">
        <v>198</v>
      </c>
      <c r="F984" s="71" t="s">
        <v>212</v>
      </c>
      <c r="G984" s="3">
        <v>2765</v>
      </c>
      <c r="H984" s="47" t="s">
        <v>4907</v>
      </c>
      <c r="I984" s="47" t="s">
        <v>4907</v>
      </c>
      <c r="J984" s="47" t="s">
        <v>4907</v>
      </c>
      <c r="K984" s="47" t="s">
        <v>4905</v>
      </c>
      <c r="L984" s="51">
        <v>0</v>
      </c>
      <c r="M984" s="51">
        <v>0</v>
      </c>
      <c r="N984" s="72">
        <v>0</v>
      </c>
      <c r="O984" s="65"/>
      <c r="P984" s="63" t="s">
        <v>4117</v>
      </c>
      <c r="Q984" s="63" t="s">
        <v>4118</v>
      </c>
      <c r="R984" s="63" t="s">
        <v>4985</v>
      </c>
      <c r="S984" s="63">
        <v>2</v>
      </c>
      <c r="T984" s="3">
        <f t="shared" si="144"/>
        <v>2765</v>
      </c>
      <c r="U984" s="3">
        <f t="shared" si="142"/>
        <v>2765</v>
      </c>
      <c r="V984" s="3">
        <v>4848495</v>
      </c>
      <c r="W984" s="3">
        <f t="shared" si="145"/>
        <v>2765</v>
      </c>
      <c r="X984" s="3">
        <f t="shared" si="146"/>
        <v>2765</v>
      </c>
      <c r="Y984" s="62">
        <v>0</v>
      </c>
      <c r="Z984" s="138">
        <f t="shared" si="147"/>
        <v>4848495</v>
      </c>
      <c r="AA984" s="84"/>
      <c r="AB984" s="73"/>
    </row>
    <row r="985" spans="1:29" s="14" customFormat="1" ht="24.9" x14ac:dyDescent="0.4">
      <c r="A985" s="28"/>
      <c r="B985" s="260">
        <v>972</v>
      </c>
      <c r="C985" s="66" t="s">
        <v>364</v>
      </c>
      <c r="D985" s="80" t="s">
        <v>2249</v>
      </c>
      <c r="E985" s="66" t="s">
        <v>1597</v>
      </c>
      <c r="F985" s="71" t="s">
        <v>1598</v>
      </c>
      <c r="G985" s="3">
        <v>2762</v>
      </c>
      <c r="H985" s="47" t="s">
        <v>4907</v>
      </c>
      <c r="I985" s="47" t="s">
        <v>4907</v>
      </c>
      <c r="J985" s="47" t="s">
        <v>4907</v>
      </c>
      <c r="K985" s="47" t="s">
        <v>4905</v>
      </c>
      <c r="L985" s="51">
        <v>0</v>
      </c>
      <c r="M985" s="51">
        <v>0</v>
      </c>
      <c r="N985" s="72">
        <v>0</v>
      </c>
      <c r="O985" s="65"/>
      <c r="P985" s="258" t="s">
        <v>4930</v>
      </c>
      <c r="Q985" s="63" t="s">
        <v>4931</v>
      </c>
      <c r="R985" s="63" t="s">
        <v>4985</v>
      </c>
      <c r="S985" s="63">
        <v>2</v>
      </c>
      <c r="T985" s="3">
        <f t="shared" si="144"/>
        <v>2762</v>
      </c>
      <c r="U985" s="3">
        <f t="shared" si="142"/>
        <v>2762</v>
      </c>
      <c r="V985" s="3">
        <v>3568554</v>
      </c>
      <c r="W985" s="3">
        <f t="shared" si="145"/>
        <v>2762</v>
      </c>
      <c r="X985" s="3">
        <f t="shared" si="146"/>
        <v>2762</v>
      </c>
      <c r="Y985" s="62">
        <v>624354</v>
      </c>
      <c r="Z985" s="138">
        <f t="shared" si="147"/>
        <v>4192908</v>
      </c>
      <c r="AA985" s="84"/>
      <c r="AB985" s="73"/>
      <c r="AC985" s="11"/>
    </row>
    <row r="986" spans="1:29" s="14" customFormat="1" ht="14.6" x14ac:dyDescent="0.4">
      <c r="A986" s="28"/>
      <c r="B986" s="260">
        <v>973</v>
      </c>
      <c r="C986" s="66" t="s">
        <v>781</v>
      </c>
      <c r="D986" s="70" t="s">
        <v>2999</v>
      </c>
      <c r="E986" s="66" t="s">
        <v>787</v>
      </c>
      <c r="F986" s="71" t="s">
        <v>787</v>
      </c>
      <c r="G986" s="3">
        <v>2756</v>
      </c>
      <c r="H986" s="47" t="s">
        <v>4907</v>
      </c>
      <c r="I986" s="47" t="s">
        <v>4907</v>
      </c>
      <c r="J986" s="47" t="s">
        <v>4907</v>
      </c>
      <c r="K986" s="47" t="s">
        <v>4905</v>
      </c>
      <c r="L986" s="51">
        <v>0</v>
      </c>
      <c r="M986" s="51">
        <v>0</v>
      </c>
      <c r="N986" s="72">
        <v>0</v>
      </c>
      <c r="O986" s="65"/>
      <c r="P986" s="63" t="s">
        <v>5020</v>
      </c>
      <c r="Q986" s="63" t="s">
        <v>5274</v>
      </c>
      <c r="R986" s="63" t="s">
        <v>4985</v>
      </c>
      <c r="S986" s="63">
        <v>2</v>
      </c>
      <c r="T986" s="62">
        <f t="shared" si="144"/>
        <v>2756</v>
      </c>
      <c r="U986" s="62">
        <f t="shared" si="142"/>
        <v>2756</v>
      </c>
      <c r="V986" s="3">
        <v>2121242.4900000002</v>
      </c>
      <c r="W986" s="3">
        <f t="shared" si="145"/>
        <v>2756</v>
      </c>
      <c r="X986" s="3">
        <f t="shared" si="146"/>
        <v>2756</v>
      </c>
      <c r="Y986" s="62">
        <v>2121242.4900000002</v>
      </c>
      <c r="Z986" s="138">
        <f t="shared" si="147"/>
        <v>4242484.9800000004</v>
      </c>
      <c r="AA986" s="84"/>
      <c r="AB986" s="73"/>
      <c r="AC986" s="13"/>
    </row>
    <row r="987" spans="1:29" s="14" customFormat="1" x14ac:dyDescent="0.4">
      <c r="A987" s="32"/>
      <c r="B987" s="260">
        <v>974</v>
      </c>
      <c r="C987" s="66" t="s">
        <v>560</v>
      </c>
      <c r="D987" s="70" t="s">
        <v>2376</v>
      </c>
      <c r="E987" s="66" t="s">
        <v>575</v>
      </c>
      <c r="F987" s="71" t="s">
        <v>575</v>
      </c>
      <c r="G987" s="3">
        <v>2746</v>
      </c>
      <c r="H987" s="47" t="s">
        <v>4907</v>
      </c>
      <c r="I987" s="47" t="s">
        <v>4907</v>
      </c>
      <c r="J987" s="47" t="s">
        <v>4907</v>
      </c>
      <c r="K987" s="47" t="s">
        <v>4905</v>
      </c>
      <c r="L987" s="51">
        <v>0</v>
      </c>
      <c r="M987" s="51">
        <v>0</v>
      </c>
      <c r="N987" s="72">
        <v>0</v>
      </c>
      <c r="O987" s="65"/>
      <c r="P987" s="63" t="s">
        <v>4336</v>
      </c>
      <c r="Q987" s="63" t="s">
        <v>4337</v>
      </c>
      <c r="R987" s="63" t="s">
        <v>4985</v>
      </c>
      <c r="S987" s="63">
        <v>2</v>
      </c>
      <c r="T987" s="62">
        <f t="shared" si="144"/>
        <v>2746</v>
      </c>
      <c r="U987" s="62">
        <f t="shared" si="142"/>
        <v>2746</v>
      </c>
      <c r="V987" s="3">
        <v>4784414</v>
      </c>
      <c r="W987" s="3">
        <f t="shared" si="145"/>
        <v>2746</v>
      </c>
      <c r="X987" s="3">
        <f t="shared" si="146"/>
        <v>2746</v>
      </c>
      <c r="Y987" s="62">
        <v>0</v>
      </c>
      <c r="Z987" s="138">
        <f t="shared" si="147"/>
        <v>4784414</v>
      </c>
      <c r="AA987" s="84"/>
      <c r="AB987" s="73"/>
    </row>
    <row r="988" spans="1:29" s="14" customFormat="1" ht="24.75" customHeight="1" x14ac:dyDescent="0.4">
      <c r="A988" s="32"/>
      <c r="B988" s="260">
        <v>975</v>
      </c>
      <c r="C988" s="66" t="s">
        <v>595</v>
      </c>
      <c r="D988" s="70" t="s">
        <v>2400</v>
      </c>
      <c r="E988" s="66" t="s">
        <v>1601</v>
      </c>
      <c r="F988" s="71" t="s">
        <v>1602</v>
      </c>
      <c r="G988" s="3">
        <v>2740</v>
      </c>
      <c r="H988" s="47" t="s">
        <v>4907</v>
      </c>
      <c r="I988" s="47" t="s">
        <v>4907</v>
      </c>
      <c r="J988" s="47" t="s">
        <v>4907</v>
      </c>
      <c r="K988" s="47" t="s">
        <v>4905</v>
      </c>
      <c r="L988" s="51">
        <v>0</v>
      </c>
      <c r="M988" s="51">
        <v>0</v>
      </c>
      <c r="N988" s="72">
        <v>0</v>
      </c>
      <c r="O988" s="65"/>
      <c r="P988" s="258" t="s">
        <v>4937</v>
      </c>
      <c r="Q988" s="63" t="s">
        <v>4936</v>
      </c>
      <c r="R988" s="63" t="s">
        <v>4985</v>
      </c>
      <c r="S988" s="63">
        <v>2</v>
      </c>
      <c r="T988" s="62">
        <f>0.98*G988</f>
        <v>2685.2</v>
      </c>
      <c r="U988" s="62">
        <f t="shared" si="142"/>
        <v>2740</v>
      </c>
      <c r="V988" s="3">
        <v>1491379</v>
      </c>
      <c r="W988" s="3">
        <f t="shared" si="145"/>
        <v>2685.2</v>
      </c>
      <c r="X988" s="3">
        <f t="shared" si="146"/>
        <v>2740</v>
      </c>
      <c r="Y988" s="62">
        <v>1491379</v>
      </c>
      <c r="Z988" s="138">
        <f t="shared" si="147"/>
        <v>2982758</v>
      </c>
      <c r="AA988" s="84"/>
      <c r="AB988" s="73"/>
      <c r="AC988" s="13"/>
    </row>
    <row r="989" spans="1:29" s="14" customFormat="1" ht="14.6" x14ac:dyDescent="0.4">
      <c r="A989" s="32"/>
      <c r="B989" s="260">
        <v>976</v>
      </c>
      <c r="C989" s="66" t="s">
        <v>720</v>
      </c>
      <c r="D989" s="170" t="s">
        <v>2502</v>
      </c>
      <c r="E989" s="66" t="s">
        <v>737</v>
      </c>
      <c r="F989" s="71" t="s">
        <v>737</v>
      </c>
      <c r="G989" s="3">
        <v>2734</v>
      </c>
      <c r="H989" s="47" t="s">
        <v>4907</v>
      </c>
      <c r="I989" s="47" t="s">
        <v>4907</v>
      </c>
      <c r="J989" s="47" t="s">
        <v>4907</v>
      </c>
      <c r="K989" s="47" t="s">
        <v>4905</v>
      </c>
      <c r="L989" s="51">
        <v>0</v>
      </c>
      <c r="M989" s="51">
        <v>0</v>
      </c>
      <c r="N989" s="72">
        <v>0</v>
      </c>
      <c r="O989" s="65"/>
      <c r="P989" s="63" t="s">
        <v>4452</v>
      </c>
      <c r="Q989" s="63" t="s">
        <v>4453</v>
      </c>
      <c r="R989" s="63" t="s">
        <v>4985</v>
      </c>
      <c r="S989" s="63">
        <v>2</v>
      </c>
      <c r="T989" s="3">
        <f t="shared" ref="T989:T1020" si="148">IF(G989*(1-L989)-AA989&gt;0,G989*(1-L989)-AA989,0)</f>
        <v>2734</v>
      </c>
      <c r="U989" s="3">
        <f t="shared" si="142"/>
        <v>2734</v>
      </c>
      <c r="V989" s="3">
        <v>1824967.3645833335</v>
      </c>
      <c r="W989" s="3">
        <f t="shared" si="145"/>
        <v>2734</v>
      </c>
      <c r="X989" s="3">
        <f t="shared" si="146"/>
        <v>2734</v>
      </c>
      <c r="Y989" s="62">
        <v>219939.58124999999</v>
      </c>
      <c r="Z989" s="138">
        <f t="shared" si="147"/>
        <v>2044906.9458333335</v>
      </c>
      <c r="AA989" s="84"/>
      <c r="AB989" s="73"/>
      <c r="AC989" s="13"/>
    </row>
    <row r="990" spans="1:29" s="14" customFormat="1" ht="14.6" x14ac:dyDescent="0.4">
      <c r="A990" s="32"/>
      <c r="B990" s="260">
        <v>977</v>
      </c>
      <c r="C990" s="66" t="s">
        <v>30</v>
      </c>
      <c r="D990" s="80" t="s">
        <v>2040</v>
      </c>
      <c r="E990" s="66" t="s">
        <v>57</v>
      </c>
      <c r="F990" s="71" t="s">
        <v>57</v>
      </c>
      <c r="G990" s="3">
        <v>2733</v>
      </c>
      <c r="H990" s="47" t="s">
        <v>4907</v>
      </c>
      <c r="I990" s="47" t="s">
        <v>4907</v>
      </c>
      <c r="J990" s="47" t="s">
        <v>4907</v>
      </c>
      <c r="K990" s="47" t="s">
        <v>4905</v>
      </c>
      <c r="L990" s="51">
        <v>0</v>
      </c>
      <c r="M990" s="51">
        <v>0</v>
      </c>
      <c r="N990" s="72">
        <v>0</v>
      </c>
      <c r="O990" s="65"/>
      <c r="P990" s="63" t="s">
        <v>4039</v>
      </c>
      <c r="Q990" s="63" t="s">
        <v>4040</v>
      </c>
      <c r="R990" s="63" t="s">
        <v>4985</v>
      </c>
      <c r="S990" s="63">
        <v>2</v>
      </c>
      <c r="T990" s="3">
        <f t="shared" si="148"/>
        <v>2733</v>
      </c>
      <c r="U990" s="3">
        <f t="shared" si="142"/>
        <v>2733</v>
      </c>
      <c r="V990" s="3">
        <v>5943994.2121698325</v>
      </c>
      <c r="W990" s="3">
        <f t="shared" si="145"/>
        <v>2733</v>
      </c>
      <c r="X990" s="3">
        <f t="shared" si="146"/>
        <v>2733</v>
      </c>
      <c r="Y990" s="62">
        <v>2706423.8</v>
      </c>
      <c r="Z990" s="138">
        <f t="shared" si="147"/>
        <v>8650418.0121698324</v>
      </c>
      <c r="AA990" s="84"/>
      <c r="AB990" s="73"/>
      <c r="AC990" s="13"/>
    </row>
    <row r="991" spans="1:29" s="14" customFormat="1" ht="30.75" customHeight="1" x14ac:dyDescent="0.4">
      <c r="A991" s="32"/>
      <c r="B991" s="260">
        <v>978</v>
      </c>
      <c r="C991" s="66" t="s">
        <v>122</v>
      </c>
      <c r="D991" s="70" t="s">
        <v>2910</v>
      </c>
      <c r="E991" s="66" t="s">
        <v>141</v>
      </c>
      <c r="F991" s="71" t="s">
        <v>141</v>
      </c>
      <c r="G991" s="3">
        <v>2730</v>
      </c>
      <c r="H991" s="47" t="s">
        <v>4907</v>
      </c>
      <c r="I991" s="47" t="s">
        <v>4907</v>
      </c>
      <c r="J991" s="47" t="s">
        <v>4907</v>
      </c>
      <c r="K991" s="47" t="s">
        <v>4905</v>
      </c>
      <c r="L991" s="51">
        <v>0</v>
      </c>
      <c r="M991" s="51">
        <v>0</v>
      </c>
      <c r="N991" s="72">
        <v>0</v>
      </c>
      <c r="O991" s="65"/>
      <c r="P991" s="63" t="s">
        <v>4103</v>
      </c>
      <c r="Q991" s="63" t="s">
        <v>4104</v>
      </c>
      <c r="R991" s="63" t="s">
        <v>4985</v>
      </c>
      <c r="S991" s="63">
        <v>2</v>
      </c>
      <c r="T991" s="3">
        <f t="shared" si="148"/>
        <v>2730</v>
      </c>
      <c r="U991" s="3">
        <f t="shared" si="142"/>
        <v>2730</v>
      </c>
      <c r="V991" s="3">
        <v>3481727.2495647399</v>
      </c>
      <c r="W991" s="3">
        <f t="shared" si="145"/>
        <v>2730</v>
      </c>
      <c r="X991" s="3">
        <f t="shared" si="146"/>
        <v>2730</v>
      </c>
      <c r="Y991" s="3">
        <v>3481727.2495647399</v>
      </c>
      <c r="Z991" s="138">
        <f t="shared" si="147"/>
        <v>6963454.4991294798</v>
      </c>
      <c r="AA991" s="84"/>
      <c r="AB991" s="73"/>
      <c r="AC991" s="13"/>
    </row>
    <row r="992" spans="1:29" s="14" customFormat="1" ht="24.9" x14ac:dyDescent="0.4">
      <c r="A992" s="32"/>
      <c r="B992" s="260">
        <v>979</v>
      </c>
      <c r="C992" s="66" t="s">
        <v>232</v>
      </c>
      <c r="D992" s="66" t="s">
        <v>2926</v>
      </c>
      <c r="E992" s="66" t="s">
        <v>1684</v>
      </c>
      <c r="F992" s="71" t="s">
        <v>1690</v>
      </c>
      <c r="G992" s="3">
        <v>2730</v>
      </c>
      <c r="H992" s="47" t="s">
        <v>4907</v>
      </c>
      <c r="I992" s="47" t="s">
        <v>4907</v>
      </c>
      <c r="J992" s="47" t="s">
        <v>4907</v>
      </c>
      <c r="K992" s="47" t="s">
        <v>4905</v>
      </c>
      <c r="L992" s="51">
        <v>0</v>
      </c>
      <c r="M992" s="51">
        <v>0</v>
      </c>
      <c r="N992" s="72">
        <v>0</v>
      </c>
      <c r="O992" s="65"/>
      <c r="P992" s="63" t="s">
        <v>4139</v>
      </c>
      <c r="Q992" s="63" t="s">
        <v>4140</v>
      </c>
      <c r="R992" s="63" t="s">
        <v>4985</v>
      </c>
      <c r="S992" s="63">
        <v>2</v>
      </c>
      <c r="T992" s="3">
        <f t="shared" si="148"/>
        <v>2730</v>
      </c>
      <c r="U992" s="3">
        <f t="shared" si="142"/>
        <v>2730</v>
      </c>
      <c r="V992" s="2">
        <v>20276237.561250001</v>
      </c>
      <c r="W992" s="2">
        <f t="shared" si="145"/>
        <v>2730</v>
      </c>
      <c r="X992" s="2">
        <f t="shared" si="146"/>
        <v>2730</v>
      </c>
      <c r="Y992" s="62">
        <v>0</v>
      </c>
      <c r="Z992" s="212">
        <f t="shared" si="147"/>
        <v>20276237.561250001</v>
      </c>
      <c r="AA992" s="84"/>
      <c r="AB992" s="73"/>
      <c r="AC992" s="13"/>
    </row>
    <row r="993" spans="1:29" s="13" customFormat="1" ht="14.6" x14ac:dyDescent="0.4">
      <c r="A993" s="32"/>
      <c r="B993" s="260">
        <v>980</v>
      </c>
      <c r="C993" s="66" t="s">
        <v>364</v>
      </c>
      <c r="D993" s="80" t="s">
        <v>2246</v>
      </c>
      <c r="E993" s="66" t="s">
        <v>394</v>
      </c>
      <c r="F993" s="71" t="s">
        <v>394</v>
      </c>
      <c r="G993" s="3">
        <v>2722</v>
      </c>
      <c r="H993" s="47" t="s">
        <v>4907</v>
      </c>
      <c r="I993" s="47" t="s">
        <v>4907</v>
      </c>
      <c r="J993" s="47" t="s">
        <v>4907</v>
      </c>
      <c r="K993" s="47" t="s">
        <v>4905</v>
      </c>
      <c r="L993" s="51">
        <v>0</v>
      </c>
      <c r="M993" s="51">
        <v>0</v>
      </c>
      <c r="N993" s="72">
        <v>0</v>
      </c>
      <c r="O993" s="65"/>
      <c r="P993" s="63" t="s">
        <v>5062</v>
      </c>
      <c r="Q993" s="63" t="s">
        <v>5206</v>
      </c>
      <c r="R993" s="63" t="s">
        <v>4985</v>
      </c>
      <c r="S993" s="63">
        <v>2</v>
      </c>
      <c r="T993" s="62">
        <f t="shared" si="148"/>
        <v>2722</v>
      </c>
      <c r="U993" s="62">
        <f t="shared" si="142"/>
        <v>2722</v>
      </c>
      <c r="V993" s="3">
        <v>1784548</v>
      </c>
      <c r="W993" s="3">
        <f t="shared" si="145"/>
        <v>2722</v>
      </c>
      <c r="X993" s="3">
        <f t="shared" si="146"/>
        <v>2722</v>
      </c>
      <c r="Y993" s="62">
        <v>1330640</v>
      </c>
      <c r="Z993" s="138">
        <f t="shared" si="147"/>
        <v>3115188</v>
      </c>
      <c r="AA993" s="84"/>
      <c r="AB993" s="73"/>
    </row>
    <row r="994" spans="1:29" s="13" customFormat="1" ht="24.9" x14ac:dyDescent="0.4">
      <c r="A994" s="32"/>
      <c r="B994" s="260">
        <v>981</v>
      </c>
      <c r="C994" s="66" t="s">
        <v>261</v>
      </c>
      <c r="D994" s="70" t="s">
        <v>2180</v>
      </c>
      <c r="E994" s="66" t="s">
        <v>279</v>
      </c>
      <c r="F994" s="71" t="s">
        <v>279</v>
      </c>
      <c r="G994" s="3">
        <v>2721</v>
      </c>
      <c r="H994" s="47" t="s">
        <v>4907</v>
      </c>
      <c r="I994" s="47" t="s">
        <v>4907</v>
      </c>
      <c r="J994" s="47" t="s">
        <v>4907</v>
      </c>
      <c r="K994" s="47" t="s">
        <v>4905</v>
      </c>
      <c r="L994" s="51">
        <v>0</v>
      </c>
      <c r="M994" s="51">
        <v>0</v>
      </c>
      <c r="N994" s="72">
        <v>0</v>
      </c>
      <c r="O994" s="65"/>
      <c r="P994" s="63" t="s">
        <v>5056</v>
      </c>
      <c r="Q994" s="63" t="s">
        <v>5195</v>
      </c>
      <c r="R994" s="63" t="s">
        <v>4985</v>
      </c>
      <c r="S994" s="63">
        <v>2</v>
      </c>
      <c r="T994" s="3">
        <f t="shared" si="148"/>
        <v>2721</v>
      </c>
      <c r="U994" s="3">
        <f t="shared" si="142"/>
        <v>2721</v>
      </c>
      <c r="V994" s="3">
        <f>T994*1800</f>
        <v>4897800</v>
      </c>
      <c r="W994" s="3">
        <f t="shared" si="145"/>
        <v>2721</v>
      </c>
      <c r="X994" s="3">
        <f t="shared" si="146"/>
        <v>2721</v>
      </c>
      <c r="Y994" s="62">
        <f>U994*1800</f>
        <v>4897800</v>
      </c>
      <c r="Z994" s="138">
        <f t="shared" si="147"/>
        <v>9795600</v>
      </c>
      <c r="AA994" s="84"/>
      <c r="AB994" s="73"/>
    </row>
    <row r="995" spans="1:29" s="13" customFormat="1" ht="49.75" x14ac:dyDescent="0.4">
      <c r="A995" s="32"/>
      <c r="B995" s="260">
        <v>982</v>
      </c>
      <c r="C995" s="66" t="s">
        <v>1189</v>
      </c>
      <c r="D995" s="74" t="s">
        <v>2846</v>
      </c>
      <c r="E995" s="66" t="s">
        <v>1200</v>
      </c>
      <c r="F995" s="71" t="s">
        <v>1212</v>
      </c>
      <c r="G995" s="3">
        <v>2717</v>
      </c>
      <c r="H995" s="47" t="s">
        <v>4907</v>
      </c>
      <c r="I995" s="47" t="s">
        <v>4907</v>
      </c>
      <c r="J995" s="47" t="s">
        <v>4907</v>
      </c>
      <c r="K995" s="47" t="s">
        <v>4905</v>
      </c>
      <c r="L995" s="51">
        <v>0</v>
      </c>
      <c r="M995" s="51">
        <v>0</v>
      </c>
      <c r="N995" s="72">
        <v>4.09999999999997E-3</v>
      </c>
      <c r="O995" s="65" t="s">
        <v>4978</v>
      </c>
      <c r="P995" s="63" t="s">
        <v>4901</v>
      </c>
      <c r="Q995" s="63" t="s">
        <v>4902</v>
      </c>
      <c r="R995" s="63" t="s">
        <v>4986</v>
      </c>
      <c r="S995" s="63" t="s">
        <v>4755</v>
      </c>
      <c r="T995" s="3">
        <f t="shared" si="148"/>
        <v>2717</v>
      </c>
      <c r="U995" s="3">
        <f t="shared" si="142"/>
        <v>2717</v>
      </c>
      <c r="V995" s="3">
        <v>2743505</v>
      </c>
      <c r="W995" s="3">
        <f t="shared" si="145"/>
        <v>2717</v>
      </c>
      <c r="X995" s="3">
        <f t="shared" si="146"/>
        <v>2717</v>
      </c>
      <c r="Y995" s="62">
        <v>0</v>
      </c>
      <c r="Z995" s="138">
        <f t="shared" si="147"/>
        <v>2743505</v>
      </c>
      <c r="AA995" s="84"/>
      <c r="AB995" s="65"/>
    </row>
    <row r="996" spans="1:29" s="13" customFormat="1" ht="14.6" x14ac:dyDescent="0.4">
      <c r="A996" s="28"/>
      <c r="B996" s="260">
        <v>983</v>
      </c>
      <c r="C996" s="66" t="s">
        <v>963</v>
      </c>
      <c r="D996" s="70" t="s">
        <v>2665</v>
      </c>
      <c r="E996" s="66" t="s">
        <v>981</v>
      </c>
      <c r="F996" s="71" t="s">
        <v>981</v>
      </c>
      <c r="G996" s="3">
        <v>2710</v>
      </c>
      <c r="H996" s="47" t="s">
        <v>4907</v>
      </c>
      <c r="I996" s="47" t="s">
        <v>4907</v>
      </c>
      <c r="J996" s="47" t="s">
        <v>4907</v>
      </c>
      <c r="K996" s="47" t="s">
        <v>4905</v>
      </c>
      <c r="L996" s="51">
        <v>0</v>
      </c>
      <c r="M996" s="51">
        <v>0</v>
      </c>
      <c r="N996" s="72">
        <v>0</v>
      </c>
      <c r="O996" s="65"/>
      <c r="P996" s="63" t="s">
        <v>4578</v>
      </c>
      <c r="Q996" s="63" t="s">
        <v>4579</v>
      </c>
      <c r="R996" s="63" t="s">
        <v>4985</v>
      </c>
      <c r="S996" s="63">
        <v>2</v>
      </c>
      <c r="T996" s="3">
        <f t="shared" si="148"/>
        <v>2710</v>
      </c>
      <c r="U996" s="3">
        <f t="shared" si="142"/>
        <v>2710</v>
      </c>
      <c r="V996" s="3">
        <v>4384579.375</v>
      </c>
      <c r="W996" s="3">
        <f t="shared" si="145"/>
        <v>2710</v>
      </c>
      <c r="X996" s="3">
        <f t="shared" si="146"/>
        <v>2710</v>
      </c>
      <c r="Y996" s="62">
        <v>0</v>
      </c>
      <c r="Z996" s="138">
        <f t="shared" si="147"/>
        <v>4384579.375</v>
      </c>
      <c r="AA996" s="84"/>
      <c r="AB996" s="73"/>
      <c r="AC996" s="11"/>
    </row>
    <row r="997" spans="1:29" s="13" customFormat="1" ht="49.75" x14ac:dyDescent="0.4">
      <c r="A997" s="32"/>
      <c r="B997" s="260">
        <v>984</v>
      </c>
      <c r="C997" s="172" t="s">
        <v>1175</v>
      </c>
      <c r="D997" s="70" t="s">
        <v>3061</v>
      </c>
      <c r="E997" s="161" t="s">
        <v>1560</v>
      </c>
      <c r="F997" s="71" t="s">
        <v>1561</v>
      </c>
      <c r="G997" s="17">
        <v>2709</v>
      </c>
      <c r="H997" s="47" t="s">
        <v>4907</v>
      </c>
      <c r="I997" s="47" t="s">
        <v>4907</v>
      </c>
      <c r="J997" s="47" t="s">
        <v>4907</v>
      </c>
      <c r="K997" s="47" t="s">
        <v>4905</v>
      </c>
      <c r="L997" s="57">
        <v>0</v>
      </c>
      <c r="M997" s="57">
        <v>0</v>
      </c>
      <c r="N997" s="72">
        <v>0</v>
      </c>
      <c r="O997" s="65"/>
      <c r="P997" s="63" t="s">
        <v>5160</v>
      </c>
      <c r="Q997" s="63" t="s">
        <v>5332</v>
      </c>
      <c r="R997" s="63" t="s">
        <v>4985</v>
      </c>
      <c r="S997" s="63">
        <v>2</v>
      </c>
      <c r="T997" s="17">
        <f t="shared" si="148"/>
        <v>2709</v>
      </c>
      <c r="U997" s="17">
        <v>2653</v>
      </c>
      <c r="V997" s="3">
        <v>939913.125</v>
      </c>
      <c r="W997" s="17">
        <f t="shared" si="145"/>
        <v>2709</v>
      </c>
      <c r="X997" s="17">
        <f t="shared" si="146"/>
        <v>2653</v>
      </c>
      <c r="Y997" s="62">
        <v>0</v>
      </c>
      <c r="Z997" s="138">
        <f t="shared" si="147"/>
        <v>939913.125</v>
      </c>
      <c r="AA997" s="84"/>
      <c r="AB997" s="73"/>
    </row>
    <row r="998" spans="1:29" s="13" customFormat="1" ht="14.6" x14ac:dyDescent="0.4">
      <c r="A998" s="32"/>
      <c r="B998" s="260">
        <v>985</v>
      </c>
      <c r="C998" s="66" t="s">
        <v>821</v>
      </c>
      <c r="D998" s="74" t="s">
        <v>2563</v>
      </c>
      <c r="E998" s="66" t="s">
        <v>832</v>
      </c>
      <c r="F998" s="71" t="s">
        <v>847</v>
      </c>
      <c r="G998" s="3">
        <v>2708</v>
      </c>
      <c r="H998" s="47" t="s">
        <v>4907</v>
      </c>
      <c r="I998" s="47" t="s">
        <v>4907</v>
      </c>
      <c r="J998" s="47" t="s">
        <v>4907</v>
      </c>
      <c r="K998" s="47" t="s">
        <v>4905</v>
      </c>
      <c r="L998" s="51">
        <v>0</v>
      </c>
      <c r="M998" s="51">
        <v>0</v>
      </c>
      <c r="N998" s="72">
        <v>0</v>
      </c>
      <c r="O998" s="65"/>
      <c r="P998" s="63" t="s">
        <v>4481</v>
      </c>
      <c r="Q998" s="63" t="s">
        <v>4482</v>
      </c>
      <c r="R998" s="63" t="s">
        <v>4985</v>
      </c>
      <c r="S998" s="63">
        <v>2</v>
      </c>
      <c r="T998" s="3">
        <f t="shared" si="148"/>
        <v>2708</v>
      </c>
      <c r="U998" s="3">
        <f t="shared" ref="U998:U1029" si="149">IF(G998*(1-M998)-AA998&gt;0,G998*(1-M998)-AA998,0)</f>
        <v>2708</v>
      </c>
      <c r="V998" s="3">
        <v>9000000</v>
      </c>
      <c r="W998" s="3">
        <f t="shared" si="145"/>
        <v>2708</v>
      </c>
      <c r="X998" s="3">
        <f t="shared" si="146"/>
        <v>2708</v>
      </c>
      <c r="Y998" s="62">
        <v>9000000</v>
      </c>
      <c r="Z998" s="138">
        <f t="shared" si="147"/>
        <v>18000000</v>
      </c>
      <c r="AA998" s="84"/>
      <c r="AB998" s="73"/>
    </row>
    <row r="999" spans="1:29" s="13" customFormat="1" ht="24.9" x14ac:dyDescent="0.4">
      <c r="A999" s="32"/>
      <c r="B999" s="260">
        <v>986</v>
      </c>
      <c r="C999" s="66" t="s">
        <v>693</v>
      </c>
      <c r="D999" s="74" t="s">
        <v>2983</v>
      </c>
      <c r="E999" s="66" t="s">
        <v>1276</v>
      </c>
      <c r="F999" s="71" t="s">
        <v>1747</v>
      </c>
      <c r="G999" s="3">
        <f>2544+163</f>
        <v>2707</v>
      </c>
      <c r="H999" s="47" t="s">
        <v>4907</v>
      </c>
      <c r="I999" s="47" t="s">
        <v>4907</v>
      </c>
      <c r="J999" s="47" t="s">
        <v>4907</v>
      </c>
      <c r="K999" s="47" t="s">
        <v>4905</v>
      </c>
      <c r="L999" s="51">
        <v>0</v>
      </c>
      <c r="M999" s="51">
        <v>0</v>
      </c>
      <c r="N999" s="72">
        <v>0.02</v>
      </c>
      <c r="O999" s="65" t="s">
        <v>4978</v>
      </c>
      <c r="P999" s="63" t="s">
        <v>4392</v>
      </c>
      <c r="Q999" s="63" t="s">
        <v>4393</v>
      </c>
      <c r="R999" s="63" t="s">
        <v>4985</v>
      </c>
      <c r="S999" s="63">
        <v>2</v>
      </c>
      <c r="T999" s="3">
        <f t="shared" si="148"/>
        <v>2707</v>
      </c>
      <c r="U999" s="3">
        <f t="shared" si="149"/>
        <v>2707</v>
      </c>
      <c r="V999" s="3">
        <v>5819424.1571709234</v>
      </c>
      <c r="W999" s="3">
        <f t="shared" si="145"/>
        <v>2707</v>
      </c>
      <c r="X999" s="3">
        <f t="shared" si="146"/>
        <v>2707</v>
      </c>
      <c r="Y999" s="62">
        <v>5819424.1571709234</v>
      </c>
      <c r="Z999" s="138">
        <f t="shared" si="147"/>
        <v>11638848.314341847</v>
      </c>
      <c r="AA999" s="84"/>
      <c r="AB999" s="73"/>
    </row>
    <row r="1000" spans="1:29" s="13" customFormat="1" ht="24.9" x14ac:dyDescent="0.4">
      <c r="A1000" s="32"/>
      <c r="B1000" s="260">
        <v>987</v>
      </c>
      <c r="C1000" s="66" t="s">
        <v>693</v>
      </c>
      <c r="D1000" s="70" t="s">
        <v>2462</v>
      </c>
      <c r="E1000" s="66" t="s">
        <v>1270</v>
      </c>
      <c r="F1000" s="71" t="s">
        <v>1280</v>
      </c>
      <c r="G1000" s="3">
        <v>2707</v>
      </c>
      <c r="H1000" s="47" t="s">
        <v>4907</v>
      </c>
      <c r="I1000" s="47" t="s">
        <v>4907</v>
      </c>
      <c r="J1000" s="47" t="s">
        <v>4907</v>
      </c>
      <c r="K1000" s="47" t="s">
        <v>4905</v>
      </c>
      <c r="L1000" s="51">
        <v>0</v>
      </c>
      <c r="M1000" s="51">
        <v>0</v>
      </c>
      <c r="N1000" s="72">
        <v>0</v>
      </c>
      <c r="O1000" s="65"/>
      <c r="P1000" s="63" t="s">
        <v>4405</v>
      </c>
      <c r="Q1000" s="63" t="s">
        <v>4406</v>
      </c>
      <c r="R1000" s="63" t="s">
        <v>4985</v>
      </c>
      <c r="S1000" s="63">
        <v>2</v>
      </c>
      <c r="T1000" s="3">
        <f t="shared" si="148"/>
        <v>2707</v>
      </c>
      <c r="U1000" s="3">
        <f t="shared" si="149"/>
        <v>2707</v>
      </c>
      <c r="V1000" s="3">
        <v>5101692.4074074076</v>
      </c>
      <c r="W1000" s="3">
        <f t="shared" si="145"/>
        <v>2707</v>
      </c>
      <c r="X1000" s="3">
        <f t="shared" si="146"/>
        <v>2707</v>
      </c>
      <c r="Y1000" s="62">
        <v>5101692.4074074076</v>
      </c>
      <c r="Z1000" s="138">
        <f t="shared" si="147"/>
        <v>10203384.814814815</v>
      </c>
      <c r="AA1000" s="84"/>
      <c r="AB1000" s="73"/>
    </row>
    <row r="1001" spans="1:29" s="13" customFormat="1" ht="24.9" x14ac:dyDescent="0.4">
      <c r="A1001" s="32"/>
      <c r="B1001" s="260">
        <v>988</v>
      </c>
      <c r="C1001" s="66" t="s">
        <v>420</v>
      </c>
      <c r="D1001" s="70" t="s">
        <v>2294</v>
      </c>
      <c r="E1001" s="66" t="s">
        <v>1635</v>
      </c>
      <c r="F1001" s="71" t="s">
        <v>1634</v>
      </c>
      <c r="G1001" s="3">
        <v>2702</v>
      </c>
      <c r="H1001" s="47" t="s">
        <v>4907</v>
      </c>
      <c r="I1001" s="47" t="s">
        <v>4907</v>
      </c>
      <c r="J1001" s="47" t="s">
        <v>4907</v>
      </c>
      <c r="K1001" s="47" t="s">
        <v>4905</v>
      </c>
      <c r="L1001" s="51">
        <v>0</v>
      </c>
      <c r="M1001" s="51">
        <v>0</v>
      </c>
      <c r="N1001" s="72">
        <v>0</v>
      </c>
      <c r="O1001" s="65"/>
      <c r="P1001" s="63" t="s">
        <v>5077</v>
      </c>
      <c r="Q1001" s="63" t="s">
        <v>5223</v>
      </c>
      <c r="R1001" s="63" t="s">
        <v>4985</v>
      </c>
      <c r="S1001" s="63">
        <v>2</v>
      </c>
      <c r="T1001" s="3">
        <f t="shared" si="148"/>
        <v>2702</v>
      </c>
      <c r="U1001" s="3">
        <f t="shared" si="149"/>
        <v>2702</v>
      </c>
      <c r="V1001" s="3"/>
      <c r="W1001" s="3">
        <f t="shared" si="145"/>
        <v>2702</v>
      </c>
      <c r="X1001" s="3">
        <f t="shared" si="146"/>
        <v>2702</v>
      </c>
      <c r="Y1001" s="62"/>
      <c r="Z1001" s="138"/>
      <c r="AA1001" s="84"/>
      <c r="AB1001" s="73"/>
    </row>
    <row r="1002" spans="1:29" s="13" customFormat="1" ht="14.6" x14ac:dyDescent="0.4">
      <c r="A1002" s="32"/>
      <c r="B1002" s="260">
        <v>989</v>
      </c>
      <c r="C1002" s="66" t="s">
        <v>261</v>
      </c>
      <c r="D1002" s="70" t="s">
        <v>2181</v>
      </c>
      <c r="E1002" s="66" t="s">
        <v>280</v>
      </c>
      <c r="F1002" s="71" t="s">
        <v>280</v>
      </c>
      <c r="G1002" s="3">
        <v>2697</v>
      </c>
      <c r="H1002" s="47" t="s">
        <v>4907</v>
      </c>
      <c r="I1002" s="47" t="s">
        <v>4907</v>
      </c>
      <c r="J1002" s="47" t="s">
        <v>4907</v>
      </c>
      <c r="K1002" s="47" t="s">
        <v>4905</v>
      </c>
      <c r="L1002" s="51">
        <v>0</v>
      </c>
      <c r="M1002" s="51">
        <v>0</v>
      </c>
      <c r="N1002" s="72">
        <v>0</v>
      </c>
      <c r="O1002" s="65"/>
      <c r="P1002" s="63" t="s">
        <v>4153</v>
      </c>
      <c r="Q1002" s="63" t="s">
        <v>4154</v>
      </c>
      <c r="R1002" s="63" t="s">
        <v>4985</v>
      </c>
      <c r="S1002" s="63">
        <v>2</v>
      </c>
      <c r="T1002" s="3">
        <f t="shared" si="148"/>
        <v>2697</v>
      </c>
      <c r="U1002" s="3">
        <f t="shared" si="149"/>
        <v>2697</v>
      </c>
      <c r="V1002" s="3">
        <v>12868757.875</v>
      </c>
      <c r="W1002" s="3">
        <f t="shared" si="145"/>
        <v>2697</v>
      </c>
      <c r="X1002" s="3">
        <f t="shared" si="146"/>
        <v>2697</v>
      </c>
      <c r="Y1002" s="62">
        <v>12868757.875</v>
      </c>
      <c r="Z1002" s="138">
        <f t="shared" ref="Z1002:Z1039" si="150">V1002+Y1002</f>
        <v>25737515.75</v>
      </c>
      <c r="AA1002" s="84"/>
      <c r="AB1002" s="73"/>
    </row>
    <row r="1003" spans="1:29" s="13" customFormat="1" ht="24.9" x14ac:dyDescent="0.4">
      <c r="A1003" s="32"/>
      <c r="B1003" s="260">
        <v>990</v>
      </c>
      <c r="C1003" s="66" t="s">
        <v>319</v>
      </c>
      <c r="D1003" s="70" t="s">
        <v>2977</v>
      </c>
      <c r="E1003" s="66" t="s">
        <v>379</v>
      </c>
      <c r="F1003" s="71" t="s">
        <v>379</v>
      </c>
      <c r="G1003" s="3">
        <v>2692</v>
      </c>
      <c r="H1003" s="47" t="s">
        <v>4907</v>
      </c>
      <c r="I1003" s="47" t="s">
        <v>4907</v>
      </c>
      <c r="J1003" s="47" t="s">
        <v>4907</v>
      </c>
      <c r="K1003" s="47" t="s">
        <v>4905</v>
      </c>
      <c r="L1003" s="51">
        <v>0</v>
      </c>
      <c r="M1003" s="51">
        <v>0</v>
      </c>
      <c r="N1003" s="72">
        <v>0</v>
      </c>
      <c r="O1003" s="65"/>
      <c r="P1003" s="63" t="s">
        <v>5102</v>
      </c>
      <c r="Q1003" s="63" t="s">
        <v>5255</v>
      </c>
      <c r="R1003" s="63" t="s">
        <v>4985</v>
      </c>
      <c r="S1003" s="63">
        <v>2</v>
      </c>
      <c r="T1003" s="62">
        <f t="shared" si="148"/>
        <v>2692</v>
      </c>
      <c r="U1003" s="62">
        <f t="shared" si="149"/>
        <v>2692</v>
      </c>
      <c r="V1003" s="3">
        <v>1591441.6666666667</v>
      </c>
      <c r="W1003" s="3">
        <f t="shared" si="145"/>
        <v>2692</v>
      </c>
      <c r="X1003" s="3">
        <f t="shared" si="146"/>
        <v>2692</v>
      </c>
      <c r="Y1003" s="62">
        <v>0</v>
      </c>
      <c r="Z1003" s="138">
        <f t="shared" si="150"/>
        <v>1591441.6666666667</v>
      </c>
      <c r="AA1003" s="84"/>
      <c r="AB1003" s="73"/>
    </row>
    <row r="1004" spans="1:29" s="13" customFormat="1" ht="14.6" x14ac:dyDescent="0.4">
      <c r="A1004" s="32"/>
      <c r="B1004" s="260">
        <v>991</v>
      </c>
      <c r="C1004" s="66" t="s">
        <v>292</v>
      </c>
      <c r="D1004" s="70" t="s">
        <v>2208</v>
      </c>
      <c r="E1004" s="66" t="s">
        <v>321</v>
      </c>
      <c r="F1004" s="71" t="s">
        <v>1785</v>
      </c>
      <c r="G1004" s="3">
        <v>2689</v>
      </c>
      <c r="H1004" s="47" t="s">
        <v>4907</v>
      </c>
      <c r="I1004" s="47" t="s">
        <v>4907</v>
      </c>
      <c r="J1004" s="47" t="s">
        <v>4907</v>
      </c>
      <c r="K1004" s="47" t="s">
        <v>4905</v>
      </c>
      <c r="L1004" s="51">
        <v>0</v>
      </c>
      <c r="M1004" s="51">
        <v>0</v>
      </c>
      <c r="N1004" s="72">
        <v>0</v>
      </c>
      <c r="O1004" s="65"/>
      <c r="P1004" s="63" t="s">
        <v>4199</v>
      </c>
      <c r="Q1004" s="63" t="s">
        <v>4200</v>
      </c>
      <c r="R1004" s="63" t="s">
        <v>4985</v>
      </c>
      <c r="S1004" s="63">
        <v>2</v>
      </c>
      <c r="T1004" s="62">
        <f t="shared" si="148"/>
        <v>2689</v>
      </c>
      <c r="U1004" s="62">
        <f t="shared" si="149"/>
        <v>2689</v>
      </c>
      <c r="V1004" s="3">
        <v>1105121.222222222</v>
      </c>
      <c r="W1004" s="3">
        <f t="shared" si="145"/>
        <v>2689</v>
      </c>
      <c r="X1004" s="3">
        <f t="shared" si="146"/>
        <v>2689</v>
      </c>
      <c r="Y1004" s="62">
        <v>0</v>
      </c>
      <c r="Z1004" s="138">
        <f t="shared" si="150"/>
        <v>1105121.222222222</v>
      </c>
      <c r="AA1004" s="84"/>
      <c r="AB1004" s="73"/>
    </row>
    <row r="1005" spans="1:29" s="13" customFormat="1" ht="37.299999999999997" x14ac:dyDescent="0.4">
      <c r="A1005" s="32"/>
      <c r="B1005" s="260">
        <v>992</v>
      </c>
      <c r="C1005" s="66" t="s">
        <v>96</v>
      </c>
      <c r="D1005" s="74" t="s">
        <v>2901</v>
      </c>
      <c r="E1005" s="66" t="s">
        <v>1444</v>
      </c>
      <c r="F1005" s="71" t="s">
        <v>1445</v>
      </c>
      <c r="G1005" s="3">
        <v>2687</v>
      </c>
      <c r="H1005" s="47" t="s">
        <v>4907</v>
      </c>
      <c r="I1005" s="47" t="s">
        <v>4907</v>
      </c>
      <c r="J1005" s="47" t="s">
        <v>4907</v>
      </c>
      <c r="K1005" s="47" t="s">
        <v>4905</v>
      </c>
      <c r="L1005" s="51">
        <v>0</v>
      </c>
      <c r="M1005" s="51">
        <v>0</v>
      </c>
      <c r="N1005" s="72">
        <v>0</v>
      </c>
      <c r="O1005" s="65"/>
      <c r="P1005" s="63" t="s">
        <v>3216</v>
      </c>
      <c r="Q1005" s="63" t="s">
        <v>3706</v>
      </c>
      <c r="R1005" s="63" t="s">
        <v>4979</v>
      </c>
      <c r="S1005" s="63">
        <v>2</v>
      </c>
      <c r="T1005" s="3">
        <f t="shared" si="148"/>
        <v>2687</v>
      </c>
      <c r="U1005" s="3">
        <f t="shared" si="149"/>
        <v>2687</v>
      </c>
      <c r="V1005" s="2">
        <v>3671562</v>
      </c>
      <c r="W1005" s="2">
        <f t="shared" si="145"/>
        <v>2687</v>
      </c>
      <c r="X1005" s="2">
        <f t="shared" si="146"/>
        <v>2687</v>
      </c>
      <c r="Y1005" s="62">
        <v>1368140</v>
      </c>
      <c r="Z1005" s="212">
        <f t="shared" si="150"/>
        <v>5039702</v>
      </c>
      <c r="AA1005" s="84"/>
      <c r="AB1005" s="73"/>
    </row>
    <row r="1006" spans="1:29" s="13" customFormat="1" ht="37.299999999999997" x14ac:dyDescent="0.4">
      <c r="A1006" s="32"/>
      <c r="B1006" s="260">
        <v>993</v>
      </c>
      <c r="C1006" s="66" t="s">
        <v>360</v>
      </c>
      <c r="D1006" s="80" t="s">
        <v>2229</v>
      </c>
      <c r="E1006" s="66" t="s">
        <v>1258</v>
      </c>
      <c r="F1006" s="71" t="s">
        <v>1720</v>
      </c>
      <c r="G1006" s="3">
        <f>2430+247</f>
        <v>2677</v>
      </c>
      <c r="H1006" s="47" t="s">
        <v>4907</v>
      </c>
      <c r="I1006" s="47" t="s">
        <v>4907</v>
      </c>
      <c r="J1006" s="47" t="s">
        <v>4907</v>
      </c>
      <c r="K1006" s="47" t="s">
        <v>4905</v>
      </c>
      <c r="L1006" s="51">
        <v>0</v>
      </c>
      <c r="M1006" s="51">
        <v>0</v>
      </c>
      <c r="N1006" s="72">
        <v>0</v>
      </c>
      <c r="O1006" s="65"/>
      <c r="P1006" s="63" t="s">
        <v>3273</v>
      </c>
      <c r="Q1006" s="63" t="s">
        <v>3763</v>
      </c>
      <c r="R1006" s="63" t="s">
        <v>4979</v>
      </c>
      <c r="S1006" s="63">
        <v>2</v>
      </c>
      <c r="T1006" s="62">
        <f t="shared" si="148"/>
        <v>2677</v>
      </c>
      <c r="U1006" s="62">
        <f t="shared" si="149"/>
        <v>2677</v>
      </c>
      <c r="V1006" s="3">
        <v>5608236</v>
      </c>
      <c r="W1006" s="3">
        <f t="shared" si="145"/>
        <v>2677</v>
      </c>
      <c r="X1006" s="3">
        <f t="shared" si="146"/>
        <v>2677</v>
      </c>
      <c r="Y1006" s="62">
        <v>0</v>
      </c>
      <c r="Z1006" s="138">
        <f t="shared" si="150"/>
        <v>5608236</v>
      </c>
      <c r="AA1006" s="84"/>
      <c r="AB1006" s="73"/>
    </row>
    <row r="1007" spans="1:29" s="13" customFormat="1" ht="14.6" x14ac:dyDescent="0.4">
      <c r="A1007" s="32"/>
      <c r="B1007" s="260">
        <v>994</v>
      </c>
      <c r="C1007" s="66" t="s">
        <v>214</v>
      </c>
      <c r="D1007" s="70" t="s">
        <v>2140</v>
      </c>
      <c r="E1007" s="66" t="s">
        <v>226</v>
      </c>
      <c r="F1007" s="71" t="s">
        <v>226</v>
      </c>
      <c r="G1007" s="3">
        <v>2671</v>
      </c>
      <c r="H1007" s="47" t="s">
        <v>4907</v>
      </c>
      <c r="I1007" s="47" t="s">
        <v>4907</v>
      </c>
      <c r="J1007" s="47" t="s">
        <v>4907</v>
      </c>
      <c r="K1007" s="47" t="s">
        <v>4905</v>
      </c>
      <c r="L1007" s="51">
        <v>0</v>
      </c>
      <c r="M1007" s="51">
        <v>0</v>
      </c>
      <c r="N1007" s="72">
        <v>0</v>
      </c>
      <c r="O1007" s="65"/>
      <c r="P1007" s="63" t="s">
        <v>5048</v>
      </c>
      <c r="Q1007" s="63" t="s">
        <v>5185</v>
      </c>
      <c r="R1007" s="63" t="s">
        <v>4985</v>
      </c>
      <c r="S1007" s="63">
        <v>2</v>
      </c>
      <c r="T1007" s="3">
        <f t="shared" si="148"/>
        <v>2671</v>
      </c>
      <c r="U1007" s="3">
        <f t="shared" si="149"/>
        <v>2671</v>
      </c>
      <c r="V1007" s="3">
        <v>2091253</v>
      </c>
      <c r="W1007" s="3">
        <f t="shared" si="145"/>
        <v>2671</v>
      </c>
      <c r="X1007" s="3">
        <f t="shared" si="146"/>
        <v>2671</v>
      </c>
      <c r="Y1007" s="62">
        <v>0</v>
      </c>
      <c r="Z1007" s="138">
        <f t="shared" si="150"/>
        <v>2091253</v>
      </c>
      <c r="AA1007" s="84"/>
      <c r="AB1007" s="73"/>
    </row>
    <row r="1008" spans="1:29" s="13" customFormat="1" ht="24.9" x14ac:dyDescent="0.4">
      <c r="A1008" s="28"/>
      <c r="B1008" s="260">
        <v>995</v>
      </c>
      <c r="C1008" s="66" t="s">
        <v>122</v>
      </c>
      <c r="D1008" s="70" t="s">
        <v>2092</v>
      </c>
      <c r="E1008" s="66" t="s">
        <v>142</v>
      </c>
      <c r="F1008" s="71" t="s">
        <v>161</v>
      </c>
      <c r="G1008" s="3">
        <v>2669</v>
      </c>
      <c r="H1008" s="47" t="s">
        <v>4907</v>
      </c>
      <c r="I1008" s="47" t="s">
        <v>4907</v>
      </c>
      <c r="J1008" s="47" t="s">
        <v>4907</v>
      </c>
      <c r="K1008" s="47" t="s">
        <v>4905</v>
      </c>
      <c r="L1008" s="51">
        <v>0</v>
      </c>
      <c r="M1008" s="51">
        <v>0</v>
      </c>
      <c r="N1008" s="72">
        <v>0</v>
      </c>
      <c r="O1008" s="65"/>
      <c r="P1008" s="63" t="s">
        <v>4105</v>
      </c>
      <c r="Q1008" s="63" t="s">
        <v>4106</v>
      </c>
      <c r="R1008" s="63" t="s">
        <v>4985</v>
      </c>
      <c r="S1008" s="63">
        <v>2</v>
      </c>
      <c r="T1008" s="3">
        <f t="shared" si="148"/>
        <v>2669</v>
      </c>
      <c r="U1008" s="3">
        <f t="shared" si="149"/>
        <v>2669</v>
      </c>
      <c r="V1008" s="3">
        <v>3248000</v>
      </c>
      <c r="W1008" s="3">
        <f t="shared" si="145"/>
        <v>2669</v>
      </c>
      <c r="X1008" s="3">
        <f t="shared" si="146"/>
        <v>2669</v>
      </c>
      <c r="Y1008" s="62">
        <v>3248000</v>
      </c>
      <c r="Z1008" s="212">
        <f t="shared" si="150"/>
        <v>6496000</v>
      </c>
      <c r="AA1008" s="84"/>
      <c r="AB1008" s="73"/>
    </row>
    <row r="1009" spans="1:29" s="13" customFormat="1" ht="14.6" x14ac:dyDescent="0.4">
      <c r="A1009" s="28"/>
      <c r="B1009" s="260">
        <v>996</v>
      </c>
      <c r="C1009" s="66" t="s">
        <v>30</v>
      </c>
      <c r="D1009" s="80" t="s">
        <v>2041</v>
      </c>
      <c r="E1009" s="66" t="s">
        <v>58</v>
      </c>
      <c r="F1009" s="71" t="s">
        <v>66</v>
      </c>
      <c r="G1009" s="3">
        <v>2668</v>
      </c>
      <c r="H1009" s="47" t="s">
        <v>4907</v>
      </c>
      <c r="I1009" s="47" t="s">
        <v>4907</v>
      </c>
      <c r="J1009" s="47" t="s">
        <v>4907</v>
      </c>
      <c r="K1009" s="47" t="s">
        <v>4905</v>
      </c>
      <c r="L1009" s="51">
        <v>0</v>
      </c>
      <c r="M1009" s="51">
        <v>0</v>
      </c>
      <c r="N1009" s="72">
        <v>0</v>
      </c>
      <c r="O1009" s="65"/>
      <c r="P1009" s="63" t="s">
        <v>4998</v>
      </c>
      <c r="Q1009" s="63" t="s">
        <v>5172</v>
      </c>
      <c r="R1009" s="63" t="s">
        <v>4985</v>
      </c>
      <c r="S1009" s="63">
        <v>2</v>
      </c>
      <c r="T1009" s="3">
        <f t="shared" si="148"/>
        <v>2668</v>
      </c>
      <c r="U1009" s="3">
        <f t="shared" si="149"/>
        <v>2668</v>
      </c>
      <c r="V1009" s="3">
        <v>7500000</v>
      </c>
      <c r="W1009" s="3">
        <f t="shared" si="145"/>
        <v>2668</v>
      </c>
      <c r="X1009" s="3">
        <f t="shared" si="146"/>
        <v>2668</v>
      </c>
      <c r="Y1009" s="62">
        <v>7500000</v>
      </c>
      <c r="Z1009" s="138">
        <f t="shared" si="150"/>
        <v>15000000</v>
      </c>
      <c r="AA1009" s="84"/>
      <c r="AB1009" s="73"/>
    </row>
    <row r="1010" spans="1:29" s="13" customFormat="1" ht="24.9" x14ac:dyDescent="0.4">
      <c r="A1010" s="31"/>
      <c r="B1010" s="260">
        <v>997</v>
      </c>
      <c r="C1010" s="66" t="s">
        <v>420</v>
      </c>
      <c r="D1010" s="70" t="s">
        <v>2947</v>
      </c>
      <c r="E1010" s="66" t="s">
        <v>44</v>
      </c>
      <c r="F1010" s="71" t="s">
        <v>44</v>
      </c>
      <c r="G1010" s="3">
        <v>2668</v>
      </c>
      <c r="H1010" s="47" t="s">
        <v>4907</v>
      </c>
      <c r="I1010" s="47" t="s">
        <v>4907</v>
      </c>
      <c r="J1010" s="47" t="s">
        <v>4907</v>
      </c>
      <c r="K1010" s="47" t="s">
        <v>4905</v>
      </c>
      <c r="L1010" s="51">
        <v>0</v>
      </c>
      <c r="M1010" s="51">
        <v>0</v>
      </c>
      <c r="N1010" s="72">
        <v>0</v>
      </c>
      <c r="O1010" s="65"/>
      <c r="P1010" s="63" t="s">
        <v>5070</v>
      </c>
      <c r="Q1010" s="63" t="s">
        <v>5216</v>
      </c>
      <c r="R1010" s="63" t="s">
        <v>4985</v>
      </c>
      <c r="S1010" s="63">
        <v>2</v>
      </c>
      <c r="T1010" s="62">
        <f t="shared" si="148"/>
        <v>2668</v>
      </c>
      <c r="U1010" s="62">
        <f t="shared" si="149"/>
        <v>2668</v>
      </c>
      <c r="V1010" s="3">
        <f>T1010*1800</f>
        <v>4802400</v>
      </c>
      <c r="W1010" s="3">
        <f t="shared" si="145"/>
        <v>2668</v>
      </c>
      <c r="X1010" s="3">
        <f t="shared" si="146"/>
        <v>2668</v>
      </c>
      <c r="Y1010" s="62">
        <f>U1010*1800</f>
        <v>4802400</v>
      </c>
      <c r="Z1010" s="138">
        <f t="shared" si="150"/>
        <v>9604800</v>
      </c>
      <c r="AA1010" s="84"/>
      <c r="AB1010" s="73"/>
    </row>
    <row r="1011" spans="1:29" s="13" customFormat="1" ht="14.6" x14ac:dyDescent="0.4">
      <c r="A1011" s="31"/>
      <c r="B1011" s="260">
        <v>998</v>
      </c>
      <c r="C1011" s="66" t="s">
        <v>890</v>
      </c>
      <c r="D1011" s="70" t="s">
        <v>2626</v>
      </c>
      <c r="E1011" s="66" t="s">
        <v>924</v>
      </c>
      <c r="F1011" s="71" t="s">
        <v>960</v>
      </c>
      <c r="G1011" s="3">
        <v>2661</v>
      </c>
      <c r="H1011" s="47" t="s">
        <v>4907</v>
      </c>
      <c r="I1011" s="47" t="s">
        <v>4907</v>
      </c>
      <c r="J1011" s="47" t="s">
        <v>4907</v>
      </c>
      <c r="K1011" s="47" t="s">
        <v>4905</v>
      </c>
      <c r="L1011" s="51">
        <v>0</v>
      </c>
      <c r="M1011" s="51">
        <v>0</v>
      </c>
      <c r="N1011" s="72">
        <v>0</v>
      </c>
      <c r="O1011" s="65"/>
      <c r="P1011" s="63" t="s">
        <v>3434</v>
      </c>
      <c r="Q1011" s="63" t="s">
        <v>3922</v>
      </c>
      <c r="R1011" s="63" t="s">
        <v>4979</v>
      </c>
      <c r="S1011" s="63">
        <v>2</v>
      </c>
      <c r="T1011" s="62">
        <f t="shared" si="148"/>
        <v>2661</v>
      </c>
      <c r="U1011" s="62">
        <f t="shared" si="149"/>
        <v>2661</v>
      </c>
      <c r="V1011" s="3">
        <v>1681787</v>
      </c>
      <c r="W1011" s="3">
        <f t="shared" si="145"/>
        <v>2661</v>
      </c>
      <c r="X1011" s="3">
        <f t="shared" si="146"/>
        <v>2661</v>
      </c>
      <c r="Y1011" s="62">
        <v>1681787</v>
      </c>
      <c r="Z1011" s="138">
        <f t="shared" si="150"/>
        <v>3363574</v>
      </c>
      <c r="AA1011" s="84"/>
      <c r="AB1011" s="73"/>
    </row>
    <row r="1012" spans="1:29" s="13" customFormat="1" ht="24.9" x14ac:dyDescent="0.4">
      <c r="A1012" s="31"/>
      <c r="B1012" s="260">
        <v>999</v>
      </c>
      <c r="C1012" s="66" t="s">
        <v>693</v>
      </c>
      <c r="D1012" s="70" t="s">
        <v>2464</v>
      </c>
      <c r="E1012" s="66" t="s">
        <v>713</v>
      </c>
      <c r="F1012" s="71" t="s">
        <v>1400</v>
      </c>
      <c r="G1012" s="3">
        <v>2656</v>
      </c>
      <c r="H1012" s="47" t="s">
        <v>4907</v>
      </c>
      <c r="I1012" s="47" t="s">
        <v>4907</v>
      </c>
      <c r="J1012" s="47" t="s">
        <v>4907</v>
      </c>
      <c r="K1012" s="47" t="s">
        <v>4905</v>
      </c>
      <c r="L1012" s="51">
        <v>0</v>
      </c>
      <c r="M1012" s="51">
        <v>0</v>
      </c>
      <c r="N1012" s="72">
        <v>0</v>
      </c>
      <c r="O1012" s="65"/>
      <c r="P1012" s="63" t="s">
        <v>5105</v>
      </c>
      <c r="Q1012" s="63" t="s">
        <v>5259</v>
      </c>
      <c r="R1012" s="63" t="s">
        <v>4985</v>
      </c>
      <c r="S1012" s="63">
        <v>2</v>
      </c>
      <c r="T1012" s="3">
        <f t="shared" si="148"/>
        <v>2656</v>
      </c>
      <c r="U1012" s="3">
        <f t="shared" si="149"/>
        <v>2656</v>
      </c>
      <c r="V1012" s="3">
        <v>1576930.8730158731</v>
      </c>
      <c r="W1012" s="3">
        <f t="shared" si="145"/>
        <v>2656</v>
      </c>
      <c r="X1012" s="3">
        <f t="shared" si="146"/>
        <v>2656</v>
      </c>
      <c r="Y1012" s="62">
        <v>0</v>
      </c>
      <c r="Z1012" s="138">
        <f t="shared" si="150"/>
        <v>1576930.8730158731</v>
      </c>
      <c r="AA1012" s="84"/>
      <c r="AB1012" s="73"/>
    </row>
    <row r="1013" spans="1:29" s="13" customFormat="1" ht="24.9" x14ac:dyDescent="0.4">
      <c r="A1013" s="27"/>
      <c r="B1013" s="260">
        <v>1000</v>
      </c>
      <c r="C1013" s="66" t="s">
        <v>0</v>
      </c>
      <c r="D1013" s="80" t="s">
        <v>2880</v>
      </c>
      <c r="E1013" s="66" t="s">
        <v>1217</v>
      </c>
      <c r="F1013" s="71" t="s">
        <v>1221</v>
      </c>
      <c r="G1013" s="3">
        <v>2650</v>
      </c>
      <c r="H1013" s="47" t="s">
        <v>4907</v>
      </c>
      <c r="I1013" s="47" t="s">
        <v>4907</v>
      </c>
      <c r="J1013" s="47" t="s">
        <v>4907</v>
      </c>
      <c r="K1013" s="47" t="s">
        <v>4905</v>
      </c>
      <c r="L1013" s="51">
        <v>0</v>
      </c>
      <c r="M1013" s="51">
        <v>0</v>
      </c>
      <c r="N1013" s="72">
        <v>0</v>
      </c>
      <c r="O1013" s="65"/>
      <c r="P1013" s="63" t="s">
        <v>3069</v>
      </c>
      <c r="Q1013" s="63" t="s">
        <v>3540</v>
      </c>
      <c r="R1013" s="63" t="s">
        <v>4979</v>
      </c>
      <c r="S1013" s="63">
        <v>3</v>
      </c>
      <c r="T1013" s="3">
        <f t="shared" si="148"/>
        <v>2650</v>
      </c>
      <c r="U1013" s="3">
        <f t="shared" si="149"/>
        <v>2650</v>
      </c>
      <c r="V1013" s="3">
        <v>5841000</v>
      </c>
      <c r="W1013" s="3">
        <f t="shared" si="145"/>
        <v>2650</v>
      </c>
      <c r="X1013" s="3">
        <f t="shared" si="146"/>
        <v>2650</v>
      </c>
      <c r="Y1013" s="62">
        <v>0</v>
      </c>
      <c r="Z1013" s="138">
        <f t="shared" si="150"/>
        <v>5841000</v>
      </c>
      <c r="AA1013" s="84"/>
      <c r="AB1013" s="73"/>
      <c r="AC1013" s="11"/>
    </row>
    <row r="1014" spans="1:29" s="13" customFormat="1" ht="14.6" x14ac:dyDescent="0.4">
      <c r="A1014" s="31"/>
      <c r="B1014" s="260">
        <v>1001</v>
      </c>
      <c r="C1014" s="66" t="s">
        <v>319</v>
      </c>
      <c r="D1014" s="70" t="s">
        <v>2978</v>
      </c>
      <c r="E1014" s="66" t="s">
        <v>197</v>
      </c>
      <c r="F1014" s="71" t="s">
        <v>197</v>
      </c>
      <c r="G1014" s="3">
        <v>2649</v>
      </c>
      <c r="H1014" s="47" t="s">
        <v>4907</v>
      </c>
      <c r="I1014" s="47" t="s">
        <v>4907</v>
      </c>
      <c r="J1014" s="47" t="s">
        <v>4907</v>
      </c>
      <c r="K1014" s="47" t="s">
        <v>4905</v>
      </c>
      <c r="L1014" s="51">
        <v>0</v>
      </c>
      <c r="M1014" s="51">
        <v>0</v>
      </c>
      <c r="N1014" s="72">
        <v>0</v>
      </c>
      <c r="O1014" s="65"/>
      <c r="P1014" s="63" t="s">
        <v>4374</v>
      </c>
      <c r="Q1014" s="63" t="s">
        <v>4375</v>
      </c>
      <c r="R1014" s="63" t="s">
        <v>4985</v>
      </c>
      <c r="S1014" s="63">
        <v>2</v>
      </c>
      <c r="T1014" s="62">
        <f t="shared" si="148"/>
        <v>2649</v>
      </c>
      <c r="U1014" s="62">
        <f t="shared" si="149"/>
        <v>2649</v>
      </c>
      <c r="V1014" s="3">
        <v>10750000</v>
      </c>
      <c r="W1014" s="3">
        <f t="shared" si="145"/>
        <v>2649</v>
      </c>
      <c r="X1014" s="3">
        <f t="shared" si="146"/>
        <v>2649</v>
      </c>
      <c r="Y1014" s="62">
        <v>10750000</v>
      </c>
      <c r="Z1014" s="138">
        <f t="shared" si="150"/>
        <v>21500000</v>
      </c>
      <c r="AA1014" s="84"/>
      <c r="AB1014" s="73"/>
    </row>
    <row r="1015" spans="1:29" s="13" customFormat="1" ht="14.6" x14ac:dyDescent="0.4">
      <c r="A1015" s="31"/>
      <c r="B1015" s="260">
        <v>1002</v>
      </c>
      <c r="C1015" s="66" t="s">
        <v>420</v>
      </c>
      <c r="D1015" s="70" t="s">
        <v>2279</v>
      </c>
      <c r="E1015" s="66" t="s">
        <v>446</v>
      </c>
      <c r="F1015" s="71" t="s">
        <v>446</v>
      </c>
      <c r="G1015" s="3">
        <v>2646</v>
      </c>
      <c r="H1015" s="47" t="s">
        <v>4907</v>
      </c>
      <c r="I1015" s="47" t="s">
        <v>4907</v>
      </c>
      <c r="J1015" s="47" t="s">
        <v>4907</v>
      </c>
      <c r="K1015" s="47" t="s">
        <v>4905</v>
      </c>
      <c r="L1015" s="51">
        <v>0</v>
      </c>
      <c r="M1015" s="51">
        <v>0</v>
      </c>
      <c r="N1015" s="72">
        <v>0</v>
      </c>
      <c r="O1015" s="65"/>
      <c r="P1015" s="63" t="s">
        <v>4241</v>
      </c>
      <c r="Q1015" s="63" t="s">
        <v>4242</v>
      </c>
      <c r="R1015" s="63" t="s">
        <v>4985</v>
      </c>
      <c r="S1015" s="63">
        <v>2</v>
      </c>
      <c r="T1015" s="62">
        <f t="shared" si="148"/>
        <v>2646</v>
      </c>
      <c r="U1015" s="62">
        <f t="shared" si="149"/>
        <v>2646</v>
      </c>
      <c r="V1015" s="3">
        <v>7204956.1050000004</v>
      </c>
      <c r="W1015" s="3">
        <f t="shared" si="145"/>
        <v>2646</v>
      </c>
      <c r="X1015" s="3">
        <f t="shared" si="146"/>
        <v>2646</v>
      </c>
      <c r="Y1015" s="62">
        <v>7204956.1050000004</v>
      </c>
      <c r="Z1015" s="138">
        <f t="shared" si="150"/>
        <v>14409912.210000001</v>
      </c>
      <c r="AA1015" s="84"/>
      <c r="AB1015" s="73"/>
    </row>
    <row r="1016" spans="1:29" s="13" customFormat="1" ht="14.6" x14ac:dyDescent="0.4">
      <c r="A1016" s="31"/>
      <c r="B1016" s="260">
        <v>1003</v>
      </c>
      <c r="C1016" s="66" t="s">
        <v>1063</v>
      </c>
      <c r="D1016" s="70" t="s">
        <v>2741</v>
      </c>
      <c r="E1016" s="66" t="s">
        <v>1078</v>
      </c>
      <c r="F1016" s="71" t="s">
        <v>1078</v>
      </c>
      <c r="G1016" s="3">
        <v>2641</v>
      </c>
      <c r="H1016" s="47" t="s">
        <v>4907</v>
      </c>
      <c r="I1016" s="47" t="s">
        <v>4907</v>
      </c>
      <c r="J1016" s="47" t="s">
        <v>4907</v>
      </c>
      <c r="K1016" s="47" t="s">
        <v>4905</v>
      </c>
      <c r="L1016" s="51">
        <v>0</v>
      </c>
      <c r="M1016" s="51">
        <v>0</v>
      </c>
      <c r="N1016" s="72">
        <v>0</v>
      </c>
      <c r="O1016" s="65"/>
      <c r="P1016" s="63" t="s">
        <v>4642</v>
      </c>
      <c r="Q1016" s="63" t="s">
        <v>4643</v>
      </c>
      <c r="R1016" s="63" t="s">
        <v>4985</v>
      </c>
      <c r="S1016" s="63">
        <v>2</v>
      </c>
      <c r="T1016" s="62">
        <f t="shared" si="148"/>
        <v>2641</v>
      </c>
      <c r="U1016" s="62">
        <f t="shared" si="149"/>
        <v>2641</v>
      </c>
      <c r="V1016" s="3">
        <v>2980880.8333333335</v>
      </c>
      <c r="W1016" s="3">
        <f t="shared" si="145"/>
        <v>2641</v>
      </c>
      <c r="X1016" s="3">
        <f t="shared" si="146"/>
        <v>2641</v>
      </c>
      <c r="Y1016" s="62">
        <v>0</v>
      </c>
      <c r="Z1016" s="138">
        <f t="shared" si="150"/>
        <v>2980880.8333333335</v>
      </c>
      <c r="AA1016" s="84"/>
      <c r="AB1016" s="73"/>
    </row>
    <row r="1017" spans="1:29" s="13" customFormat="1" ht="14.6" x14ac:dyDescent="0.4">
      <c r="A1017" s="31"/>
      <c r="B1017" s="260">
        <v>1004</v>
      </c>
      <c r="C1017" s="66" t="s">
        <v>327</v>
      </c>
      <c r="D1017" s="70" t="s">
        <v>2215</v>
      </c>
      <c r="E1017" s="66" t="s">
        <v>337</v>
      </c>
      <c r="F1017" s="71" t="s">
        <v>337</v>
      </c>
      <c r="G1017" s="3">
        <v>2638</v>
      </c>
      <c r="H1017" s="47" t="s">
        <v>4907</v>
      </c>
      <c r="I1017" s="47" t="s">
        <v>4907</v>
      </c>
      <c r="J1017" s="47" t="s">
        <v>4907</v>
      </c>
      <c r="K1017" s="47" t="s">
        <v>4905</v>
      </c>
      <c r="L1017" s="51">
        <v>0</v>
      </c>
      <c r="M1017" s="51">
        <v>0</v>
      </c>
      <c r="N1017" s="72">
        <v>0.1195</v>
      </c>
      <c r="O1017" s="65" t="s">
        <v>5165</v>
      </c>
      <c r="P1017" s="63" t="s">
        <v>4204</v>
      </c>
      <c r="Q1017" s="63" t="s">
        <v>4205</v>
      </c>
      <c r="R1017" s="63" t="s">
        <v>4985</v>
      </c>
      <c r="S1017" s="63">
        <v>2</v>
      </c>
      <c r="T1017" s="62">
        <f t="shared" si="148"/>
        <v>2638</v>
      </c>
      <c r="U1017" s="62">
        <f t="shared" si="149"/>
        <v>2638</v>
      </c>
      <c r="V1017" s="3">
        <v>360000</v>
      </c>
      <c r="W1017" s="3">
        <f t="shared" si="145"/>
        <v>2638</v>
      </c>
      <c r="X1017" s="3">
        <f t="shared" si="146"/>
        <v>2638</v>
      </c>
      <c r="Y1017" s="62">
        <v>1454559.5295495728</v>
      </c>
      <c r="Z1017" s="138">
        <f t="shared" si="150"/>
        <v>1814559.5295495728</v>
      </c>
      <c r="AA1017" s="84"/>
      <c r="AB1017" s="73"/>
    </row>
    <row r="1018" spans="1:29" s="13" customFormat="1" ht="24.9" x14ac:dyDescent="0.4">
      <c r="A1018" s="31"/>
      <c r="B1018" s="260">
        <v>1005</v>
      </c>
      <c r="C1018" s="66" t="s">
        <v>1063</v>
      </c>
      <c r="D1018" s="70" t="s">
        <v>3037</v>
      </c>
      <c r="E1018" s="66" t="s">
        <v>1079</v>
      </c>
      <c r="F1018" s="71" t="s">
        <v>1093</v>
      </c>
      <c r="G1018" s="3">
        <v>2636</v>
      </c>
      <c r="H1018" s="47" t="s">
        <v>4907</v>
      </c>
      <c r="I1018" s="47" t="s">
        <v>4907</v>
      </c>
      <c r="J1018" s="47" t="s">
        <v>4907</v>
      </c>
      <c r="K1018" s="47" t="s">
        <v>4905</v>
      </c>
      <c r="L1018" s="51">
        <v>0</v>
      </c>
      <c r="M1018" s="51">
        <v>0</v>
      </c>
      <c r="N1018" s="72">
        <v>0</v>
      </c>
      <c r="O1018" s="65"/>
      <c r="P1018" s="63" t="s">
        <v>4644</v>
      </c>
      <c r="Q1018" s="63" t="s">
        <v>4645</v>
      </c>
      <c r="R1018" s="63" t="s">
        <v>4985</v>
      </c>
      <c r="S1018" s="63">
        <v>2</v>
      </c>
      <c r="T1018" s="62">
        <f t="shared" si="148"/>
        <v>2636</v>
      </c>
      <c r="U1018" s="62">
        <f t="shared" si="149"/>
        <v>2636</v>
      </c>
      <c r="V1018" s="3">
        <v>709210.5</v>
      </c>
      <c r="W1018" s="3">
        <f t="shared" si="145"/>
        <v>2636</v>
      </c>
      <c r="X1018" s="3">
        <f t="shared" si="146"/>
        <v>2636</v>
      </c>
      <c r="Y1018" s="62">
        <v>709210.5</v>
      </c>
      <c r="Z1018" s="138">
        <f t="shared" si="150"/>
        <v>1418421</v>
      </c>
      <c r="AA1018" s="84"/>
      <c r="AB1018" s="73"/>
    </row>
    <row r="1019" spans="1:29" s="13" customFormat="1" ht="14.6" x14ac:dyDescent="0.4">
      <c r="A1019" s="31"/>
      <c r="B1019" s="260">
        <v>1006</v>
      </c>
      <c r="C1019" s="66" t="s">
        <v>560</v>
      </c>
      <c r="D1019" s="70" t="s">
        <v>2377</v>
      </c>
      <c r="E1019" s="66" t="s">
        <v>576</v>
      </c>
      <c r="F1019" s="71" t="s">
        <v>576</v>
      </c>
      <c r="G1019" s="3">
        <v>2629</v>
      </c>
      <c r="H1019" s="47" t="s">
        <v>4907</v>
      </c>
      <c r="I1019" s="47" t="s">
        <v>4907</v>
      </c>
      <c r="J1019" s="47" t="s">
        <v>4907</v>
      </c>
      <c r="K1019" s="47" t="s">
        <v>4905</v>
      </c>
      <c r="L1019" s="51">
        <v>0</v>
      </c>
      <c r="M1019" s="51">
        <v>0</v>
      </c>
      <c r="N1019" s="72">
        <v>0</v>
      </c>
      <c r="O1019" s="65"/>
      <c r="P1019" s="63" t="s">
        <v>4338</v>
      </c>
      <c r="Q1019" s="63" t="s">
        <v>4339</v>
      </c>
      <c r="R1019" s="63" t="s">
        <v>4985</v>
      </c>
      <c r="S1019" s="63">
        <v>2</v>
      </c>
      <c r="T1019" s="62">
        <f t="shared" si="148"/>
        <v>2629</v>
      </c>
      <c r="U1019" s="62">
        <f t="shared" si="149"/>
        <v>2629</v>
      </c>
      <c r="V1019" s="3">
        <v>5691531</v>
      </c>
      <c r="W1019" s="3">
        <f t="shared" si="145"/>
        <v>2629</v>
      </c>
      <c r="X1019" s="3">
        <f t="shared" si="146"/>
        <v>2629</v>
      </c>
      <c r="Y1019" s="62">
        <v>1500729</v>
      </c>
      <c r="Z1019" s="138">
        <f t="shared" si="150"/>
        <v>7192260</v>
      </c>
      <c r="AA1019" s="84"/>
      <c r="AB1019" s="73"/>
    </row>
    <row r="1020" spans="1:29" s="13" customFormat="1" ht="14.6" x14ac:dyDescent="0.4">
      <c r="A1020" s="27"/>
      <c r="B1020" s="260">
        <v>1007</v>
      </c>
      <c r="C1020" s="66" t="s">
        <v>693</v>
      </c>
      <c r="D1020" s="74" t="s">
        <v>2475</v>
      </c>
      <c r="E1020" s="66" t="s">
        <v>1468</v>
      </c>
      <c r="F1020" s="71" t="s">
        <v>1469</v>
      </c>
      <c r="G1020" s="3">
        <v>2624</v>
      </c>
      <c r="H1020" s="47" t="s">
        <v>4907</v>
      </c>
      <c r="I1020" s="47" t="s">
        <v>4907</v>
      </c>
      <c r="J1020" s="47" t="s">
        <v>4907</v>
      </c>
      <c r="K1020" s="47" t="s">
        <v>4905</v>
      </c>
      <c r="L1020" s="51">
        <v>0</v>
      </c>
      <c r="M1020" s="51">
        <v>0</v>
      </c>
      <c r="N1020" s="72">
        <v>0</v>
      </c>
      <c r="O1020" s="65"/>
      <c r="P1020" s="63" t="s">
        <v>4423</v>
      </c>
      <c r="Q1020" s="63" t="s">
        <v>4424</v>
      </c>
      <c r="R1020" s="63" t="s">
        <v>4985</v>
      </c>
      <c r="S1020" s="63">
        <v>2</v>
      </c>
      <c r="T1020" s="3">
        <f t="shared" si="148"/>
        <v>2624</v>
      </c>
      <c r="U1020" s="3">
        <f t="shared" si="149"/>
        <v>2624</v>
      </c>
      <c r="V1020" s="3">
        <v>3965870.7117552338</v>
      </c>
      <c r="W1020" s="3">
        <f t="shared" si="145"/>
        <v>2624</v>
      </c>
      <c r="X1020" s="3">
        <f t="shared" si="146"/>
        <v>2624</v>
      </c>
      <c r="Y1020" s="62">
        <v>3965870.7117552338</v>
      </c>
      <c r="Z1020" s="138">
        <f t="shared" si="150"/>
        <v>7931741.4235104676</v>
      </c>
      <c r="AA1020" s="84"/>
      <c r="AB1020" s="73"/>
    </row>
    <row r="1021" spans="1:29" s="13" customFormat="1" ht="14.6" x14ac:dyDescent="0.4">
      <c r="A1021" s="27"/>
      <c r="B1021" s="260">
        <v>1008</v>
      </c>
      <c r="C1021" s="66" t="s">
        <v>963</v>
      </c>
      <c r="D1021" s="70" t="s">
        <v>2666</v>
      </c>
      <c r="E1021" s="66" t="s">
        <v>982</v>
      </c>
      <c r="F1021" s="71" t="s">
        <v>982</v>
      </c>
      <c r="G1021" s="3">
        <v>2624</v>
      </c>
      <c r="H1021" s="47" t="s">
        <v>4907</v>
      </c>
      <c r="I1021" s="47" t="s">
        <v>4907</v>
      </c>
      <c r="J1021" s="47" t="s">
        <v>4907</v>
      </c>
      <c r="K1021" s="47" t="s">
        <v>4905</v>
      </c>
      <c r="L1021" s="51">
        <v>0</v>
      </c>
      <c r="M1021" s="51">
        <v>0</v>
      </c>
      <c r="N1021" s="72">
        <v>0</v>
      </c>
      <c r="O1021" s="65"/>
      <c r="P1021" s="63" t="s">
        <v>4580</v>
      </c>
      <c r="Q1021" s="63" t="s">
        <v>4581</v>
      </c>
      <c r="R1021" s="63" t="s">
        <v>4985</v>
      </c>
      <c r="S1021" s="63">
        <v>2</v>
      </c>
      <c r="T1021" s="3">
        <f t="shared" ref="T1021:T1044" si="151">IF(G1021*(1-L1021)-AA1021&gt;0,G1021*(1-L1021)-AA1021,0)</f>
        <v>2624</v>
      </c>
      <c r="U1021" s="3">
        <f t="shared" si="149"/>
        <v>2624</v>
      </c>
      <c r="V1021" s="3">
        <v>3275534.3900787253</v>
      </c>
      <c r="W1021" s="3">
        <f t="shared" si="145"/>
        <v>2624</v>
      </c>
      <c r="X1021" s="3">
        <f t="shared" si="146"/>
        <v>2624</v>
      </c>
      <c r="Y1021" s="62">
        <v>3275534.3900787253</v>
      </c>
      <c r="Z1021" s="138">
        <f t="shared" si="150"/>
        <v>6551068.7801574506</v>
      </c>
      <c r="AA1021" s="84"/>
      <c r="AB1021" s="73"/>
    </row>
    <row r="1022" spans="1:29" s="13" customFormat="1" ht="49.75" x14ac:dyDescent="0.4">
      <c r="A1022" s="27"/>
      <c r="B1022" s="260">
        <v>1009</v>
      </c>
      <c r="C1022" s="66" t="s">
        <v>849</v>
      </c>
      <c r="D1022" s="66" t="s">
        <v>2588</v>
      </c>
      <c r="E1022" s="66" t="s">
        <v>869</v>
      </c>
      <c r="F1022" s="71" t="s">
        <v>885</v>
      </c>
      <c r="G1022" s="3">
        <v>2619</v>
      </c>
      <c r="H1022" s="47" t="s">
        <v>4907</v>
      </c>
      <c r="I1022" s="47" t="s">
        <v>4907</v>
      </c>
      <c r="J1022" s="47" t="s">
        <v>4907</v>
      </c>
      <c r="K1022" s="47" t="s">
        <v>4905</v>
      </c>
      <c r="L1022" s="51">
        <v>0</v>
      </c>
      <c r="M1022" s="51">
        <v>0</v>
      </c>
      <c r="N1022" s="72">
        <v>0</v>
      </c>
      <c r="O1022" s="65"/>
      <c r="P1022" s="63" t="s">
        <v>3421</v>
      </c>
      <c r="Q1022" s="63" t="s">
        <v>3909</v>
      </c>
      <c r="R1022" s="63" t="s">
        <v>4979</v>
      </c>
      <c r="S1022" s="63">
        <v>2</v>
      </c>
      <c r="T1022" s="3">
        <f t="shared" si="151"/>
        <v>2619</v>
      </c>
      <c r="U1022" s="3">
        <f t="shared" si="149"/>
        <v>2619</v>
      </c>
      <c r="V1022" s="3">
        <v>0</v>
      </c>
      <c r="W1022" s="3">
        <f t="shared" si="145"/>
        <v>2619</v>
      </c>
      <c r="X1022" s="3">
        <f t="shared" si="146"/>
        <v>2619</v>
      </c>
      <c r="Y1022" s="62">
        <v>0</v>
      </c>
      <c r="Z1022" s="138">
        <f t="shared" si="150"/>
        <v>0</v>
      </c>
      <c r="AA1022" s="84"/>
      <c r="AB1022" s="73"/>
    </row>
    <row r="1023" spans="1:29" s="13" customFormat="1" ht="14.6" x14ac:dyDescent="0.4">
      <c r="A1023" s="27"/>
      <c r="B1023" s="260">
        <v>1010</v>
      </c>
      <c r="C1023" s="66" t="s">
        <v>232</v>
      </c>
      <c r="D1023" s="66" t="s">
        <v>2154</v>
      </c>
      <c r="E1023" s="66" t="s">
        <v>253</v>
      </c>
      <c r="F1023" s="71" t="s">
        <v>253</v>
      </c>
      <c r="G1023" s="3">
        <v>2604</v>
      </c>
      <c r="H1023" s="47" t="s">
        <v>4907</v>
      </c>
      <c r="I1023" s="47" t="s">
        <v>4907</v>
      </c>
      <c r="J1023" s="47" t="s">
        <v>4907</v>
      </c>
      <c r="K1023" s="47" t="s">
        <v>4905</v>
      </c>
      <c r="L1023" s="51">
        <v>0</v>
      </c>
      <c r="M1023" s="51">
        <v>0</v>
      </c>
      <c r="N1023" s="72">
        <v>0</v>
      </c>
      <c r="O1023" s="65"/>
      <c r="P1023" s="63" t="s">
        <v>5052</v>
      </c>
      <c r="Q1023" s="63" t="s">
        <v>5190</v>
      </c>
      <c r="R1023" s="63" t="s">
        <v>4985</v>
      </c>
      <c r="S1023" s="63">
        <v>2</v>
      </c>
      <c r="T1023" s="3">
        <f t="shared" si="151"/>
        <v>2604</v>
      </c>
      <c r="U1023" s="3">
        <f t="shared" si="149"/>
        <v>2604</v>
      </c>
      <c r="V1023" s="3">
        <v>2585136.2352941176</v>
      </c>
      <c r="W1023" s="3">
        <f t="shared" si="145"/>
        <v>2604</v>
      </c>
      <c r="X1023" s="3">
        <f t="shared" si="146"/>
        <v>2604</v>
      </c>
      <c r="Y1023" s="62">
        <v>0</v>
      </c>
      <c r="Z1023" s="138">
        <f t="shared" si="150"/>
        <v>2585136.2352941176</v>
      </c>
      <c r="AA1023" s="84"/>
      <c r="AB1023" s="73"/>
    </row>
    <row r="1024" spans="1:29" s="13" customFormat="1" ht="14.6" x14ac:dyDescent="0.4">
      <c r="A1024" s="27"/>
      <c r="B1024" s="260">
        <v>1011</v>
      </c>
      <c r="C1024" s="66" t="s">
        <v>821</v>
      </c>
      <c r="D1024" s="74" t="s">
        <v>2564</v>
      </c>
      <c r="E1024" s="66" t="s">
        <v>833</v>
      </c>
      <c r="F1024" s="71" t="s">
        <v>833</v>
      </c>
      <c r="G1024" s="3">
        <v>2604</v>
      </c>
      <c r="H1024" s="47" t="s">
        <v>4907</v>
      </c>
      <c r="I1024" s="47" t="s">
        <v>4907</v>
      </c>
      <c r="J1024" s="47" t="s">
        <v>4907</v>
      </c>
      <c r="K1024" s="47" t="s">
        <v>4905</v>
      </c>
      <c r="L1024" s="51">
        <v>0</v>
      </c>
      <c r="M1024" s="51">
        <v>0</v>
      </c>
      <c r="N1024" s="72">
        <v>0</v>
      </c>
      <c r="O1024" s="65"/>
      <c r="P1024" s="63" t="s">
        <v>4483</v>
      </c>
      <c r="Q1024" s="63" t="s">
        <v>4484</v>
      </c>
      <c r="R1024" s="63" t="s">
        <v>4985</v>
      </c>
      <c r="S1024" s="63">
        <v>2</v>
      </c>
      <c r="T1024" s="3">
        <f t="shared" si="151"/>
        <v>2604</v>
      </c>
      <c r="U1024" s="3">
        <f t="shared" si="149"/>
        <v>2604</v>
      </c>
      <c r="V1024" s="3">
        <f>T1024*1800</f>
        <v>4687200</v>
      </c>
      <c r="W1024" s="3">
        <f t="shared" si="145"/>
        <v>2604</v>
      </c>
      <c r="X1024" s="3">
        <f t="shared" si="146"/>
        <v>2604</v>
      </c>
      <c r="Y1024" s="62">
        <f>U1024*1800</f>
        <v>4687200</v>
      </c>
      <c r="Z1024" s="138">
        <f t="shared" si="150"/>
        <v>9374400</v>
      </c>
      <c r="AA1024" s="84"/>
      <c r="AB1024" s="73"/>
    </row>
    <row r="1025" spans="1:29" s="13" customFormat="1" ht="26.25" customHeight="1" x14ac:dyDescent="0.4">
      <c r="A1025" s="27"/>
      <c r="B1025" s="260">
        <v>1012</v>
      </c>
      <c r="C1025" s="66" t="s">
        <v>1063</v>
      </c>
      <c r="D1025" s="70" t="s">
        <v>2742</v>
      </c>
      <c r="E1025" s="66" t="s">
        <v>1080</v>
      </c>
      <c r="F1025" s="71" t="s">
        <v>1080</v>
      </c>
      <c r="G1025" s="3">
        <v>2592</v>
      </c>
      <c r="H1025" s="47" t="s">
        <v>4907</v>
      </c>
      <c r="I1025" s="47" t="s">
        <v>4907</v>
      </c>
      <c r="J1025" s="47" t="s">
        <v>4907</v>
      </c>
      <c r="K1025" s="47" t="s">
        <v>4905</v>
      </c>
      <c r="L1025" s="51">
        <v>0</v>
      </c>
      <c r="M1025" s="51">
        <v>0</v>
      </c>
      <c r="N1025" s="72">
        <v>0</v>
      </c>
      <c r="O1025" s="65"/>
      <c r="P1025" s="63" t="s">
        <v>4646</v>
      </c>
      <c r="Q1025" s="63" t="s">
        <v>4647</v>
      </c>
      <c r="R1025" s="63" t="s">
        <v>4985</v>
      </c>
      <c r="S1025" s="63">
        <v>2</v>
      </c>
      <c r="T1025" s="62">
        <f t="shared" si="151"/>
        <v>2592</v>
      </c>
      <c r="U1025" s="62">
        <f t="shared" si="149"/>
        <v>2592</v>
      </c>
      <c r="V1025" s="3">
        <v>7158609.8650000002</v>
      </c>
      <c r="W1025" s="3">
        <f t="shared" si="145"/>
        <v>2592</v>
      </c>
      <c r="X1025" s="3">
        <f t="shared" si="146"/>
        <v>2592</v>
      </c>
      <c r="Y1025" s="62">
        <v>7158609.8650000002</v>
      </c>
      <c r="Z1025" s="138">
        <f t="shared" si="150"/>
        <v>14317219.73</v>
      </c>
      <c r="AA1025" s="84"/>
      <c r="AB1025" s="73"/>
    </row>
    <row r="1026" spans="1:29" s="13" customFormat="1" ht="14.6" x14ac:dyDescent="0.4">
      <c r="A1026" s="27"/>
      <c r="B1026" s="260">
        <v>1013</v>
      </c>
      <c r="C1026" s="66" t="s">
        <v>402</v>
      </c>
      <c r="D1026" s="66" t="s">
        <v>2259</v>
      </c>
      <c r="E1026" s="66" t="s">
        <v>414</v>
      </c>
      <c r="F1026" s="71" t="s">
        <v>414</v>
      </c>
      <c r="G1026" s="3">
        <v>2591</v>
      </c>
      <c r="H1026" s="47" t="s">
        <v>4907</v>
      </c>
      <c r="I1026" s="47" t="s">
        <v>4907</v>
      </c>
      <c r="J1026" s="47" t="s">
        <v>4907</v>
      </c>
      <c r="K1026" s="47" t="s">
        <v>4905</v>
      </c>
      <c r="L1026" s="51">
        <v>0</v>
      </c>
      <c r="M1026" s="51">
        <v>0</v>
      </c>
      <c r="N1026" s="72">
        <v>0</v>
      </c>
      <c r="O1026" s="65"/>
      <c r="P1026" s="63" t="s">
        <v>5064</v>
      </c>
      <c r="Q1026" s="63" t="s">
        <v>5209</v>
      </c>
      <c r="R1026" s="63" t="s">
        <v>4985</v>
      </c>
      <c r="S1026" s="63">
        <v>2</v>
      </c>
      <c r="T1026" s="3">
        <f t="shared" si="151"/>
        <v>2591</v>
      </c>
      <c r="U1026" s="3">
        <f t="shared" si="149"/>
        <v>2591</v>
      </c>
      <c r="V1026" s="3">
        <v>2600000</v>
      </c>
      <c r="W1026" s="3">
        <f t="shared" si="145"/>
        <v>2591</v>
      </c>
      <c r="X1026" s="3">
        <f t="shared" si="146"/>
        <v>2591</v>
      </c>
      <c r="Y1026" s="62">
        <v>0</v>
      </c>
      <c r="Z1026" s="138">
        <f t="shared" si="150"/>
        <v>2600000</v>
      </c>
      <c r="AA1026" s="84"/>
      <c r="AB1026" s="73"/>
    </row>
    <row r="1027" spans="1:29" s="13" customFormat="1" ht="14.6" x14ac:dyDescent="0.4">
      <c r="A1027" s="27"/>
      <c r="B1027" s="260">
        <v>1014</v>
      </c>
      <c r="C1027" s="66" t="s">
        <v>319</v>
      </c>
      <c r="D1027" s="70" t="s">
        <v>2440</v>
      </c>
      <c r="E1027" s="66" t="s">
        <v>679</v>
      </c>
      <c r="F1027" s="71" t="s">
        <v>679</v>
      </c>
      <c r="G1027" s="3">
        <v>2587</v>
      </c>
      <c r="H1027" s="47" t="s">
        <v>4907</v>
      </c>
      <c r="I1027" s="47" t="s">
        <v>4907</v>
      </c>
      <c r="J1027" s="47" t="s">
        <v>4907</v>
      </c>
      <c r="K1027" s="47" t="s">
        <v>4905</v>
      </c>
      <c r="L1027" s="51">
        <v>0</v>
      </c>
      <c r="M1027" s="150">
        <v>0</v>
      </c>
      <c r="N1027" s="72">
        <v>0</v>
      </c>
      <c r="O1027" s="65"/>
      <c r="P1027" s="63" t="s">
        <v>4376</v>
      </c>
      <c r="Q1027" s="63" t="s">
        <v>4377</v>
      </c>
      <c r="R1027" s="63" t="s">
        <v>4985</v>
      </c>
      <c r="S1027" s="63">
        <v>2</v>
      </c>
      <c r="T1027" s="62">
        <f t="shared" si="151"/>
        <v>2587</v>
      </c>
      <c r="U1027" s="62">
        <f t="shared" si="149"/>
        <v>2587</v>
      </c>
      <c r="V1027" s="3">
        <v>2971903.9583333335</v>
      </c>
      <c r="W1027" s="3">
        <f t="shared" si="145"/>
        <v>2587</v>
      </c>
      <c r="X1027" s="3">
        <f t="shared" si="146"/>
        <v>2587</v>
      </c>
      <c r="Y1027" s="62">
        <v>2971903.9583333335</v>
      </c>
      <c r="Z1027" s="138">
        <f t="shared" si="150"/>
        <v>5943807.916666667</v>
      </c>
      <c r="AA1027" s="84"/>
      <c r="AB1027" s="73"/>
    </row>
    <row r="1028" spans="1:29" s="13" customFormat="1" ht="14.6" x14ac:dyDescent="0.4">
      <c r="A1028" s="27"/>
      <c r="B1028" s="260">
        <v>1015</v>
      </c>
      <c r="C1028" s="66" t="s">
        <v>1138</v>
      </c>
      <c r="D1028" s="80" t="s">
        <v>2797</v>
      </c>
      <c r="E1028" s="66" t="s">
        <v>1148</v>
      </c>
      <c r="F1028" s="71" t="s">
        <v>1148</v>
      </c>
      <c r="G1028" s="3">
        <v>2586</v>
      </c>
      <c r="H1028" s="47" t="s">
        <v>4907</v>
      </c>
      <c r="I1028" s="47" t="s">
        <v>4907</v>
      </c>
      <c r="J1028" s="47" t="s">
        <v>4907</v>
      </c>
      <c r="K1028" s="47" t="s">
        <v>4905</v>
      </c>
      <c r="L1028" s="51">
        <v>0</v>
      </c>
      <c r="M1028" s="51">
        <v>0</v>
      </c>
      <c r="N1028" s="72">
        <v>0</v>
      </c>
      <c r="O1028" s="65"/>
      <c r="P1028" s="63" t="s">
        <v>5035</v>
      </c>
      <c r="Q1028" s="63" t="s">
        <v>5330</v>
      </c>
      <c r="R1028" s="63" t="s">
        <v>4985</v>
      </c>
      <c r="S1028" s="63">
        <v>2</v>
      </c>
      <c r="T1028" s="62">
        <f t="shared" si="151"/>
        <v>2586</v>
      </c>
      <c r="U1028" s="62">
        <f t="shared" si="149"/>
        <v>2586</v>
      </c>
      <c r="V1028" s="3">
        <v>3565254.4849999999</v>
      </c>
      <c r="W1028" s="3">
        <f t="shared" si="145"/>
        <v>2586</v>
      </c>
      <c r="X1028" s="3">
        <f t="shared" si="146"/>
        <v>2586</v>
      </c>
      <c r="Y1028" s="62">
        <v>3565254.4849999999</v>
      </c>
      <c r="Z1028" s="138">
        <f t="shared" si="150"/>
        <v>7130508.9699999997</v>
      </c>
      <c r="AA1028" s="84"/>
      <c r="AB1028" s="73"/>
    </row>
    <row r="1029" spans="1:29" s="13" customFormat="1" ht="14.6" x14ac:dyDescent="0.4">
      <c r="A1029" s="27"/>
      <c r="B1029" s="260">
        <v>1016</v>
      </c>
      <c r="C1029" s="66" t="s">
        <v>849</v>
      </c>
      <c r="D1029" s="66" t="s">
        <v>2589</v>
      </c>
      <c r="E1029" s="66" t="s">
        <v>870</v>
      </c>
      <c r="F1029" s="71" t="s">
        <v>882</v>
      </c>
      <c r="G1029" s="3">
        <v>2583</v>
      </c>
      <c r="H1029" s="47" t="s">
        <v>4907</v>
      </c>
      <c r="I1029" s="47" t="s">
        <v>4907</v>
      </c>
      <c r="J1029" s="47" t="s">
        <v>4907</v>
      </c>
      <c r="K1029" s="47" t="s">
        <v>4905</v>
      </c>
      <c r="L1029" s="51">
        <v>0</v>
      </c>
      <c r="M1029" s="51">
        <v>0</v>
      </c>
      <c r="N1029" s="72">
        <v>0</v>
      </c>
      <c r="O1029" s="65"/>
      <c r="P1029" s="63" t="s">
        <v>4525</v>
      </c>
      <c r="Q1029" s="63" t="s">
        <v>4526</v>
      </c>
      <c r="R1029" s="63" t="s">
        <v>4985</v>
      </c>
      <c r="S1029" s="63">
        <v>2</v>
      </c>
      <c r="T1029" s="3">
        <f t="shared" si="151"/>
        <v>2583</v>
      </c>
      <c r="U1029" s="3">
        <f t="shared" si="149"/>
        <v>2583</v>
      </c>
      <c r="V1029" s="3">
        <v>4999144.1749999998</v>
      </c>
      <c r="W1029" s="3">
        <f t="shared" si="145"/>
        <v>2583</v>
      </c>
      <c r="X1029" s="3">
        <f t="shared" si="146"/>
        <v>2583</v>
      </c>
      <c r="Y1029" s="62">
        <v>4999144.1749999998</v>
      </c>
      <c r="Z1029" s="138">
        <f t="shared" si="150"/>
        <v>9998288.3499999996</v>
      </c>
      <c r="AA1029" s="84"/>
      <c r="AB1029" s="73"/>
    </row>
    <row r="1030" spans="1:29" s="13" customFormat="1" ht="14.6" x14ac:dyDescent="0.4">
      <c r="A1030" s="37"/>
      <c r="B1030" s="260">
        <v>1017</v>
      </c>
      <c r="C1030" s="66" t="s">
        <v>420</v>
      </c>
      <c r="D1030" s="70" t="s">
        <v>2280</v>
      </c>
      <c r="E1030" s="66" t="s">
        <v>447</v>
      </c>
      <c r="F1030" s="71" t="s">
        <v>447</v>
      </c>
      <c r="G1030" s="3">
        <v>2572</v>
      </c>
      <c r="H1030" s="47" t="s">
        <v>4907</v>
      </c>
      <c r="I1030" s="47" t="s">
        <v>4907</v>
      </c>
      <c r="J1030" s="47" t="s">
        <v>4907</v>
      </c>
      <c r="K1030" s="47" t="s">
        <v>4905</v>
      </c>
      <c r="L1030" s="51">
        <v>0</v>
      </c>
      <c r="M1030" s="51">
        <v>0</v>
      </c>
      <c r="N1030" s="72">
        <v>0</v>
      </c>
      <c r="O1030" s="65"/>
      <c r="P1030" s="63" t="s">
        <v>5071</v>
      </c>
      <c r="Q1030" s="63" t="s">
        <v>5217</v>
      </c>
      <c r="R1030" s="63" t="s">
        <v>4985</v>
      </c>
      <c r="S1030" s="63">
        <v>2</v>
      </c>
      <c r="T1030" s="62">
        <f t="shared" si="151"/>
        <v>2572</v>
      </c>
      <c r="U1030" s="62">
        <f t="shared" ref="U1030:U1061" si="152">IF(G1030*(1-M1030)-AA1030&gt;0,G1030*(1-M1030)-AA1030,0)</f>
        <v>2572</v>
      </c>
      <c r="V1030" s="3">
        <v>536833</v>
      </c>
      <c r="W1030" s="3">
        <f t="shared" si="145"/>
        <v>2572</v>
      </c>
      <c r="X1030" s="3">
        <f t="shared" si="146"/>
        <v>2572</v>
      </c>
      <c r="Y1030" s="62">
        <v>536833</v>
      </c>
      <c r="Z1030" s="138">
        <f t="shared" si="150"/>
        <v>1073666</v>
      </c>
      <c r="AA1030" s="114"/>
      <c r="AB1030" s="115"/>
      <c r="AC1030" s="19"/>
    </row>
    <row r="1031" spans="1:29" s="13" customFormat="1" ht="14.6" x14ac:dyDescent="0.4">
      <c r="A1031" s="27"/>
      <c r="B1031" s="260">
        <v>1018</v>
      </c>
      <c r="C1031" s="66" t="s">
        <v>560</v>
      </c>
      <c r="D1031" s="70" t="s">
        <v>2964</v>
      </c>
      <c r="E1031" s="66" t="s">
        <v>8</v>
      </c>
      <c r="F1031" s="71" t="s">
        <v>594</v>
      </c>
      <c r="G1031" s="3">
        <v>2564</v>
      </c>
      <c r="H1031" s="47" t="s">
        <v>4907</v>
      </c>
      <c r="I1031" s="47" t="s">
        <v>4907</v>
      </c>
      <c r="J1031" s="47" t="s">
        <v>4907</v>
      </c>
      <c r="K1031" s="47" t="s">
        <v>4905</v>
      </c>
      <c r="L1031" s="51">
        <v>0</v>
      </c>
      <c r="M1031" s="46">
        <v>0</v>
      </c>
      <c r="N1031" s="72">
        <v>0</v>
      </c>
      <c r="O1031" s="65"/>
      <c r="P1031" s="63" t="s">
        <v>4340</v>
      </c>
      <c r="Q1031" s="63" t="s">
        <v>4341</v>
      </c>
      <c r="R1031" s="63" t="s">
        <v>4985</v>
      </c>
      <c r="S1031" s="63">
        <v>2</v>
      </c>
      <c r="T1031" s="3">
        <f t="shared" si="151"/>
        <v>2564</v>
      </c>
      <c r="U1031" s="3">
        <f t="shared" si="152"/>
        <v>2564</v>
      </c>
      <c r="V1031" s="3">
        <v>7539747</v>
      </c>
      <c r="W1031" s="3">
        <f t="shared" si="145"/>
        <v>2564</v>
      </c>
      <c r="X1031" s="3">
        <f t="shared" si="146"/>
        <v>2564</v>
      </c>
      <c r="Y1031" s="62">
        <v>2024984</v>
      </c>
      <c r="Z1031" s="138">
        <f t="shared" si="150"/>
        <v>9564731</v>
      </c>
      <c r="AA1031" s="84"/>
      <c r="AB1031" s="73"/>
    </row>
    <row r="1032" spans="1:29" s="13" customFormat="1" ht="14.6" x14ac:dyDescent="0.4">
      <c r="A1032" s="27"/>
      <c r="B1032" s="260">
        <v>1019</v>
      </c>
      <c r="C1032" s="66" t="s">
        <v>693</v>
      </c>
      <c r="D1032" s="70" t="s">
        <v>2465</v>
      </c>
      <c r="E1032" s="66" t="s">
        <v>1272</v>
      </c>
      <c r="F1032" s="71" t="s">
        <v>1282</v>
      </c>
      <c r="G1032" s="3">
        <v>2557</v>
      </c>
      <c r="H1032" s="47" t="s">
        <v>4907</v>
      </c>
      <c r="I1032" s="47" t="s">
        <v>4907</v>
      </c>
      <c r="J1032" s="47" t="s">
        <v>4907</v>
      </c>
      <c r="K1032" s="47" t="s">
        <v>4905</v>
      </c>
      <c r="L1032" s="51">
        <v>0</v>
      </c>
      <c r="M1032" s="51">
        <v>0</v>
      </c>
      <c r="N1032" s="72">
        <v>0</v>
      </c>
      <c r="O1032" s="65"/>
      <c r="P1032" s="63" t="s">
        <v>4409</v>
      </c>
      <c r="Q1032" s="63" t="s">
        <v>4410</v>
      </c>
      <c r="R1032" s="63" t="s">
        <v>4985</v>
      </c>
      <c r="S1032" s="63">
        <v>2</v>
      </c>
      <c r="T1032" s="3">
        <f t="shared" si="151"/>
        <v>2557</v>
      </c>
      <c r="U1032" s="3">
        <f t="shared" si="152"/>
        <v>2557</v>
      </c>
      <c r="V1032" s="3">
        <v>9301194.4235364385</v>
      </c>
      <c r="W1032" s="3">
        <f t="shared" si="145"/>
        <v>2557</v>
      </c>
      <c r="X1032" s="3">
        <f t="shared" si="146"/>
        <v>2557</v>
      </c>
      <c r="Y1032" s="62">
        <v>9301194.4235364385</v>
      </c>
      <c r="Z1032" s="138">
        <f t="shared" si="150"/>
        <v>18602388.847072877</v>
      </c>
      <c r="AA1032" s="84"/>
      <c r="AB1032" s="73"/>
    </row>
    <row r="1033" spans="1:29" s="13" customFormat="1" ht="14.6" x14ac:dyDescent="0.4">
      <c r="A1033" s="28"/>
      <c r="B1033" s="260">
        <v>1020</v>
      </c>
      <c r="C1033" s="66" t="s">
        <v>1189</v>
      </c>
      <c r="D1033" s="74" t="s">
        <v>2847</v>
      </c>
      <c r="E1033" s="66" t="s">
        <v>1201</v>
      </c>
      <c r="F1033" s="71" t="s">
        <v>1213</v>
      </c>
      <c r="G1033" s="3">
        <v>2555</v>
      </c>
      <c r="H1033" s="47" t="s">
        <v>4907</v>
      </c>
      <c r="I1033" s="47" t="s">
        <v>4907</v>
      </c>
      <c r="J1033" s="47" t="s">
        <v>4907</v>
      </c>
      <c r="K1033" s="47" t="s">
        <v>4905</v>
      </c>
      <c r="L1033" s="51">
        <v>0</v>
      </c>
      <c r="M1033" s="51">
        <v>0</v>
      </c>
      <c r="N1033" s="72">
        <v>0</v>
      </c>
      <c r="O1033" s="65"/>
      <c r="P1033" s="63" t="s">
        <v>4734</v>
      </c>
      <c r="Q1033" s="63" t="s">
        <v>4735</v>
      </c>
      <c r="R1033" s="63" t="s">
        <v>4985</v>
      </c>
      <c r="S1033" s="63">
        <v>2</v>
      </c>
      <c r="T1033" s="3">
        <f t="shared" si="151"/>
        <v>2555</v>
      </c>
      <c r="U1033" s="3">
        <f t="shared" si="152"/>
        <v>2555</v>
      </c>
      <c r="V1033" s="3">
        <v>18428938.844999999</v>
      </c>
      <c r="W1033" s="3">
        <f t="shared" si="145"/>
        <v>2555</v>
      </c>
      <c r="X1033" s="3">
        <f t="shared" si="146"/>
        <v>2555</v>
      </c>
      <c r="Y1033" s="62">
        <v>18428938.844999999</v>
      </c>
      <c r="Z1033" s="138">
        <f t="shared" si="150"/>
        <v>36857877.689999998</v>
      </c>
      <c r="AA1033" s="84"/>
      <c r="AB1033" s="73"/>
    </row>
    <row r="1034" spans="1:29" s="13" customFormat="1" ht="14.6" x14ac:dyDescent="0.4">
      <c r="A1034" s="38"/>
      <c r="B1034" s="260">
        <v>1021</v>
      </c>
      <c r="C1034" s="66" t="s">
        <v>420</v>
      </c>
      <c r="D1034" s="70" t="s">
        <v>2281</v>
      </c>
      <c r="E1034" s="66" t="s">
        <v>448</v>
      </c>
      <c r="F1034" s="71" t="s">
        <v>448</v>
      </c>
      <c r="G1034" s="3">
        <v>2549</v>
      </c>
      <c r="H1034" s="47" t="s">
        <v>4907</v>
      </c>
      <c r="I1034" s="47" t="s">
        <v>4907</v>
      </c>
      <c r="J1034" s="47" t="s">
        <v>4907</v>
      </c>
      <c r="K1034" s="47" t="s">
        <v>4905</v>
      </c>
      <c r="L1034" s="51">
        <v>0</v>
      </c>
      <c r="M1034" s="51">
        <v>0</v>
      </c>
      <c r="N1034" s="72">
        <v>0</v>
      </c>
      <c r="O1034" s="65"/>
      <c r="P1034" s="63" t="s">
        <v>4243</v>
      </c>
      <c r="Q1034" s="63" t="s">
        <v>4244</v>
      </c>
      <c r="R1034" s="63" t="s">
        <v>4985</v>
      </c>
      <c r="S1034" s="63">
        <v>2</v>
      </c>
      <c r="T1034" s="62">
        <f t="shared" si="151"/>
        <v>2549</v>
      </c>
      <c r="U1034" s="62">
        <f t="shared" si="152"/>
        <v>2549</v>
      </c>
      <c r="V1034" s="3">
        <v>7926087</v>
      </c>
      <c r="W1034" s="3">
        <f t="shared" si="145"/>
        <v>2549</v>
      </c>
      <c r="X1034" s="3">
        <f t="shared" si="146"/>
        <v>2549</v>
      </c>
      <c r="Y1034" s="62">
        <v>5948429.7249999996</v>
      </c>
      <c r="Z1034" s="138">
        <f t="shared" si="150"/>
        <v>13874516.725</v>
      </c>
      <c r="AA1034" s="98"/>
      <c r="AB1034" s="97"/>
      <c r="AC1034" s="11"/>
    </row>
    <row r="1035" spans="1:29" s="19" customFormat="1" ht="14.6" x14ac:dyDescent="0.4">
      <c r="A1035" s="28"/>
      <c r="B1035" s="260">
        <v>1022</v>
      </c>
      <c r="C1035" s="66" t="s">
        <v>1175</v>
      </c>
      <c r="D1035" s="70" t="s">
        <v>3060</v>
      </c>
      <c r="E1035" s="66" t="s">
        <v>1183</v>
      </c>
      <c r="F1035" s="71" t="s">
        <v>1183</v>
      </c>
      <c r="G1035" s="3">
        <v>2546</v>
      </c>
      <c r="H1035" s="47" t="s">
        <v>4907</v>
      </c>
      <c r="I1035" s="47" t="s">
        <v>4907</v>
      </c>
      <c r="J1035" s="47" t="s">
        <v>4907</v>
      </c>
      <c r="K1035" s="47" t="s">
        <v>4905</v>
      </c>
      <c r="L1035" s="51">
        <v>0</v>
      </c>
      <c r="M1035" s="51">
        <v>0</v>
      </c>
      <c r="N1035" s="72">
        <v>0</v>
      </c>
      <c r="O1035" s="65"/>
      <c r="P1035" s="63" t="s">
        <v>4706</v>
      </c>
      <c r="Q1035" s="63" t="s">
        <v>4707</v>
      </c>
      <c r="R1035" s="63" t="s">
        <v>4985</v>
      </c>
      <c r="S1035" s="63">
        <v>2</v>
      </c>
      <c r="T1035" s="3">
        <f t="shared" si="151"/>
        <v>2546</v>
      </c>
      <c r="U1035" s="3">
        <f t="shared" si="152"/>
        <v>2546</v>
      </c>
      <c r="V1035" s="3">
        <v>4308345</v>
      </c>
      <c r="W1035" s="3">
        <f t="shared" si="145"/>
        <v>2546</v>
      </c>
      <c r="X1035" s="3">
        <f t="shared" si="146"/>
        <v>2546</v>
      </c>
      <c r="Y1035" s="62">
        <v>0</v>
      </c>
      <c r="Z1035" s="138">
        <f t="shared" si="150"/>
        <v>4308345</v>
      </c>
      <c r="AA1035" s="84"/>
      <c r="AB1035" s="73"/>
      <c r="AC1035" s="13"/>
    </row>
    <row r="1036" spans="1:29" s="13" customFormat="1" ht="37.299999999999997" x14ac:dyDescent="0.4">
      <c r="A1036" s="28"/>
      <c r="B1036" s="260">
        <v>1023</v>
      </c>
      <c r="C1036" s="66" t="s">
        <v>821</v>
      </c>
      <c r="D1036" s="74" t="s">
        <v>2565</v>
      </c>
      <c r="E1036" s="66" t="s">
        <v>834</v>
      </c>
      <c r="F1036" s="71" t="s">
        <v>834</v>
      </c>
      <c r="G1036" s="3">
        <v>2544</v>
      </c>
      <c r="H1036" s="47" t="s">
        <v>4907</v>
      </c>
      <c r="I1036" s="47" t="s">
        <v>4907</v>
      </c>
      <c r="J1036" s="47" t="s">
        <v>4907</v>
      </c>
      <c r="K1036" s="47" t="s">
        <v>4905</v>
      </c>
      <c r="L1036" s="51">
        <v>0</v>
      </c>
      <c r="M1036" s="51">
        <v>0</v>
      </c>
      <c r="N1036" s="72">
        <v>0</v>
      </c>
      <c r="O1036" s="65"/>
      <c r="P1036" s="63" t="s">
        <v>3414</v>
      </c>
      <c r="Q1036" s="63" t="s">
        <v>3902</v>
      </c>
      <c r="R1036" s="63" t="s">
        <v>4979</v>
      </c>
      <c r="S1036" s="63">
        <v>2</v>
      </c>
      <c r="T1036" s="3">
        <f t="shared" si="151"/>
        <v>2544</v>
      </c>
      <c r="U1036" s="3">
        <f t="shared" si="152"/>
        <v>2544</v>
      </c>
      <c r="V1036" s="3">
        <v>1153871.6000000001</v>
      </c>
      <c r="W1036" s="3">
        <f t="shared" si="145"/>
        <v>2544</v>
      </c>
      <c r="X1036" s="3">
        <f t="shared" si="146"/>
        <v>2544</v>
      </c>
      <c r="Y1036" s="62">
        <v>0</v>
      </c>
      <c r="Z1036" s="138">
        <f t="shared" si="150"/>
        <v>1153871.6000000001</v>
      </c>
      <c r="AA1036" s="84"/>
      <c r="AB1036" s="73"/>
    </row>
    <row r="1037" spans="1:29" s="13" customFormat="1" ht="24.9" x14ac:dyDescent="0.4">
      <c r="A1037" s="28"/>
      <c r="B1037" s="260">
        <v>1024</v>
      </c>
      <c r="C1037" s="66" t="s">
        <v>560</v>
      </c>
      <c r="D1037" s="70" t="s">
        <v>2378</v>
      </c>
      <c r="E1037" s="66" t="s">
        <v>578</v>
      </c>
      <c r="F1037" s="71" t="s">
        <v>1734</v>
      </c>
      <c r="G1037" s="3">
        <v>2539</v>
      </c>
      <c r="H1037" s="47" t="s">
        <v>4907</v>
      </c>
      <c r="I1037" s="47" t="s">
        <v>4907</v>
      </c>
      <c r="J1037" s="47" t="s">
        <v>4907</v>
      </c>
      <c r="K1037" s="47" t="s">
        <v>4905</v>
      </c>
      <c r="L1037" s="51">
        <v>0</v>
      </c>
      <c r="M1037" s="51">
        <v>0</v>
      </c>
      <c r="N1037" s="72">
        <v>0</v>
      </c>
      <c r="O1037" s="65"/>
      <c r="P1037" s="63" t="s">
        <v>4342</v>
      </c>
      <c r="Q1037" s="63" t="s">
        <v>4343</v>
      </c>
      <c r="R1037" s="63" t="s">
        <v>4985</v>
      </c>
      <c r="S1037" s="63">
        <v>2</v>
      </c>
      <c r="T1037" s="62">
        <f t="shared" si="151"/>
        <v>2539</v>
      </c>
      <c r="U1037" s="62">
        <f t="shared" si="152"/>
        <v>2539</v>
      </c>
      <c r="V1037" s="3">
        <v>4953966</v>
      </c>
      <c r="W1037" s="3">
        <f t="shared" si="145"/>
        <v>2539</v>
      </c>
      <c r="X1037" s="3">
        <f t="shared" si="146"/>
        <v>2539</v>
      </c>
      <c r="Y1037" s="62">
        <v>0</v>
      </c>
      <c r="Z1037" s="138">
        <f t="shared" si="150"/>
        <v>4953966</v>
      </c>
      <c r="AA1037" s="84"/>
      <c r="AB1037" s="73"/>
    </row>
    <row r="1038" spans="1:29" s="13" customFormat="1" ht="24.9" x14ac:dyDescent="0.4">
      <c r="A1038" s="28"/>
      <c r="B1038" s="260">
        <v>1025</v>
      </c>
      <c r="C1038" s="161" t="s">
        <v>595</v>
      </c>
      <c r="D1038" s="74" t="s">
        <v>2402</v>
      </c>
      <c r="E1038" s="161" t="s">
        <v>1787</v>
      </c>
      <c r="F1038" s="71" t="s">
        <v>1833</v>
      </c>
      <c r="G1038" s="69">
        <v>2534</v>
      </c>
      <c r="H1038" s="47" t="s">
        <v>4907</v>
      </c>
      <c r="I1038" s="47" t="s">
        <v>4907</v>
      </c>
      <c r="J1038" s="47" t="s">
        <v>4907</v>
      </c>
      <c r="K1038" s="47" t="s">
        <v>4905</v>
      </c>
      <c r="L1038" s="162">
        <v>0</v>
      </c>
      <c r="M1038" s="162">
        <v>0</v>
      </c>
      <c r="N1038" s="72">
        <v>0</v>
      </c>
      <c r="O1038" s="65"/>
      <c r="P1038" s="63" t="s">
        <v>3340</v>
      </c>
      <c r="Q1038" s="63" t="s">
        <v>3829</v>
      </c>
      <c r="R1038" s="63" t="s">
        <v>4979</v>
      </c>
      <c r="S1038" s="63">
        <v>2</v>
      </c>
      <c r="T1038" s="69">
        <f t="shared" si="151"/>
        <v>2534</v>
      </c>
      <c r="U1038" s="69">
        <f t="shared" si="152"/>
        <v>2534</v>
      </c>
      <c r="V1038" s="69">
        <v>4716089</v>
      </c>
      <c r="W1038" s="69">
        <f t="shared" si="145"/>
        <v>2534</v>
      </c>
      <c r="X1038" s="69">
        <f t="shared" si="146"/>
        <v>2534</v>
      </c>
      <c r="Y1038" s="62"/>
      <c r="Z1038" s="138">
        <f t="shared" si="150"/>
        <v>4716089</v>
      </c>
      <c r="AA1038" s="84"/>
      <c r="AB1038" s="73"/>
    </row>
    <row r="1039" spans="1:29" ht="14.6" x14ac:dyDescent="0.4">
      <c r="A1039" s="28"/>
      <c r="B1039" s="260">
        <v>1026</v>
      </c>
      <c r="C1039" s="66" t="s">
        <v>743</v>
      </c>
      <c r="D1039" s="70" t="s">
        <v>2520</v>
      </c>
      <c r="E1039" s="66" t="s">
        <v>764</v>
      </c>
      <c r="F1039" s="71" t="s">
        <v>764</v>
      </c>
      <c r="G1039" s="3">
        <v>2533</v>
      </c>
      <c r="H1039" s="47" t="s">
        <v>4907</v>
      </c>
      <c r="I1039" s="47" t="s">
        <v>4907</v>
      </c>
      <c r="J1039" s="47" t="s">
        <v>4907</v>
      </c>
      <c r="K1039" s="47" t="s">
        <v>4905</v>
      </c>
      <c r="L1039" s="51">
        <v>0</v>
      </c>
      <c r="M1039" s="51">
        <v>0</v>
      </c>
      <c r="N1039" s="72">
        <v>0</v>
      </c>
      <c r="O1039" s="65"/>
      <c r="P1039" s="63" t="s">
        <v>4463</v>
      </c>
      <c r="Q1039" s="63" t="s">
        <v>4464</v>
      </c>
      <c r="R1039" s="63" t="s">
        <v>4985</v>
      </c>
      <c r="S1039" s="63">
        <v>2</v>
      </c>
      <c r="T1039" s="62">
        <f t="shared" si="151"/>
        <v>2533</v>
      </c>
      <c r="U1039" s="62">
        <f t="shared" si="152"/>
        <v>2533</v>
      </c>
      <c r="V1039" s="3">
        <v>7192875.9349999996</v>
      </c>
      <c r="W1039" s="3">
        <f t="shared" si="145"/>
        <v>2533</v>
      </c>
      <c r="X1039" s="3">
        <f t="shared" si="146"/>
        <v>2533</v>
      </c>
      <c r="Y1039" s="62">
        <v>7192875.9349999996</v>
      </c>
      <c r="Z1039" s="138">
        <f t="shared" si="150"/>
        <v>14385751.869999999</v>
      </c>
      <c r="AA1039" s="84"/>
      <c r="AB1039" s="73"/>
      <c r="AC1039" s="13"/>
    </row>
    <row r="1040" spans="1:29" s="13" customFormat="1" ht="24.9" x14ac:dyDescent="0.4">
      <c r="A1040" s="28"/>
      <c r="B1040" s="260">
        <v>1027</v>
      </c>
      <c r="C1040" s="66" t="s">
        <v>420</v>
      </c>
      <c r="D1040" s="70" t="s">
        <v>2950</v>
      </c>
      <c r="E1040" s="66" t="s">
        <v>1647</v>
      </c>
      <c r="F1040" s="71" t="s">
        <v>1646</v>
      </c>
      <c r="G1040" s="3">
        <v>2527</v>
      </c>
      <c r="H1040" s="47" t="s">
        <v>4907</v>
      </c>
      <c r="I1040" s="47" t="s">
        <v>4907</v>
      </c>
      <c r="J1040" s="47" t="s">
        <v>4907</v>
      </c>
      <c r="K1040" s="47" t="s">
        <v>4905</v>
      </c>
      <c r="L1040" s="51">
        <v>0</v>
      </c>
      <c r="M1040" s="51">
        <v>0</v>
      </c>
      <c r="N1040" s="72">
        <v>0</v>
      </c>
      <c r="O1040" s="65"/>
      <c r="P1040" s="63" t="s">
        <v>5081</v>
      </c>
      <c r="Q1040" s="63" t="s">
        <v>5227</v>
      </c>
      <c r="R1040" s="63" t="s">
        <v>4985</v>
      </c>
      <c r="S1040" s="63">
        <v>2</v>
      </c>
      <c r="T1040" s="3">
        <f t="shared" si="151"/>
        <v>2527</v>
      </c>
      <c r="U1040" s="3">
        <f t="shared" si="152"/>
        <v>2527</v>
      </c>
      <c r="V1040" s="3"/>
      <c r="W1040" s="3">
        <f t="shared" si="145"/>
        <v>2527</v>
      </c>
      <c r="X1040" s="3">
        <f t="shared" si="146"/>
        <v>2527</v>
      </c>
      <c r="Y1040" s="62"/>
      <c r="Z1040" s="138"/>
      <c r="AA1040" s="84"/>
      <c r="AB1040" s="73"/>
    </row>
    <row r="1041" spans="1:29" s="13" customFormat="1" ht="14.6" x14ac:dyDescent="0.4">
      <c r="A1041" s="28"/>
      <c r="B1041" s="260">
        <v>1028</v>
      </c>
      <c r="C1041" s="66" t="s">
        <v>96</v>
      </c>
      <c r="D1041" s="74" t="s">
        <v>2077</v>
      </c>
      <c r="E1041" s="66" t="s">
        <v>1231</v>
      </c>
      <c r="F1041" s="71" t="s">
        <v>1234</v>
      </c>
      <c r="G1041" s="3">
        <v>2517</v>
      </c>
      <c r="H1041" s="47" t="s">
        <v>4907</v>
      </c>
      <c r="I1041" s="47" t="s">
        <v>4907</v>
      </c>
      <c r="J1041" s="47" t="s">
        <v>4907</v>
      </c>
      <c r="K1041" s="47" t="s">
        <v>4905</v>
      </c>
      <c r="L1041" s="51">
        <v>0</v>
      </c>
      <c r="M1041" s="51">
        <v>0</v>
      </c>
      <c r="N1041" s="72">
        <v>0</v>
      </c>
      <c r="O1041" s="65"/>
      <c r="P1041" s="63" t="s">
        <v>4085</v>
      </c>
      <c r="Q1041" s="63" t="s">
        <v>4086</v>
      </c>
      <c r="R1041" s="63" t="s">
        <v>4985</v>
      </c>
      <c r="S1041" s="63">
        <v>2</v>
      </c>
      <c r="T1041" s="3">
        <f t="shared" si="151"/>
        <v>2517</v>
      </c>
      <c r="U1041" s="3">
        <f t="shared" si="152"/>
        <v>2517</v>
      </c>
      <c r="V1041" s="3">
        <v>2237760</v>
      </c>
      <c r="W1041" s="3">
        <f t="shared" si="145"/>
        <v>2517</v>
      </c>
      <c r="X1041" s="3">
        <f t="shared" si="146"/>
        <v>2517</v>
      </c>
      <c r="Y1041" s="62">
        <v>1569811</v>
      </c>
      <c r="Z1041" s="138">
        <f t="shared" ref="Z1041:Z1072" si="153">V1041+Y1041</f>
        <v>3807571</v>
      </c>
      <c r="AA1041" s="84"/>
      <c r="AB1041" s="73"/>
    </row>
    <row r="1042" spans="1:29" s="13" customFormat="1" ht="14.6" x14ac:dyDescent="0.4">
      <c r="A1042" s="28"/>
      <c r="B1042" s="260">
        <v>1029</v>
      </c>
      <c r="C1042" s="66" t="s">
        <v>793</v>
      </c>
      <c r="D1042" s="80" t="s">
        <v>2541</v>
      </c>
      <c r="E1042" s="66" t="s">
        <v>809</v>
      </c>
      <c r="F1042" s="71" t="s">
        <v>809</v>
      </c>
      <c r="G1042" s="3">
        <v>2517</v>
      </c>
      <c r="H1042" s="47" t="s">
        <v>4907</v>
      </c>
      <c r="I1042" s="47" t="s">
        <v>4907</v>
      </c>
      <c r="J1042" s="47" t="s">
        <v>4907</v>
      </c>
      <c r="K1042" s="47" t="s">
        <v>4905</v>
      </c>
      <c r="L1042" s="51">
        <v>0</v>
      </c>
      <c r="M1042" s="51">
        <v>0</v>
      </c>
      <c r="N1042" s="72">
        <v>0</v>
      </c>
      <c r="O1042" s="65"/>
      <c r="P1042" s="63" t="s">
        <v>5119</v>
      </c>
      <c r="Q1042" s="63" t="s">
        <v>5276</v>
      </c>
      <c r="R1042" s="63" t="s">
        <v>4985</v>
      </c>
      <c r="S1042" s="63">
        <v>2</v>
      </c>
      <c r="T1042" s="62">
        <f t="shared" si="151"/>
        <v>2517</v>
      </c>
      <c r="U1042" s="62">
        <f t="shared" si="152"/>
        <v>2517</v>
      </c>
      <c r="V1042" s="3">
        <v>1209608.3033333332</v>
      </c>
      <c r="W1042" s="3">
        <f t="shared" si="145"/>
        <v>2517</v>
      </c>
      <c r="X1042" s="3">
        <f t="shared" si="146"/>
        <v>2517</v>
      </c>
      <c r="Y1042" s="62">
        <v>0</v>
      </c>
      <c r="Z1042" s="138">
        <f t="shared" si="153"/>
        <v>1209608.3033333332</v>
      </c>
      <c r="AA1042" s="84"/>
      <c r="AB1042" s="73"/>
    </row>
    <row r="1043" spans="1:29" s="13" customFormat="1" ht="14.6" x14ac:dyDescent="0.4">
      <c r="A1043" s="28"/>
      <c r="B1043" s="260">
        <v>1030</v>
      </c>
      <c r="C1043" s="66" t="s">
        <v>993</v>
      </c>
      <c r="D1043" s="80" t="s">
        <v>2692</v>
      </c>
      <c r="E1043" s="66" t="s">
        <v>1009</v>
      </c>
      <c r="F1043" s="71" t="s">
        <v>1009</v>
      </c>
      <c r="G1043" s="3">
        <v>2513</v>
      </c>
      <c r="H1043" s="47" t="s">
        <v>4907</v>
      </c>
      <c r="I1043" s="47" t="s">
        <v>4907</v>
      </c>
      <c r="J1043" s="47" t="s">
        <v>4907</v>
      </c>
      <c r="K1043" s="47" t="s">
        <v>4905</v>
      </c>
      <c r="L1043" s="51">
        <v>0</v>
      </c>
      <c r="M1043" s="51">
        <v>0</v>
      </c>
      <c r="N1043" s="72">
        <v>0</v>
      </c>
      <c r="O1043" s="65"/>
      <c r="P1043" s="63" t="s">
        <v>5145</v>
      </c>
      <c r="Q1043" s="63" t="s">
        <v>5310</v>
      </c>
      <c r="R1043" s="63" t="s">
        <v>4985</v>
      </c>
      <c r="S1043" s="63">
        <v>2</v>
      </c>
      <c r="T1043" s="3">
        <f t="shared" si="151"/>
        <v>2513</v>
      </c>
      <c r="U1043" s="3">
        <f t="shared" si="152"/>
        <v>2513</v>
      </c>
      <c r="V1043" s="3">
        <v>3963754</v>
      </c>
      <c r="W1043" s="3">
        <f t="shared" si="145"/>
        <v>2513</v>
      </c>
      <c r="X1043" s="3">
        <f t="shared" si="146"/>
        <v>2513</v>
      </c>
      <c r="Y1043" s="62">
        <v>0</v>
      </c>
      <c r="Z1043" s="138">
        <f t="shared" si="153"/>
        <v>3963754</v>
      </c>
      <c r="AA1043" s="84"/>
      <c r="AB1043" s="73"/>
    </row>
    <row r="1044" spans="1:29" s="13" customFormat="1" ht="14.6" x14ac:dyDescent="0.4">
      <c r="A1044" s="28"/>
      <c r="B1044" s="260">
        <v>1031</v>
      </c>
      <c r="C1044" s="66" t="s">
        <v>849</v>
      </c>
      <c r="D1044" s="66" t="s">
        <v>2590</v>
      </c>
      <c r="E1044" s="66" t="s">
        <v>871</v>
      </c>
      <c r="F1044" s="71" t="s">
        <v>871</v>
      </c>
      <c r="G1044" s="3">
        <v>2508</v>
      </c>
      <c r="H1044" s="47" t="s">
        <v>4907</v>
      </c>
      <c r="I1044" s="47" t="s">
        <v>4907</v>
      </c>
      <c r="J1044" s="47" t="s">
        <v>4907</v>
      </c>
      <c r="K1044" s="47" t="s">
        <v>4905</v>
      </c>
      <c r="L1044" s="51">
        <v>0</v>
      </c>
      <c r="M1044" s="51">
        <v>0</v>
      </c>
      <c r="N1044" s="72">
        <v>0</v>
      </c>
      <c r="O1044" s="65"/>
      <c r="P1044" s="63" t="s">
        <v>3423</v>
      </c>
      <c r="Q1044" s="63" t="s">
        <v>3911</v>
      </c>
      <c r="R1044" s="63" t="s">
        <v>4979</v>
      </c>
      <c r="S1044" s="63">
        <v>2</v>
      </c>
      <c r="T1044" s="3">
        <f t="shared" si="151"/>
        <v>2508</v>
      </c>
      <c r="U1044" s="3">
        <f t="shared" si="152"/>
        <v>2508</v>
      </c>
      <c r="V1044" s="3">
        <v>6250000</v>
      </c>
      <c r="W1044" s="3">
        <f t="shared" si="145"/>
        <v>2508</v>
      </c>
      <c r="X1044" s="3">
        <f t="shared" si="146"/>
        <v>2508</v>
      </c>
      <c r="Y1044" s="62">
        <v>6250000</v>
      </c>
      <c r="Z1044" s="138">
        <f t="shared" si="153"/>
        <v>12500000</v>
      </c>
      <c r="AA1044" s="84"/>
      <c r="AB1044" s="73"/>
    </row>
    <row r="1045" spans="1:29" s="13" customFormat="1" ht="24.9" x14ac:dyDescent="0.4">
      <c r="A1045" s="28"/>
      <c r="B1045" s="260">
        <v>1032</v>
      </c>
      <c r="C1045" s="66" t="s">
        <v>193</v>
      </c>
      <c r="D1045" s="160" t="s">
        <v>2119</v>
      </c>
      <c r="E1045" s="66" t="s">
        <v>436</v>
      </c>
      <c r="F1045" s="71" t="s">
        <v>1566</v>
      </c>
      <c r="G1045" s="3">
        <v>2500</v>
      </c>
      <c r="H1045" s="47" t="s">
        <v>4907</v>
      </c>
      <c r="I1045" s="47" t="s">
        <v>4907</v>
      </c>
      <c r="J1045" s="47" t="s">
        <v>4907</v>
      </c>
      <c r="K1045" s="47" t="s">
        <v>4905</v>
      </c>
      <c r="L1045" s="51">
        <v>0</v>
      </c>
      <c r="M1045" s="51">
        <v>0</v>
      </c>
      <c r="N1045" s="72">
        <v>0</v>
      </c>
      <c r="O1045" s="65"/>
      <c r="P1045" s="63" t="s">
        <v>4920</v>
      </c>
      <c r="Q1045" s="63" t="s">
        <v>4923</v>
      </c>
      <c r="R1045" s="63" t="s">
        <v>4985</v>
      </c>
      <c r="S1045" s="63">
        <v>2</v>
      </c>
      <c r="T1045" s="3">
        <f>G1045*0.98</f>
        <v>2450</v>
      </c>
      <c r="U1045" s="3">
        <f t="shared" si="152"/>
        <v>2500</v>
      </c>
      <c r="V1045" s="2">
        <v>3091011.0187500003</v>
      </c>
      <c r="W1045" s="2">
        <f t="shared" si="145"/>
        <v>2450</v>
      </c>
      <c r="X1045" s="2">
        <f t="shared" si="146"/>
        <v>2500</v>
      </c>
      <c r="Y1045" s="62">
        <v>0</v>
      </c>
      <c r="Z1045" s="212">
        <f t="shared" si="153"/>
        <v>3091011.0187500003</v>
      </c>
      <c r="AA1045" s="84"/>
      <c r="AB1045" s="73"/>
    </row>
    <row r="1046" spans="1:29" s="13" customFormat="1" ht="14.6" x14ac:dyDescent="0.4">
      <c r="A1046" s="28"/>
      <c r="B1046" s="260">
        <v>1033</v>
      </c>
      <c r="C1046" s="66" t="s">
        <v>1189</v>
      </c>
      <c r="D1046" s="74" t="s">
        <v>2854</v>
      </c>
      <c r="E1046" s="66" t="s">
        <v>1318</v>
      </c>
      <c r="F1046" s="71" t="s">
        <v>1318</v>
      </c>
      <c r="G1046" s="3">
        <v>2500</v>
      </c>
      <c r="H1046" s="47" t="s">
        <v>4907</v>
      </c>
      <c r="I1046" s="47" t="s">
        <v>4907</v>
      </c>
      <c r="J1046" s="47" t="s">
        <v>4907</v>
      </c>
      <c r="K1046" s="47" t="s">
        <v>4905</v>
      </c>
      <c r="L1046" s="51">
        <v>0</v>
      </c>
      <c r="M1046" s="51">
        <v>0</v>
      </c>
      <c r="N1046" s="72">
        <v>0</v>
      </c>
      <c r="O1046" s="65"/>
      <c r="P1046" s="63" t="s">
        <v>4744</v>
      </c>
      <c r="Q1046" s="63" t="s">
        <v>4745</v>
      </c>
      <c r="R1046" s="63" t="s">
        <v>4985</v>
      </c>
      <c r="S1046" s="63">
        <v>2</v>
      </c>
      <c r="T1046" s="62">
        <f t="shared" ref="T1046:T1079" si="154">IF(G1046*(1-L1046)-AA1046&gt;0,G1046*(1-L1046)-AA1046,0)</f>
        <v>2500</v>
      </c>
      <c r="U1046" s="62">
        <f t="shared" si="152"/>
        <v>2500</v>
      </c>
      <c r="V1046" s="3">
        <v>1686936</v>
      </c>
      <c r="W1046" s="3">
        <f t="shared" ref="W1046:W1091" si="155">T1046</f>
        <v>2500</v>
      </c>
      <c r="X1046" s="3">
        <f t="shared" ref="X1046:X1091" si="156">U1046</f>
        <v>2500</v>
      </c>
      <c r="Y1046" s="62">
        <v>0</v>
      </c>
      <c r="Z1046" s="138">
        <f t="shared" si="153"/>
        <v>1686936</v>
      </c>
      <c r="AA1046" s="84"/>
      <c r="AB1046" s="73"/>
    </row>
    <row r="1047" spans="1:29" s="13" customFormat="1" ht="37.299999999999997" x14ac:dyDescent="0.4">
      <c r="A1047" s="28"/>
      <c r="B1047" s="260">
        <v>1034</v>
      </c>
      <c r="C1047" s="66" t="s">
        <v>292</v>
      </c>
      <c r="D1047" s="70" t="s">
        <v>2211</v>
      </c>
      <c r="E1047" s="66" t="s">
        <v>1555</v>
      </c>
      <c r="F1047" s="71" t="s">
        <v>1668</v>
      </c>
      <c r="G1047" s="3">
        <v>2490</v>
      </c>
      <c r="H1047" s="47" t="s">
        <v>4907</v>
      </c>
      <c r="I1047" s="47" t="s">
        <v>4907</v>
      </c>
      <c r="J1047" s="47" t="s">
        <v>4907</v>
      </c>
      <c r="K1047" s="47" t="s">
        <v>4905</v>
      </c>
      <c r="L1047" s="51">
        <v>0</v>
      </c>
      <c r="M1047" s="51">
        <v>0</v>
      </c>
      <c r="N1047" s="72">
        <v>0</v>
      </c>
      <c r="O1047" s="65"/>
      <c r="P1047" s="63" t="s">
        <v>5060</v>
      </c>
      <c r="Q1047" s="63" t="s">
        <v>5201</v>
      </c>
      <c r="R1047" s="63" t="s">
        <v>4985</v>
      </c>
      <c r="S1047" s="63">
        <v>2</v>
      </c>
      <c r="T1047" s="62">
        <f t="shared" si="154"/>
        <v>2490</v>
      </c>
      <c r="U1047" s="62">
        <f t="shared" si="152"/>
        <v>2490</v>
      </c>
      <c r="V1047" s="3">
        <v>3501764.3000000003</v>
      </c>
      <c r="W1047" s="62">
        <f t="shared" si="155"/>
        <v>2490</v>
      </c>
      <c r="X1047" s="62">
        <f t="shared" si="156"/>
        <v>2490</v>
      </c>
      <c r="Y1047" s="62"/>
      <c r="Z1047" s="138">
        <f t="shared" si="153"/>
        <v>3501764.3000000003</v>
      </c>
      <c r="AA1047" s="84"/>
      <c r="AB1047" s="73"/>
    </row>
    <row r="1048" spans="1:29" s="13" customFormat="1" ht="14.6" x14ac:dyDescent="0.4">
      <c r="A1048" s="28"/>
      <c r="B1048" s="260">
        <v>1035</v>
      </c>
      <c r="C1048" s="66" t="s">
        <v>360</v>
      </c>
      <c r="D1048" s="70" t="s">
        <v>2225</v>
      </c>
      <c r="E1048" s="66" t="s">
        <v>1256</v>
      </c>
      <c r="F1048" s="71" t="s">
        <v>1256</v>
      </c>
      <c r="G1048" s="3">
        <v>2490</v>
      </c>
      <c r="H1048" s="47" t="s">
        <v>4907</v>
      </c>
      <c r="I1048" s="47" t="s">
        <v>4907</v>
      </c>
      <c r="J1048" s="47" t="s">
        <v>4907</v>
      </c>
      <c r="K1048" s="47" t="s">
        <v>4905</v>
      </c>
      <c r="L1048" s="51">
        <v>0</v>
      </c>
      <c r="M1048" s="51">
        <v>0</v>
      </c>
      <c r="N1048" s="72">
        <v>0</v>
      </c>
      <c r="O1048" s="65"/>
      <c r="P1048" s="63" t="s">
        <v>4210</v>
      </c>
      <c r="Q1048" s="63" t="s">
        <v>4211</v>
      </c>
      <c r="R1048" s="63" t="s">
        <v>4985</v>
      </c>
      <c r="S1048" s="63">
        <v>2</v>
      </c>
      <c r="T1048" s="3">
        <f t="shared" si="154"/>
        <v>2490</v>
      </c>
      <c r="U1048" s="3">
        <f t="shared" si="152"/>
        <v>2490</v>
      </c>
      <c r="V1048" s="3">
        <v>4425000</v>
      </c>
      <c r="W1048" s="3">
        <f t="shared" si="155"/>
        <v>2490</v>
      </c>
      <c r="X1048" s="3">
        <f t="shared" si="156"/>
        <v>2490</v>
      </c>
      <c r="Y1048" s="62">
        <v>1030000</v>
      </c>
      <c r="Z1048" s="138">
        <f t="shared" si="153"/>
        <v>5455000</v>
      </c>
      <c r="AA1048" s="84"/>
      <c r="AB1048" s="73"/>
    </row>
    <row r="1049" spans="1:29" s="13" customFormat="1" ht="14.6" x14ac:dyDescent="0.4">
      <c r="A1049" s="28"/>
      <c r="B1049" s="260">
        <v>1036</v>
      </c>
      <c r="C1049" s="66" t="s">
        <v>420</v>
      </c>
      <c r="D1049" s="70" t="s">
        <v>2302</v>
      </c>
      <c r="E1049" s="66" t="s">
        <v>1661</v>
      </c>
      <c r="F1049" s="71" t="s">
        <v>1652</v>
      </c>
      <c r="G1049" s="3">
        <v>2478</v>
      </c>
      <c r="H1049" s="47" t="s">
        <v>4907</v>
      </c>
      <c r="I1049" s="47" t="s">
        <v>4907</v>
      </c>
      <c r="J1049" s="47" t="s">
        <v>4907</v>
      </c>
      <c r="K1049" s="47" t="s">
        <v>4905</v>
      </c>
      <c r="L1049" s="51">
        <v>0</v>
      </c>
      <c r="M1049" s="51">
        <v>0</v>
      </c>
      <c r="N1049" s="72">
        <v>0</v>
      </c>
      <c r="O1049" s="65"/>
      <c r="P1049" s="63" t="s">
        <v>4261</v>
      </c>
      <c r="Q1049" s="63" t="s">
        <v>4262</v>
      </c>
      <c r="R1049" s="63" t="s">
        <v>4985</v>
      </c>
      <c r="S1049" s="63">
        <v>2</v>
      </c>
      <c r="T1049" s="3">
        <f t="shared" si="154"/>
        <v>2478</v>
      </c>
      <c r="U1049" s="3">
        <f t="shared" si="152"/>
        <v>2478</v>
      </c>
      <c r="V1049" s="3">
        <v>3187697.5</v>
      </c>
      <c r="W1049" s="3">
        <f t="shared" si="155"/>
        <v>2478</v>
      </c>
      <c r="X1049" s="3">
        <f t="shared" si="156"/>
        <v>2478</v>
      </c>
      <c r="Y1049" s="62">
        <v>3187697.5</v>
      </c>
      <c r="Z1049" s="138">
        <f t="shared" si="153"/>
        <v>6375395</v>
      </c>
      <c r="AA1049" s="84"/>
      <c r="AB1049" s="73"/>
    </row>
    <row r="1050" spans="1:29" s="13" customFormat="1" ht="24.9" x14ac:dyDescent="0.4">
      <c r="A1050" s="28"/>
      <c r="B1050" s="260">
        <v>1037</v>
      </c>
      <c r="C1050" s="66" t="s">
        <v>1097</v>
      </c>
      <c r="D1050" s="70" t="s">
        <v>2773</v>
      </c>
      <c r="E1050" s="66" t="s">
        <v>1128</v>
      </c>
      <c r="F1050" s="71" t="s">
        <v>1128</v>
      </c>
      <c r="G1050" s="3">
        <v>2478</v>
      </c>
      <c r="H1050" s="47" t="s">
        <v>4907</v>
      </c>
      <c r="I1050" s="47" t="s">
        <v>4907</v>
      </c>
      <c r="J1050" s="47" t="s">
        <v>4907</v>
      </c>
      <c r="K1050" s="47" t="s">
        <v>4905</v>
      </c>
      <c r="L1050" s="51">
        <v>0</v>
      </c>
      <c r="M1050" s="51">
        <v>0</v>
      </c>
      <c r="N1050" s="72">
        <v>0.23600000000000002</v>
      </c>
      <c r="O1050" s="65" t="s">
        <v>5165</v>
      </c>
      <c r="P1050" s="63" t="s">
        <v>4670</v>
      </c>
      <c r="Q1050" s="63" t="s">
        <v>4671</v>
      </c>
      <c r="R1050" s="63" t="s">
        <v>4985</v>
      </c>
      <c r="S1050" s="63">
        <v>2</v>
      </c>
      <c r="T1050" s="3">
        <f t="shared" si="154"/>
        <v>2478</v>
      </c>
      <c r="U1050" s="3">
        <f t="shared" si="152"/>
        <v>2478</v>
      </c>
      <c r="V1050" s="3">
        <v>3472391.8187500001</v>
      </c>
      <c r="W1050" s="3">
        <f t="shared" si="155"/>
        <v>2478</v>
      </c>
      <c r="X1050" s="3">
        <f t="shared" si="156"/>
        <v>2478</v>
      </c>
      <c r="Y1050" s="62">
        <v>3472391.8187500001</v>
      </c>
      <c r="Z1050" s="138">
        <f t="shared" si="153"/>
        <v>6944783.6375000002</v>
      </c>
      <c r="AA1050" s="84"/>
      <c r="AB1050" s="73"/>
    </row>
    <row r="1051" spans="1:29" s="13" customFormat="1" ht="14.6" x14ac:dyDescent="0.4">
      <c r="A1051" s="28"/>
      <c r="B1051" s="260">
        <v>1038</v>
      </c>
      <c r="C1051" s="66" t="s">
        <v>420</v>
      </c>
      <c r="D1051" s="70" t="s">
        <v>2282</v>
      </c>
      <c r="E1051" s="66" t="s">
        <v>449</v>
      </c>
      <c r="F1051" s="71" t="s">
        <v>449</v>
      </c>
      <c r="G1051" s="3">
        <v>2474</v>
      </c>
      <c r="H1051" s="47" t="s">
        <v>4907</v>
      </c>
      <c r="I1051" s="47" t="s">
        <v>4907</v>
      </c>
      <c r="J1051" s="47" t="s">
        <v>4907</v>
      </c>
      <c r="K1051" s="47" t="s">
        <v>4905</v>
      </c>
      <c r="L1051" s="51">
        <v>0</v>
      </c>
      <c r="M1051" s="51">
        <v>0</v>
      </c>
      <c r="N1051" s="72">
        <v>0</v>
      </c>
      <c r="O1051" s="65"/>
      <c r="P1051" s="63" t="s">
        <v>4245</v>
      </c>
      <c r="Q1051" s="63" t="s">
        <v>4246</v>
      </c>
      <c r="R1051" s="63" t="s">
        <v>4985</v>
      </c>
      <c r="S1051" s="63">
        <v>2</v>
      </c>
      <c r="T1051" s="62">
        <f t="shared" si="154"/>
        <v>2474</v>
      </c>
      <c r="U1051" s="62">
        <f t="shared" si="152"/>
        <v>2474</v>
      </c>
      <c r="V1051" s="3">
        <v>6455735.1950000003</v>
      </c>
      <c r="W1051" s="3">
        <f t="shared" si="155"/>
        <v>2474</v>
      </c>
      <c r="X1051" s="3">
        <f t="shared" si="156"/>
        <v>2474</v>
      </c>
      <c r="Y1051" s="62">
        <v>6455735.1950000003</v>
      </c>
      <c r="Z1051" s="138">
        <f t="shared" si="153"/>
        <v>12911470.390000001</v>
      </c>
      <c r="AA1051" s="84"/>
      <c r="AB1051" s="73"/>
    </row>
    <row r="1052" spans="1:29" s="13" customFormat="1" ht="37.299999999999997" x14ac:dyDescent="0.4">
      <c r="A1052" s="28"/>
      <c r="B1052" s="260">
        <v>1039</v>
      </c>
      <c r="C1052" s="66" t="s">
        <v>0</v>
      </c>
      <c r="D1052" s="80" t="s">
        <v>2886</v>
      </c>
      <c r="E1052" s="66" t="s">
        <v>1218</v>
      </c>
      <c r="F1052" s="71" t="s">
        <v>1222</v>
      </c>
      <c r="G1052" s="3">
        <v>2468</v>
      </c>
      <c r="H1052" s="47" t="s">
        <v>4907</v>
      </c>
      <c r="I1052" s="47" t="s">
        <v>4907</v>
      </c>
      <c r="J1052" s="47" t="s">
        <v>4907</v>
      </c>
      <c r="K1052" s="47" t="s">
        <v>4905</v>
      </c>
      <c r="L1052" s="51">
        <v>0</v>
      </c>
      <c r="M1052" s="51">
        <v>0</v>
      </c>
      <c r="N1052" s="72">
        <v>0</v>
      </c>
      <c r="O1052" s="65"/>
      <c r="P1052" s="63" t="s">
        <v>3071</v>
      </c>
      <c r="Q1052" s="63" t="s">
        <v>3542</v>
      </c>
      <c r="R1052" s="63" t="s">
        <v>4979</v>
      </c>
      <c r="S1052" s="63">
        <v>3</v>
      </c>
      <c r="T1052" s="3">
        <f t="shared" si="154"/>
        <v>2468</v>
      </c>
      <c r="U1052" s="3">
        <f t="shared" si="152"/>
        <v>2468</v>
      </c>
      <c r="V1052" s="3">
        <v>5460000</v>
      </c>
      <c r="W1052" s="3">
        <f t="shared" si="155"/>
        <v>2468</v>
      </c>
      <c r="X1052" s="3">
        <f t="shared" si="156"/>
        <v>2468</v>
      </c>
      <c r="Y1052" s="62">
        <v>0</v>
      </c>
      <c r="Z1052" s="138">
        <f t="shared" si="153"/>
        <v>5460000</v>
      </c>
      <c r="AA1052" s="84"/>
      <c r="AB1052" s="73"/>
    </row>
    <row r="1053" spans="1:29" s="13" customFormat="1" ht="24.9" x14ac:dyDescent="0.4">
      <c r="A1053" s="27"/>
      <c r="B1053" s="260">
        <v>1040</v>
      </c>
      <c r="C1053" s="66" t="s">
        <v>595</v>
      </c>
      <c r="D1053" s="70" t="s">
        <v>2971</v>
      </c>
      <c r="E1053" s="66" t="s">
        <v>569</v>
      </c>
      <c r="F1053" s="71" t="s">
        <v>569</v>
      </c>
      <c r="G1053" s="3">
        <v>2465</v>
      </c>
      <c r="H1053" s="47" t="s">
        <v>4907</v>
      </c>
      <c r="I1053" s="47" t="s">
        <v>4907</v>
      </c>
      <c r="J1053" s="47" t="s">
        <v>4907</v>
      </c>
      <c r="K1053" s="47" t="s">
        <v>4905</v>
      </c>
      <c r="L1053" s="51">
        <v>0</v>
      </c>
      <c r="M1053" s="51">
        <v>0</v>
      </c>
      <c r="N1053" s="72">
        <v>0</v>
      </c>
      <c r="O1053" s="65"/>
      <c r="P1053" s="63" t="s">
        <v>4352</v>
      </c>
      <c r="Q1053" s="63" t="s">
        <v>4353</v>
      </c>
      <c r="R1053" s="63" t="s">
        <v>4985</v>
      </c>
      <c r="S1053" s="63">
        <v>2</v>
      </c>
      <c r="T1053" s="62">
        <f t="shared" si="154"/>
        <v>2465</v>
      </c>
      <c r="U1053" s="62">
        <f t="shared" si="152"/>
        <v>2465</v>
      </c>
      <c r="V1053" s="3">
        <f>T1053*1800</f>
        <v>4437000</v>
      </c>
      <c r="W1053" s="3">
        <f t="shared" si="155"/>
        <v>2465</v>
      </c>
      <c r="X1053" s="3">
        <f t="shared" si="156"/>
        <v>2465</v>
      </c>
      <c r="Y1053" s="62">
        <f>U1053*1800</f>
        <v>4437000</v>
      </c>
      <c r="Z1053" s="138">
        <f t="shared" si="153"/>
        <v>8874000</v>
      </c>
      <c r="AA1053" s="84"/>
      <c r="AB1053" s="73"/>
      <c r="AC1053" s="14"/>
    </row>
    <row r="1054" spans="1:29" s="13" customFormat="1" ht="14.6" x14ac:dyDescent="0.4">
      <c r="A1054" s="28"/>
      <c r="B1054" s="260">
        <v>1041</v>
      </c>
      <c r="C1054" s="66" t="s">
        <v>963</v>
      </c>
      <c r="D1054" s="70" t="s">
        <v>2667</v>
      </c>
      <c r="E1054" s="66" t="s">
        <v>983</v>
      </c>
      <c r="F1054" s="71" t="s">
        <v>983</v>
      </c>
      <c r="G1054" s="3">
        <v>2462</v>
      </c>
      <c r="H1054" s="47" t="s">
        <v>4907</v>
      </c>
      <c r="I1054" s="47" t="s">
        <v>4907</v>
      </c>
      <c r="J1054" s="47" t="s">
        <v>4907</v>
      </c>
      <c r="K1054" s="47" t="s">
        <v>4905</v>
      </c>
      <c r="L1054" s="51">
        <v>0</v>
      </c>
      <c r="M1054" s="51">
        <v>0</v>
      </c>
      <c r="N1054" s="72">
        <v>0</v>
      </c>
      <c r="O1054" s="65"/>
      <c r="P1054" s="63" t="s">
        <v>4582</v>
      </c>
      <c r="Q1054" s="63" t="s">
        <v>4583</v>
      </c>
      <c r="R1054" s="63" t="s">
        <v>4985</v>
      </c>
      <c r="S1054" s="63">
        <v>2</v>
      </c>
      <c r="T1054" s="3">
        <f t="shared" si="154"/>
        <v>2462</v>
      </c>
      <c r="U1054" s="3">
        <f t="shared" si="152"/>
        <v>2462</v>
      </c>
      <c r="V1054" s="3">
        <v>360000</v>
      </c>
      <c r="W1054" s="3">
        <f t="shared" si="155"/>
        <v>2462</v>
      </c>
      <c r="X1054" s="3">
        <f t="shared" si="156"/>
        <v>2462</v>
      </c>
      <c r="Y1054" s="62">
        <v>1424247.7546560259</v>
      </c>
      <c r="Z1054" s="138">
        <f t="shared" si="153"/>
        <v>1784247.7546560259</v>
      </c>
      <c r="AA1054" s="84"/>
      <c r="AB1054" s="73"/>
    </row>
    <row r="1055" spans="1:29" s="13" customFormat="1" ht="14.6" x14ac:dyDescent="0.4">
      <c r="A1055" s="27"/>
      <c r="B1055" s="260">
        <v>1042</v>
      </c>
      <c r="C1055" s="66" t="s">
        <v>1189</v>
      </c>
      <c r="D1055" s="74" t="s">
        <v>2848</v>
      </c>
      <c r="E1055" s="66" t="s">
        <v>1202</v>
      </c>
      <c r="F1055" s="71" t="s">
        <v>1202</v>
      </c>
      <c r="G1055" s="3">
        <v>2462</v>
      </c>
      <c r="H1055" s="47" t="s">
        <v>4907</v>
      </c>
      <c r="I1055" s="47" t="s">
        <v>4907</v>
      </c>
      <c r="J1055" s="47" t="s">
        <v>4907</v>
      </c>
      <c r="K1055" s="47" t="s">
        <v>4905</v>
      </c>
      <c r="L1055" s="51">
        <v>0</v>
      </c>
      <c r="M1055" s="51">
        <v>0</v>
      </c>
      <c r="N1055" s="72">
        <v>0</v>
      </c>
      <c r="O1055" s="65"/>
      <c r="P1055" s="63" t="s">
        <v>4736</v>
      </c>
      <c r="Q1055" s="63" t="s">
        <v>4737</v>
      </c>
      <c r="R1055" s="63" t="s">
        <v>4985</v>
      </c>
      <c r="S1055" s="63">
        <v>2</v>
      </c>
      <c r="T1055" s="3">
        <f t="shared" si="154"/>
        <v>2462</v>
      </c>
      <c r="U1055" s="3">
        <f t="shared" si="152"/>
        <v>2462</v>
      </c>
      <c r="V1055" s="3">
        <v>3604616</v>
      </c>
      <c r="W1055" s="3">
        <f t="shared" si="155"/>
        <v>2462</v>
      </c>
      <c r="X1055" s="3">
        <f t="shared" si="156"/>
        <v>2462</v>
      </c>
      <c r="Y1055" s="3">
        <v>3604616</v>
      </c>
      <c r="Z1055" s="138">
        <f t="shared" si="153"/>
        <v>7209232</v>
      </c>
      <c r="AA1055" s="84"/>
      <c r="AB1055" s="73"/>
      <c r="AC1055" s="11"/>
    </row>
    <row r="1056" spans="1:29" s="13" customFormat="1" ht="24.9" x14ac:dyDescent="0.4">
      <c r="A1056" s="28"/>
      <c r="B1056" s="260">
        <v>1043</v>
      </c>
      <c r="C1056" s="66" t="s">
        <v>232</v>
      </c>
      <c r="D1056" s="66" t="s">
        <v>2156</v>
      </c>
      <c r="E1056" s="66" t="s">
        <v>1676</v>
      </c>
      <c r="F1056" s="71" t="s">
        <v>1677</v>
      </c>
      <c r="G1056" s="3">
        <v>2458</v>
      </c>
      <c r="H1056" s="47" t="s">
        <v>4907</v>
      </c>
      <c r="I1056" s="47" t="s">
        <v>4907</v>
      </c>
      <c r="J1056" s="47" t="s">
        <v>4907</v>
      </c>
      <c r="K1056" s="47" t="s">
        <v>4905</v>
      </c>
      <c r="L1056" s="51">
        <v>0</v>
      </c>
      <c r="M1056" s="51">
        <v>0</v>
      </c>
      <c r="N1056" s="72">
        <v>0</v>
      </c>
      <c r="O1056" s="65"/>
      <c r="P1056" s="258" t="s">
        <v>4925</v>
      </c>
      <c r="Q1056" s="63" t="s">
        <v>4926</v>
      </c>
      <c r="R1056" s="63" t="s">
        <v>4983</v>
      </c>
      <c r="S1056" s="63" t="s">
        <v>4927</v>
      </c>
      <c r="T1056" s="3">
        <f t="shared" si="154"/>
        <v>2458</v>
      </c>
      <c r="U1056" s="3">
        <f t="shared" si="152"/>
        <v>2458</v>
      </c>
      <c r="V1056" s="2">
        <v>4546080.8995027933</v>
      </c>
      <c r="W1056" s="2">
        <f t="shared" si="155"/>
        <v>2458</v>
      </c>
      <c r="X1056" s="2">
        <f t="shared" si="156"/>
        <v>2458</v>
      </c>
      <c r="Y1056" s="62">
        <v>1296266.1004972062</v>
      </c>
      <c r="Z1056" s="138">
        <f t="shared" si="153"/>
        <v>5842347</v>
      </c>
      <c r="AA1056" s="84"/>
      <c r="AB1056" s="73"/>
    </row>
    <row r="1057" spans="1:29" s="13" customFormat="1" ht="14.6" x14ac:dyDescent="0.4">
      <c r="A1057" s="28"/>
      <c r="B1057" s="260">
        <v>1044</v>
      </c>
      <c r="C1057" s="66" t="s">
        <v>693</v>
      </c>
      <c r="D1057" s="70" t="s">
        <v>2467</v>
      </c>
      <c r="E1057" s="66" t="s">
        <v>1271</v>
      </c>
      <c r="F1057" s="71" t="s">
        <v>1281</v>
      </c>
      <c r="G1057" s="3">
        <v>2455</v>
      </c>
      <c r="H1057" s="47" t="s">
        <v>4907</v>
      </c>
      <c r="I1057" s="47" t="s">
        <v>4907</v>
      </c>
      <c r="J1057" s="47" t="s">
        <v>4907</v>
      </c>
      <c r="K1057" s="47" t="s">
        <v>4905</v>
      </c>
      <c r="L1057" s="51">
        <v>0</v>
      </c>
      <c r="M1057" s="51">
        <v>0</v>
      </c>
      <c r="N1057" s="72">
        <v>0</v>
      </c>
      <c r="O1057" s="65"/>
      <c r="P1057" s="63" t="s">
        <v>4413</v>
      </c>
      <c r="Q1057" s="63" t="s">
        <v>4414</v>
      </c>
      <c r="R1057" s="63" t="s">
        <v>4985</v>
      </c>
      <c r="S1057" s="63">
        <v>2</v>
      </c>
      <c r="T1057" s="3">
        <f t="shared" si="154"/>
        <v>2455</v>
      </c>
      <c r="U1057" s="3">
        <f t="shared" si="152"/>
        <v>2455</v>
      </c>
      <c r="V1057" s="3">
        <v>20844995.833333336</v>
      </c>
      <c r="W1057" s="3">
        <f t="shared" si="155"/>
        <v>2455</v>
      </c>
      <c r="X1057" s="3">
        <f t="shared" si="156"/>
        <v>2455</v>
      </c>
      <c r="Y1057" s="62">
        <v>20844995.833333336</v>
      </c>
      <c r="Z1057" s="138">
        <f t="shared" si="153"/>
        <v>41689991.666666672</v>
      </c>
      <c r="AA1057" s="84"/>
      <c r="AB1057" s="73"/>
    </row>
    <row r="1058" spans="1:29" s="13" customFormat="1" ht="14.6" x14ac:dyDescent="0.4">
      <c r="A1058" s="28"/>
      <c r="B1058" s="260">
        <v>1045</v>
      </c>
      <c r="C1058" s="66" t="s">
        <v>261</v>
      </c>
      <c r="D1058" s="70" t="s">
        <v>2929</v>
      </c>
      <c r="E1058" s="66" t="s">
        <v>77</v>
      </c>
      <c r="F1058" s="71" t="s">
        <v>286</v>
      </c>
      <c r="G1058" s="3">
        <v>2452</v>
      </c>
      <c r="H1058" s="47" t="s">
        <v>4907</v>
      </c>
      <c r="I1058" s="47" t="s">
        <v>4907</v>
      </c>
      <c r="J1058" s="47" t="s">
        <v>4907</v>
      </c>
      <c r="K1058" s="47" t="s">
        <v>4905</v>
      </c>
      <c r="L1058" s="51">
        <v>0</v>
      </c>
      <c r="M1058" s="51">
        <v>0</v>
      </c>
      <c r="N1058" s="72">
        <v>0</v>
      </c>
      <c r="O1058" s="65"/>
      <c r="P1058" s="63" t="s">
        <v>5004</v>
      </c>
      <c r="Q1058" s="63" t="s">
        <v>5196</v>
      </c>
      <c r="R1058" s="63" t="s">
        <v>4985</v>
      </c>
      <c r="S1058" s="63">
        <v>2</v>
      </c>
      <c r="T1058" s="3">
        <f t="shared" si="154"/>
        <v>2452</v>
      </c>
      <c r="U1058" s="3">
        <f t="shared" si="152"/>
        <v>2452</v>
      </c>
      <c r="V1058" s="3">
        <v>9786408.5800000001</v>
      </c>
      <c r="W1058" s="3">
        <f t="shared" si="155"/>
        <v>2452</v>
      </c>
      <c r="X1058" s="3">
        <f t="shared" si="156"/>
        <v>2452</v>
      </c>
      <c r="Y1058" s="62">
        <v>9786408.5800000001</v>
      </c>
      <c r="Z1058" s="138">
        <f t="shared" si="153"/>
        <v>19572817.16</v>
      </c>
      <c r="AA1058" s="84"/>
      <c r="AB1058" s="73"/>
    </row>
    <row r="1059" spans="1:29" s="13" customFormat="1" ht="14.6" x14ac:dyDescent="0.4">
      <c r="A1059" s="28"/>
      <c r="B1059" s="260">
        <v>1046</v>
      </c>
      <c r="C1059" s="66" t="s">
        <v>693</v>
      </c>
      <c r="D1059" s="74" t="s">
        <v>2477</v>
      </c>
      <c r="E1059" s="66" t="s">
        <v>1472</v>
      </c>
      <c r="F1059" s="71" t="s">
        <v>1753</v>
      </c>
      <c r="G1059" s="3">
        <f>2063+379</f>
        <v>2442</v>
      </c>
      <c r="H1059" s="47" t="s">
        <v>4907</v>
      </c>
      <c r="I1059" s="47" t="s">
        <v>4907</v>
      </c>
      <c r="J1059" s="47" t="s">
        <v>4907</v>
      </c>
      <c r="K1059" s="47" t="s">
        <v>4905</v>
      </c>
      <c r="L1059" s="51">
        <v>0</v>
      </c>
      <c r="M1059" s="51">
        <v>0</v>
      </c>
      <c r="N1059" s="72">
        <v>0</v>
      </c>
      <c r="O1059" s="65"/>
      <c r="P1059" s="63" t="s">
        <v>4429</v>
      </c>
      <c r="Q1059" s="63" t="s">
        <v>4430</v>
      </c>
      <c r="R1059" s="63" t="s">
        <v>4985</v>
      </c>
      <c r="S1059" s="63">
        <v>2</v>
      </c>
      <c r="T1059" s="3">
        <f t="shared" si="154"/>
        <v>2442</v>
      </c>
      <c r="U1059" s="3">
        <f t="shared" si="152"/>
        <v>2442</v>
      </c>
      <c r="V1059" s="3">
        <v>4221087.4854166666</v>
      </c>
      <c r="W1059" s="3">
        <f t="shared" si="155"/>
        <v>2442</v>
      </c>
      <c r="X1059" s="3">
        <f t="shared" si="156"/>
        <v>2442</v>
      </c>
      <c r="Y1059" s="62">
        <v>0</v>
      </c>
      <c r="Z1059" s="138">
        <f t="shared" si="153"/>
        <v>4221087.4854166666</v>
      </c>
      <c r="AA1059" s="84"/>
      <c r="AB1059" s="73"/>
    </row>
    <row r="1060" spans="1:29" s="13" customFormat="1" ht="14.6" x14ac:dyDescent="0.4">
      <c r="A1060" s="28"/>
      <c r="B1060" s="260">
        <v>1047</v>
      </c>
      <c r="C1060" s="66" t="s">
        <v>793</v>
      </c>
      <c r="D1060" s="80" t="s">
        <v>2554</v>
      </c>
      <c r="E1060" s="66" t="s">
        <v>1667</v>
      </c>
      <c r="F1060" s="71" t="s">
        <v>1673</v>
      </c>
      <c r="G1060" s="3">
        <v>2436</v>
      </c>
      <c r="H1060" s="47" t="s">
        <v>4907</v>
      </c>
      <c r="I1060" s="47" t="s">
        <v>4907</v>
      </c>
      <c r="J1060" s="47" t="s">
        <v>4907</v>
      </c>
      <c r="K1060" s="47" t="s">
        <v>4905</v>
      </c>
      <c r="L1060" s="51">
        <v>0</v>
      </c>
      <c r="M1060" s="51">
        <v>0</v>
      </c>
      <c r="N1060" s="72">
        <v>0</v>
      </c>
      <c r="O1060" s="65"/>
      <c r="P1060" s="63" t="s">
        <v>5124</v>
      </c>
      <c r="Q1060" s="63" t="s">
        <v>5281</v>
      </c>
      <c r="R1060" s="63" t="s">
        <v>4985</v>
      </c>
      <c r="S1060" s="63">
        <v>2</v>
      </c>
      <c r="T1060" s="3">
        <f t="shared" si="154"/>
        <v>2436</v>
      </c>
      <c r="U1060" s="3">
        <f t="shared" si="152"/>
        <v>2436</v>
      </c>
      <c r="V1060" s="3">
        <v>4640000</v>
      </c>
      <c r="W1060" s="3">
        <f t="shared" si="155"/>
        <v>2436</v>
      </c>
      <c r="X1060" s="3">
        <f t="shared" si="156"/>
        <v>2436</v>
      </c>
      <c r="Y1060" s="62">
        <v>0</v>
      </c>
      <c r="Z1060" s="138">
        <f t="shared" si="153"/>
        <v>4640000</v>
      </c>
      <c r="AA1060" s="84"/>
      <c r="AB1060" s="73"/>
    </row>
    <row r="1061" spans="1:29" s="13" customFormat="1" ht="14.6" x14ac:dyDescent="0.4">
      <c r="A1061" s="28"/>
      <c r="B1061" s="260">
        <v>1048</v>
      </c>
      <c r="C1061" s="66" t="s">
        <v>1063</v>
      </c>
      <c r="D1061" s="70" t="s">
        <v>3038</v>
      </c>
      <c r="E1061" s="66" t="s">
        <v>85</v>
      </c>
      <c r="F1061" s="71" t="s">
        <v>85</v>
      </c>
      <c r="G1061" s="3">
        <v>2433</v>
      </c>
      <c r="H1061" s="47" t="s">
        <v>4907</v>
      </c>
      <c r="I1061" s="47" t="s">
        <v>4907</v>
      </c>
      <c r="J1061" s="47" t="s">
        <v>4907</v>
      </c>
      <c r="K1061" s="47" t="s">
        <v>4905</v>
      </c>
      <c r="L1061" s="51">
        <v>0</v>
      </c>
      <c r="M1061" s="51">
        <v>0</v>
      </c>
      <c r="N1061" s="72">
        <v>0</v>
      </c>
      <c r="O1061" s="65"/>
      <c r="P1061" s="63" t="s">
        <v>4648</v>
      </c>
      <c r="Q1061" s="63" t="s">
        <v>4054</v>
      </c>
      <c r="R1061" s="63" t="s">
        <v>4985</v>
      </c>
      <c r="S1061" s="63">
        <v>2</v>
      </c>
      <c r="T1061" s="62">
        <f t="shared" si="154"/>
        <v>2433</v>
      </c>
      <c r="U1061" s="62">
        <f t="shared" si="152"/>
        <v>2433</v>
      </c>
      <c r="V1061" s="3">
        <f>T1061*1800</f>
        <v>4379400</v>
      </c>
      <c r="W1061" s="3">
        <f t="shared" si="155"/>
        <v>2433</v>
      </c>
      <c r="X1061" s="3">
        <f t="shared" si="156"/>
        <v>2433</v>
      </c>
      <c r="Y1061" s="62">
        <f>U1061*1800</f>
        <v>4379400</v>
      </c>
      <c r="Z1061" s="138">
        <f t="shared" si="153"/>
        <v>8758800</v>
      </c>
      <c r="AA1061" s="84"/>
      <c r="AB1061" s="73"/>
    </row>
    <row r="1062" spans="1:29" s="13" customFormat="1" ht="14.6" x14ac:dyDescent="0.4">
      <c r="A1062" s="28"/>
      <c r="B1062" s="260">
        <v>1049</v>
      </c>
      <c r="C1062" s="66" t="s">
        <v>327</v>
      </c>
      <c r="D1062" s="70" t="s">
        <v>2218</v>
      </c>
      <c r="E1062" s="66" t="s">
        <v>338</v>
      </c>
      <c r="F1062" s="71" t="s">
        <v>338</v>
      </c>
      <c r="G1062" s="3">
        <v>2427</v>
      </c>
      <c r="H1062" s="47" t="s">
        <v>4907</v>
      </c>
      <c r="I1062" s="47" t="s">
        <v>4907</v>
      </c>
      <c r="J1062" s="47" t="s">
        <v>4907</v>
      </c>
      <c r="K1062" s="47" t="s">
        <v>4905</v>
      </c>
      <c r="L1062" s="51">
        <v>0</v>
      </c>
      <c r="M1062" s="51">
        <v>0</v>
      </c>
      <c r="N1062" s="72">
        <v>0.56769999999999998</v>
      </c>
      <c r="O1062" s="65" t="s">
        <v>5165</v>
      </c>
      <c r="P1062" s="63" t="s">
        <v>4206</v>
      </c>
      <c r="Q1062" s="63" t="s">
        <v>4207</v>
      </c>
      <c r="R1062" s="63" t="s">
        <v>4985</v>
      </c>
      <c r="S1062" s="63">
        <v>2</v>
      </c>
      <c r="T1062" s="62">
        <f t="shared" si="154"/>
        <v>2427</v>
      </c>
      <c r="U1062" s="62">
        <f t="shared" ref="U1062:U1093" si="157">IF(G1062*(1-M1062)-AA1062&gt;0,G1062*(1-M1062)-AA1062,0)</f>
        <v>2427</v>
      </c>
      <c r="V1062" s="3">
        <v>2542898.5</v>
      </c>
      <c r="W1062" s="3">
        <f t="shared" si="155"/>
        <v>2427</v>
      </c>
      <c r="X1062" s="3">
        <f t="shared" si="156"/>
        <v>2427</v>
      </c>
      <c r="Y1062" s="62">
        <v>2542898.5</v>
      </c>
      <c r="Z1062" s="138">
        <f t="shared" si="153"/>
        <v>5085797</v>
      </c>
      <c r="AA1062" s="84"/>
      <c r="AB1062" s="73"/>
    </row>
    <row r="1063" spans="1:29" s="13" customFormat="1" ht="14.6" x14ac:dyDescent="0.4">
      <c r="A1063" s="28"/>
      <c r="B1063" s="260">
        <v>1050</v>
      </c>
      <c r="C1063" s="66" t="s">
        <v>993</v>
      </c>
      <c r="D1063" s="80" t="s">
        <v>3028</v>
      </c>
      <c r="E1063" s="66" t="s">
        <v>1303</v>
      </c>
      <c r="F1063" s="71" t="s">
        <v>1304</v>
      </c>
      <c r="G1063" s="3">
        <v>2419</v>
      </c>
      <c r="H1063" s="47" t="s">
        <v>4907</v>
      </c>
      <c r="I1063" s="47" t="s">
        <v>4907</v>
      </c>
      <c r="J1063" s="47" t="s">
        <v>4907</v>
      </c>
      <c r="K1063" s="47" t="s">
        <v>4905</v>
      </c>
      <c r="L1063" s="51">
        <v>0</v>
      </c>
      <c r="M1063" s="51">
        <v>0</v>
      </c>
      <c r="N1063" s="72">
        <v>0</v>
      </c>
      <c r="O1063" s="65"/>
      <c r="P1063" s="63" t="s">
        <v>5146</v>
      </c>
      <c r="Q1063" s="63" t="s">
        <v>5311</v>
      </c>
      <c r="R1063" s="63" t="s">
        <v>4985</v>
      </c>
      <c r="S1063" s="63">
        <v>2</v>
      </c>
      <c r="T1063" s="3">
        <f t="shared" si="154"/>
        <v>2419</v>
      </c>
      <c r="U1063" s="3">
        <f t="shared" si="157"/>
        <v>2419</v>
      </c>
      <c r="V1063" s="3">
        <v>3467536</v>
      </c>
      <c r="W1063" s="3">
        <f t="shared" si="155"/>
        <v>2419</v>
      </c>
      <c r="X1063" s="3">
        <f t="shared" si="156"/>
        <v>2419</v>
      </c>
      <c r="Y1063" s="62">
        <v>0</v>
      </c>
      <c r="Z1063" s="138">
        <f t="shared" si="153"/>
        <v>3467536</v>
      </c>
      <c r="AA1063" s="84"/>
      <c r="AB1063" s="73"/>
    </row>
    <row r="1064" spans="1:29" s="13" customFormat="1" ht="14.6" x14ac:dyDescent="0.4">
      <c r="A1064" s="28"/>
      <c r="B1064" s="260">
        <v>1051</v>
      </c>
      <c r="C1064" s="66" t="s">
        <v>1097</v>
      </c>
      <c r="D1064" s="70" t="s">
        <v>2774</v>
      </c>
      <c r="E1064" s="66" t="s">
        <v>1129</v>
      </c>
      <c r="F1064" s="71" t="s">
        <v>1129</v>
      </c>
      <c r="G1064" s="3">
        <v>2418</v>
      </c>
      <c r="H1064" s="47" t="s">
        <v>4907</v>
      </c>
      <c r="I1064" s="47" t="s">
        <v>4907</v>
      </c>
      <c r="J1064" s="47" t="s">
        <v>4907</v>
      </c>
      <c r="K1064" s="47" t="s">
        <v>4905</v>
      </c>
      <c r="L1064" s="51">
        <v>0</v>
      </c>
      <c r="M1064" s="51">
        <v>0</v>
      </c>
      <c r="N1064" s="72">
        <v>0.30299999999999999</v>
      </c>
      <c r="O1064" s="65" t="s">
        <v>5165</v>
      </c>
      <c r="P1064" s="63" t="s">
        <v>5034</v>
      </c>
      <c r="Q1064" s="63" t="s">
        <v>5323</v>
      </c>
      <c r="R1064" s="63" t="s">
        <v>4985</v>
      </c>
      <c r="S1064" s="63">
        <v>2</v>
      </c>
      <c r="T1064" s="3">
        <f t="shared" si="154"/>
        <v>2418</v>
      </c>
      <c r="U1064" s="3">
        <f t="shared" si="157"/>
        <v>2418</v>
      </c>
      <c r="V1064" s="3">
        <v>4190097.846527122</v>
      </c>
      <c r="W1064" s="3">
        <f t="shared" si="155"/>
        <v>2418</v>
      </c>
      <c r="X1064" s="3">
        <f t="shared" si="156"/>
        <v>2418</v>
      </c>
      <c r="Y1064" s="62">
        <v>4190097.846527122</v>
      </c>
      <c r="Z1064" s="138">
        <f t="shared" si="153"/>
        <v>8380195.6930542439</v>
      </c>
      <c r="AA1064" s="84"/>
      <c r="AB1064" s="73"/>
    </row>
    <row r="1065" spans="1:29" s="13" customFormat="1" ht="14.6" x14ac:dyDescent="0.4">
      <c r="A1065" s="28"/>
      <c r="B1065" s="260">
        <v>1052</v>
      </c>
      <c r="C1065" s="66" t="s">
        <v>993</v>
      </c>
      <c r="D1065" s="80" t="s">
        <v>2693</v>
      </c>
      <c r="E1065" s="66" t="s">
        <v>1008</v>
      </c>
      <c r="F1065" s="71" t="s">
        <v>1008</v>
      </c>
      <c r="G1065" s="3">
        <v>2412</v>
      </c>
      <c r="H1065" s="47" t="s">
        <v>4907</v>
      </c>
      <c r="I1065" s="47" t="s">
        <v>4907</v>
      </c>
      <c r="J1065" s="47" t="s">
        <v>4907</v>
      </c>
      <c r="K1065" s="47" t="s">
        <v>4905</v>
      </c>
      <c r="L1065" s="51">
        <v>0</v>
      </c>
      <c r="M1065" s="51">
        <v>0</v>
      </c>
      <c r="N1065" s="72">
        <v>0</v>
      </c>
      <c r="O1065" s="65"/>
      <c r="P1065" s="63" t="s">
        <v>5147</v>
      </c>
      <c r="Q1065" s="63" t="s">
        <v>5312</v>
      </c>
      <c r="R1065" s="63" t="s">
        <v>4985</v>
      </c>
      <c r="S1065" s="63">
        <v>2</v>
      </c>
      <c r="T1065" s="3">
        <f t="shared" si="154"/>
        <v>2412</v>
      </c>
      <c r="U1065" s="3">
        <f t="shared" si="157"/>
        <v>2412</v>
      </c>
      <c r="V1065" s="3">
        <v>292614</v>
      </c>
      <c r="W1065" s="3">
        <f t="shared" si="155"/>
        <v>2412</v>
      </c>
      <c r="X1065" s="3">
        <f t="shared" si="156"/>
        <v>2412</v>
      </c>
      <c r="Y1065" s="62">
        <v>0</v>
      </c>
      <c r="Z1065" s="138">
        <f t="shared" si="153"/>
        <v>292614</v>
      </c>
      <c r="AA1065" s="84"/>
      <c r="AB1065" s="73"/>
    </row>
    <row r="1066" spans="1:29" s="13" customFormat="1" ht="14.6" x14ac:dyDescent="0.4">
      <c r="A1066" s="28"/>
      <c r="B1066" s="260">
        <v>1053</v>
      </c>
      <c r="C1066" s="66" t="s">
        <v>1019</v>
      </c>
      <c r="D1066" s="74" t="s">
        <v>2718</v>
      </c>
      <c r="E1066" s="66" t="s">
        <v>1047</v>
      </c>
      <c r="F1066" s="71" t="s">
        <v>1047</v>
      </c>
      <c r="G1066" s="3">
        <v>2411</v>
      </c>
      <c r="H1066" s="47" t="s">
        <v>4907</v>
      </c>
      <c r="I1066" s="47" t="s">
        <v>4907</v>
      </c>
      <c r="J1066" s="47" t="s">
        <v>4907</v>
      </c>
      <c r="K1066" s="47" t="s">
        <v>4905</v>
      </c>
      <c r="L1066" s="51">
        <v>0</v>
      </c>
      <c r="M1066" s="51">
        <v>0</v>
      </c>
      <c r="N1066" s="72">
        <v>0</v>
      </c>
      <c r="O1066" s="65"/>
      <c r="P1066" s="63" t="s">
        <v>4607</v>
      </c>
      <c r="Q1066" s="63" t="s">
        <v>4608</v>
      </c>
      <c r="R1066" s="63" t="s">
        <v>4985</v>
      </c>
      <c r="S1066" s="63">
        <v>2</v>
      </c>
      <c r="T1066" s="62">
        <f t="shared" si="154"/>
        <v>2411</v>
      </c>
      <c r="U1066" s="62">
        <f t="shared" si="157"/>
        <v>2411</v>
      </c>
      <c r="V1066" s="3">
        <v>9937219.5</v>
      </c>
      <c r="W1066" s="3">
        <f t="shared" si="155"/>
        <v>2411</v>
      </c>
      <c r="X1066" s="3">
        <f t="shared" si="156"/>
        <v>2411</v>
      </c>
      <c r="Y1066" s="62">
        <v>9937219.5</v>
      </c>
      <c r="Z1066" s="138">
        <f t="shared" si="153"/>
        <v>19874439</v>
      </c>
      <c r="AA1066" s="84"/>
      <c r="AB1066" s="73"/>
    </row>
    <row r="1067" spans="1:29" s="13" customFormat="1" ht="14.6" x14ac:dyDescent="0.4">
      <c r="A1067" s="28"/>
      <c r="B1067" s="260">
        <v>1054</v>
      </c>
      <c r="C1067" s="66" t="s">
        <v>560</v>
      </c>
      <c r="D1067" s="70" t="s">
        <v>2379</v>
      </c>
      <c r="E1067" s="66" t="s">
        <v>579</v>
      </c>
      <c r="F1067" s="71" t="s">
        <v>579</v>
      </c>
      <c r="G1067" s="3">
        <v>2409</v>
      </c>
      <c r="H1067" s="47" t="s">
        <v>4907</v>
      </c>
      <c r="I1067" s="47" t="s">
        <v>4907</v>
      </c>
      <c r="J1067" s="47" t="s">
        <v>4907</v>
      </c>
      <c r="K1067" s="47" t="s">
        <v>4905</v>
      </c>
      <c r="L1067" s="51">
        <v>0</v>
      </c>
      <c r="M1067" s="51">
        <v>0</v>
      </c>
      <c r="N1067" s="72">
        <v>0</v>
      </c>
      <c r="O1067" s="65"/>
      <c r="P1067" s="63" t="s">
        <v>4344</v>
      </c>
      <c r="Q1067" s="63" t="s">
        <v>4345</v>
      </c>
      <c r="R1067" s="63" t="s">
        <v>4985</v>
      </c>
      <c r="S1067" s="63">
        <v>2</v>
      </c>
      <c r="T1067" s="62">
        <f t="shared" si="154"/>
        <v>2409</v>
      </c>
      <c r="U1067" s="62">
        <f t="shared" si="157"/>
        <v>2409</v>
      </c>
      <c r="V1067" s="3">
        <v>14634261.039999999</v>
      </c>
      <c r="W1067" s="3">
        <f t="shared" si="155"/>
        <v>2409</v>
      </c>
      <c r="X1067" s="3">
        <f t="shared" si="156"/>
        <v>2409</v>
      </c>
      <c r="Y1067" s="62">
        <v>14634261.039999999</v>
      </c>
      <c r="Z1067" s="138">
        <f t="shared" si="153"/>
        <v>29268522.079999998</v>
      </c>
      <c r="AA1067" s="84"/>
      <c r="AB1067" s="73"/>
    </row>
    <row r="1068" spans="1:29" s="13" customFormat="1" ht="14.6" x14ac:dyDescent="0.4">
      <c r="A1068" s="28"/>
      <c r="B1068" s="260">
        <v>1055</v>
      </c>
      <c r="C1068" s="66" t="s">
        <v>890</v>
      </c>
      <c r="D1068" s="70" t="s">
        <v>3018</v>
      </c>
      <c r="E1068" s="66" t="s">
        <v>726</v>
      </c>
      <c r="F1068" s="71" t="s">
        <v>726</v>
      </c>
      <c r="G1068" s="3">
        <v>2408</v>
      </c>
      <c r="H1068" s="47" t="s">
        <v>4907</v>
      </c>
      <c r="I1068" s="47" t="s">
        <v>4907</v>
      </c>
      <c r="J1068" s="47" t="s">
        <v>4907</v>
      </c>
      <c r="K1068" s="47" t="s">
        <v>4905</v>
      </c>
      <c r="L1068" s="51">
        <v>0</v>
      </c>
      <c r="M1068" s="51">
        <v>0</v>
      </c>
      <c r="N1068" s="72">
        <v>0</v>
      </c>
      <c r="O1068" s="65"/>
      <c r="P1068" s="63" t="s">
        <v>5133</v>
      </c>
      <c r="Q1068" s="63" t="s">
        <v>5295</v>
      </c>
      <c r="R1068" s="63" t="s">
        <v>4985</v>
      </c>
      <c r="S1068" s="63">
        <v>2</v>
      </c>
      <c r="T1068" s="62">
        <f t="shared" si="154"/>
        <v>2408</v>
      </c>
      <c r="U1068" s="62">
        <f t="shared" si="157"/>
        <v>2408</v>
      </c>
      <c r="V1068" s="3">
        <v>771220.27777777787</v>
      </c>
      <c r="W1068" s="3">
        <f t="shared" si="155"/>
        <v>2408</v>
      </c>
      <c r="X1068" s="3">
        <f t="shared" si="156"/>
        <v>2408</v>
      </c>
      <c r="Y1068" s="62">
        <v>771220.27777777787</v>
      </c>
      <c r="Z1068" s="138">
        <f t="shared" si="153"/>
        <v>1542440.5555555557</v>
      </c>
      <c r="AA1068" s="84"/>
      <c r="AB1068" s="73"/>
      <c r="AC1068" s="11"/>
    </row>
    <row r="1069" spans="1:29" s="13" customFormat="1" ht="24.9" x14ac:dyDescent="0.4">
      <c r="A1069" s="28"/>
      <c r="B1069" s="260">
        <v>1056</v>
      </c>
      <c r="C1069" s="66" t="s">
        <v>420</v>
      </c>
      <c r="D1069" s="70" t="s">
        <v>2292</v>
      </c>
      <c r="E1069" s="66" t="s">
        <v>452</v>
      </c>
      <c r="F1069" s="71" t="s">
        <v>1457</v>
      </c>
      <c r="G1069" s="3">
        <v>2405</v>
      </c>
      <c r="H1069" s="47" t="s">
        <v>4907</v>
      </c>
      <c r="I1069" s="47" t="s">
        <v>4907</v>
      </c>
      <c r="J1069" s="47" t="s">
        <v>4907</v>
      </c>
      <c r="K1069" s="47" t="s">
        <v>4905</v>
      </c>
      <c r="L1069" s="51">
        <v>0</v>
      </c>
      <c r="M1069" s="51">
        <v>0</v>
      </c>
      <c r="N1069" s="72">
        <v>0</v>
      </c>
      <c r="O1069" s="65"/>
      <c r="P1069" s="63" t="s">
        <v>5075</v>
      </c>
      <c r="Q1069" s="63" t="s">
        <v>5221</v>
      </c>
      <c r="R1069" s="63" t="s">
        <v>4985</v>
      </c>
      <c r="S1069" s="63">
        <v>2</v>
      </c>
      <c r="T1069" s="3">
        <f t="shared" si="154"/>
        <v>2405</v>
      </c>
      <c r="U1069" s="3">
        <f t="shared" si="157"/>
        <v>2405</v>
      </c>
      <c r="V1069" s="3">
        <f>T1069*1800</f>
        <v>4329000</v>
      </c>
      <c r="W1069" s="3">
        <f t="shared" si="155"/>
        <v>2405</v>
      </c>
      <c r="X1069" s="3">
        <f t="shared" si="156"/>
        <v>2405</v>
      </c>
      <c r="Y1069" s="62">
        <f>U1069*1800</f>
        <v>4329000</v>
      </c>
      <c r="Z1069" s="138">
        <f t="shared" si="153"/>
        <v>8658000</v>
      </c>
      <c r="AA1069" s="84"/>
      <c r="AB1069" s="73"/>
      <c r="AC1069" s="11"/>
    </row>
    <row r="1070" spans="1:29" s="13" customFormat="1" ht="24.9" x14ac:dyDescent="0.4">
      <c r="A1070" s="28"/>
      <c r="B1070" s="260">
        <v>1057</v>
      </c>
      <c r="C1070" s="66" t="s">
        <v>890</v>
      </c>
      <c r="D1070" s="70" t="s">
        <v>2628</v>
      </c>
      <c r="E1070" s="66" t="s">
        <v>926</v>
      </c>
      <c r="F1070" s="71" t="s">
        <v>926</v>
      </c>
      <c r="G1070" s="3">
        <v>2405</v>
      </c>
      <c r="H1070" s="47" t="s">
        <v>4907</v>
      </c>
      <c r="I1070" s="47" t="s">
        <v>4907</v>
      </c>
      <c r="J1070" s="47" t="s">
        <v>4907</v>
      </c>
      <c r="K1070" s="47" t="s">
        <v>4905</v>
      </c>
      <c r="L1070" s="51">
        <v>0</v>
      </c>
      <c r="M1070" s="51">
        <v>0</v>
      </c>
      <c r="N1070" s="72">
        <v>0</v>
      </c>
      <c r="O1070" s="65"/>
      <c r="P1070" s="63" t="s">
        <v>4553</v>
      </c>
      <c r="Q1070" s="63" t="s">
        <v>4554</v>
      </c>
      <c r="R1070" s="63" t="s">
        <v>4985</v>
      </c>
      <c r="S1070" s="63">
        <v>2</v>
      </c>
      <c r="T1070" s="62">
        <f t="shared" si="154"/>
        <v>2405</v>
      </c>
      <c r="U1070" s="62">
        <f t="shared" si="157"/>
        <v>2405</v>
      </c>
      <c r="V1070" s="3">
        <v>10750000</v>
      </c>
      <c r="W1070" s="3">
        <f t="shared" si="155"/>
        <v>2405</v>
      </c>
      <c r="X1070" s="3">
        <f t="shared" si="156"/>
        <v>2405</v>
      </c>
      <c r="Y1070" s="62">
        <v>10750000</v>
      </c>
      <c r="Z1070" s="138">
        <f t="shared" si="153"/>
        <v>21500000</v>
      </c>
      <c r="AA1070" s="84"/>
      <c r="AB1070" s="73"/>
    </row>
    <row r="1071" spans="1:29" s="13" customFormat="1" ht="14.6" x14ac:dyDescent="0.4">
      <c r="A1071" s="28"/>
      <c r="B1071" s="260">
        <v>1058</v>
      </c>
      <c r="C1071" s="66" t="s">
        <v>849</v>
      </c>
      <c r="D1071" s="66" t="s">
        <v>2591</v>
      </c>
      <c r="E1071" s="66" t="s">
        <v>872</v>
      </c>
      <c r="F1071" s="71" t="s">
        <v>872</v>
      </c>
      <c r="G1071" s="3">
        <v>2403</v>
      </c>
      <c r="H1071" s="47" t="s">
        <v>4907</v>
      </c>
      <c r="I1071" s="47" t="s">
        <v>4907</v>
      </c>
      <c r="J1071" s="47" t="s">
        <v>4907</v>
      </c>
      <c r="K1071" s="47" t="s">
        <v>4905</v>
      </c>
      <c r="L1071" s="51">
        <v>0</v>
      </c>
      <c r="M1071" s="51">
        <v>0</v>
      </c>
      <c r="N1071" s="72">
        <v>0</v>
      </c>
      <c r="O1071" s="65"/>
      <c r="P1071" s="63" t="s">
        <v>3424</v>
      </c>
      <c r="Q1071" s="63" t="s">
        <v>3912</v>
      </c>
      <c r="R1071" s="63" t="s">
        <v>4985</v>
      </c>
      <c r="S1071" s="63">
        <v>2</v>
      </c>
      <c r="T1071" s="3">
        <f t="shared" si="154"/>
        <v>2403</v>
      </c>
      <c r="U1071" s="3">
        <f t="shared" si="157"/>
        <v>2403</v>
      </c>
      <c r="V1071" s="3">
        <v>2293147.5020833337</v>
      </c>
      <c r="W1071" s="3">
        <f t="shared" si="155"/>
        <v>2403</v>
      </c>
      <c r="X1071" s="3">
        <f t="shared" si="156"/>
        <v>2403</v>
      </c>
      <c r="Y1071" s="62">
        <v>2293147.5020833337</v>
      </c>
      <c r="Z1071" s="138">
        <f t="shared" si="153"/>
        <v>4586295.0041666673</v>
      </c>
      <c r="AA1071" s="84"/>
      <c r="AB1071" s="73"/>
    </row>
    <row r="1072" spans="1:29" s="13" customFormat="1" ht="14.6" x14ac:dyDescent="0.4">
      <c r="A1072" s="28"/>
      <c r="B1072" s="260">
        <v>1059</v>
      </c>
      <c r="C1072" s="66" t="s">
        <v>193</v>
      </c>
      <c r="D1072" s="70" t="s">
        <v>2123</v>
      </c>
      <c r="E1072" s="66" t="s">
        <v>202</v>
      </c>
      <c r="F1072" s="71" t="s">
        <v>213</v>
      </c>
      <c r="G1072" s="3">
        <v>2402</v>
      </c>
      <c r="H1072" s="47" t="s">
        <v>4907</v>
      </c>
      <c r="I1072" s="47" t="s">
        <v>4907</v>
      </c>
      <c r="J1072" s="47" t="s">
        <v>4907</v>
      </c>
      <c r="K1072" s="47" t="s">
        <v>4905</v>
      </c>
      <c r="L1072" s="51">
        <v>0</v>
      </c>
      <c r="M1072" s="51">
        <v>0</v>
      </c>
      <c r="N1072" s="72">
        <v>0</v>
      </c>
      <c r="O1072" s="65"/>
      <c r="P1072" s="63" t="s">
        <v>3238</v>
      </c>
      <c r="Q1072" s="63" t="s">
        <v>3728</v>
      </c>
      <c r="R1072" s="63" t="s">
        <v>4979</v>
      </c>
      <c r="S1072" s="63">
        <v>2</v>
      </c>
      <c r="T1072" s="3">
        <f t="shared" si="154"/>
        <v>2402</v>
      </c>
      <c r="U1072" s="3">
        <f t="shared" si="157"/>
        <v>2402</v>
      </c>
      <c r="V1072" s="3">
        <v>0</v>
      </c>
      <c r="W1072" s="3">
        <f t="shared" si="155"/>
        <v>2402</v>
      </c>
      <c r="X1072" s="3">
        <f t="shared" si="156"/>
        <v>2402</v>
      </c>
      <c r="Y1072" s="62">
        <v>0</v>
      </c>
      <c r="Z1072" s="138">
        <f t="shared" si="153"/>
        <v>0</v>
      </c>
      <c r="AA1072" s="84"/>
      <c r="AB1072" s="73"/>
      <c r="AC1072" s="11"/>
    </row>
    <row r="1073" spans="1:29" x14ac:dyDescent="0.4">
      <c r="A1073" s="29"/>
      <c r="B1073" s="260">
        <v>1060</v>
      </c>
      <c r="C1073" s="66" t="s">
        <v>560</v>
      </c>
      <c r="D1073" s="70" t="s">
        <v>2381</v>
      </c>
      <c r="E1073" s="66" t="s">
        <v>581</v>
      </c>
      <c r="F1073" s="71" t="s">
        <v>581</v>
      </c>
      <c r="G1073" s="3">
        <v>2400</v>
      </c>
      <c r="H1073" s="47" t="s">
        <v>4907</v>
      </c>
      <c r="I1073" s="47" t="s">
        <v>4907</v>
      </c>
      <c r="J1073" s="47" t="s">
        <v>4907</v>
      </c>
      <c r="K1073" s="47" t="s">
        <v>4905</v>
      </c>
      <c r="L1073" s="51">
        <v>0</v>
      </c>
      <c r="M1073" s="51">
        <v>0</v>
      </c>
      <c r="N1073" s="72">
        <v>0</v>
      </c>
      <c r="O1073" s="65"/>
      <c r="P1073" s="63" t="s">
        <v>3332</v>
      </c>
      <c r="Q1073" s="63" t="s">
        <v>3821</v>
      </c>
      <c r="R1073" s="63" t="s">
        <v>4979</v>
      </c>
      <c r="S1073" s="63">
        <v>3</v>
      </c>
      <c r="T1073" s="62">
        <f t="shared" si="154"/>
        <v>2400</v>
      </c>
      <c r="U1073" s="62">
        <f t="shared" si="157"/>
        <v>2400</v>
      </c>
      <c r="V1073" s="3">
        <v>0</v>
      </c>
      <c r="W1073" s="3">
        <f t="shared" si="155"/>
        <v>2400</v>
      </c>
      <c r="X1073" s="3">
        <f t="shared" si="156"/>
        <v>2400</v>
      </c>
      <c r="Y1073" s="62">
        <v>0</v>
      </c>
      <c r="Z1073" s="138">
        <f t="shared" ref="Z1073:Z1104" si="158">V1073+Y1073</f>
        <v>0</v>
      </c>
      <c r="AA1073" s="114"/>
      <c r="AB1073" s="115"/>
      <c r="AC1073" s="12"/>
    </row>
    <row r="1074" spans="1:29" ht="14.6" x14ac:dyDescent="0.4">
      <c r="A1074" s="28"/>
      <c r="B1074" s="260">
        <v>1061</v>
      </c>
      <c r="C1074" s="66" t="s">
        <v>993</v>
      </c>
      <c r="D1074" s="80" t="s">
        <v>2694</v>
      </c>
      <c r="E1074" s="66" t="s">
        <v>1007</v>
      </c>
      <c r="F1074" s="71" t="s">
        <v>1007</v>
      </c>
      <c r="G1074" s="3">
        <v>2394</v>
      </c>
      <c r="H1074" s="47" t="s">
        <v>4907</v>
      </c>
      <c r="I1074" s="47" t="s">
        <v>4907</v>
      </c>
      <c r="J1074" s="47" t="s">
        <v>4907</v>
      </c>
      <c r="K1074" s="47" t="s">
        <v>4905</v>
      </c>
      <c r="L1074" s="51">
        <v>0</v>
      </c>
      <c r="M1074" s="51">
        <v>0</v>
      </c>
      <c r="N1074" s="72">
        <v>0</v>
      </c>
      <c r="O1074" s="65"/>
      <c r="P1074" s="63" t="s">
        <v>3460</v>
      </c>
      <c r="Q1074" s="63" t="s">
        <v>3948</v>
      </c>
      <c r="R1074" s="63" t="s">
        <v>4979</v>
      </c>
      <c r="S1074" s="63">
        <v>2</v>
      </c>
      <c r="T1074" s="3">
        <f t="shared" si="154"/>
        <v>2394</v>
      </c>
      <c r="U1074" s="3">
        <f t="shared" si="157"/>
        <v>2394</v>
      </c>
      <c r="V1074" s="3">
        <v>0</v>
      </c>
      <c r="W1074" s="3">
        <f t="shared" si="155"/>
        <v>2394</v>
      </c>
      <c r="X1074" s="3">
        <f t="shared" si="156"/>
        <v>2394</v>
      </c>
      <c r="Y1074" s="62">
        <v>0</v>
      </c>
      <c r="Z1074" s="138">
        <f t="shared" si="158"/>
        <v>0</v>
      </c>
      <c r="AA1074" s="84"/>
      <c r="AB1074" s="73"/>
      <c r="AC1074" s="13"/>
    </row>
    <row r="1075" spans="1:29" s="13" customFormat="1" ht="14.6" x14ac:dyDescent="0.4">
      <c r="A1075" s="28"/>
      <c r="B1075" s="260">
        <v>1062</v>
      </c>
      <c r="C1075" s="66" t="s">
        <v>292</v>
      </c>
      <c r="D1075" s="70" t="s">
        <v>2209</v>
      </c>
      <c r="E1075" s="66" t="s">
        <v>316</v>
      </c>
      <c r="F1075" s="71" t="s">
        <v>316</v>
      </c>
      <c r="G1075" s="3">
        <v>2382</v>
      </c>
      <c r="H1075" s="47" t="s">
        <v>4907</v>
      </c>
      <c r="I1075" s="47" t="s">
        <v>4907</v>
      </c>
      <c r="J1075" s="47" t="s">
        <v>4907</v>
      </c>
      <c r="K1075" s="47" t="s">
        <v>4905</v>
      </c>
      <c r="L1075" s="51">
        <v>0</v>
      </c>
      <c r="M1075" s="51">
        <v>0</v>
      </c>
      <c r="N1075" s="72">
        <v>0</v>
      </c>
      <c r="O1075" s="65"/>
      <c r="P1075" s="63" t="s">
        <v>4201</v>
      </c>
      <c r="Q1075" s="63" t="s">
        <v>4202</v>
      </c>
      <c r="R1075" s="63" t="s">
        <v>4985</v>
      </c>
      <c r="S1075" s="63">
        <v>2</v>
      </c>
      <c r="T1075" s="62">
        <f t="shared" si="154"/>
        <v>2382</v>
      </c>
      <c r="U1075" s="62">
        <f t="shared" si="157"/>
        <v>2382</v>
      </c>
      <c r="V1075" s="3">
        <v>6809801.46</v>
      </c>
      <c r="W1075" s="3">
        <f t="shared" si="155"/>
        <v>2382</v>
      </c>
      <c r="X1075" s="3">
        <f t="shared" si="156"/>
        <v>2382</v>
      </c>
      <c r="Y1075" s="62">
        <v>6809801.46</v>
      </c>
      <c r="Z1075" s="138">
        <f t="shared" si="158"/>
        <v>13619602.92</v>
      </c>
      <c r="AA1075" s="84"/>
      <c r="AB1075" s="73"/>
    </row>
    <row r="1076" spans="1:29" s="13" customFormat="1" ht="14.6" x14ac:dyDescent="0.4">
      <c r="A1076" s="28"/>
      <c r="B1076" s="260">
        <v>1063</v>
      </c>
      <c r="C1076" s="66" t="s">
        <v>1097</v>
      </c>
      <c r="D1076" s="70" t="s">
        <v>2777</v>
      </c>
      <c r="E1076" s="66" t="s">
        <v>1132</v>
      </c>
      <c r="F1076" s="71" t="s">
        <v>1132</v>
      </c>
      <c r="G1076" s="3">
        <v>2382</v>
      </c>
      <c r="H1076" s="47" t="s">
        <v>4907</v>
      </c>
      <c r="I1076" s="47" t="s">
        <v>4907</v>
      </c>
      <c r="J1076" s="47" t="s">
        <v>4907</v>
      </c>
      <c r="K1076" s="47" t="s">
        <v>4905</v>
      </c>
      <c r="L1076" s="51">
        <v>0</v>
      </c>
      <c r="M1076" s="51">
        <v>0</v>
      </c>
      <c r="N1076" s="72">
        <v>0.23010000000000003</v>
      </c>
      <c r="O1076" s="65" t="s">
        <v>5165</v>
      </c>
      <c r="P1076" s="63" t="s">
        <v>4674</v>
      </c>
      <c r="Q1076" s="63" t="s">
        <v>4675</v>
      </c>
      <c r="R1076" s="63" t="s">
        <v>4985</v>
      </c>
      <c r="S1076" s="63">
        <v>2</v>
      </c>
      <c r="T1076" s="3">
        <f t="shared" si="154"/>
        <v>2382</v>
      </c>
      <c r="U1076" s="3">
        <f t="shared" si="157"/>
        <v>2382</v>
      </c>
      <c r="V1076" s="3">
        <v>8500000</v>
      </c>
      <c r="W1076" s="3">
        <f t="shared" si="155"/>
        <v>2382</v>
      </c>
      <c r="X1076" s="3">
        <f t="shared" si="156"/>
        <v>2382</v>
      </c>
      <c r="Y1076" s="62">
        <v>8500000</v>
      </c>
      <c r="Z1076" s="138">
        <f t="shared" si="158"/>
        <v>17000000</v>
      </c>
      <c r="AA1076" s="84"/>
      <c r="AB1076" s="73"/>
    </row>
    <row r="1077" spans="1:29" s="12" customFormat="1" ht="14.6" x14ac:dyDescent="0.4">
      <c r="A1077" s="28"/>
      <c r="B1077" s="260">
        <v>1064</v>
      </c>
      <c r="C1077" s="66" t="s">
        <v>849</v>
      </c>
      <c r="D1077" s="70" t="s">
        <v>2577</v>
      </c>
      <c r="E1077" s="66" t="s">
        <v>873</v>
      </c>
      <c r="F1077" s="71" t="s">
        <v>889</v>
      </c>
      <c r="G1077" s="3">
        <v>2378</v>
      </c>
      <c r="H1077" s="47" t="s">
        <v>4907</v>
      </c>
      <c r="I1077" s="47" t="s">
        <v>4907</v>
      </c>
      <c r="J1077" s="47" t="s">
        <v>4907</v>
      </c>
      <c r="K1077" s="47" t="s">
        <v>4905</v>
      </c>
      <c r="L1077" s="51">
        <v>0</v>
      </c>
      <c r="M1077" s="51">
        <v>0</v>
      </c>
      <c r="N1077" s="72">
        <v>0</v>
      </c>
      <c r="O1077" s="65"/>
      <c r="P1077" s="63" t="s">
        <v>4499</v>
      </c>
      <c r="Q1077" s="63" t="s">
        <v>4500</v>
      </c>
      <c r="R1077" s="63" t="s">
        <v>4985</v>
      </c>
      <c r="S1077" s="63">
        <v>2</v>
      </c>
      <c r="T1077" s="3">
        <f t="shared" si="154"/>
        <v>2378</v>
      </c>
      <c r="U1077" s="3">
        <f t="shared" si="157"/>
        <v>2378</v>
      </c>
      <c r="V1077" s="3">
        <v>5311238.24</v>
      </c>
      <c r="W1077" s="3">
        <f t="shared" si="155"/>
        <v>2378</v>
      </c>
      <c r="X1077" s="3">
        <f t="shared" si="156"/>
        <v>2378</v>
      </c>
      <c r="Y1077" s="62">
        <v>5311238.24</v>
      </c>
      <c r="Z1077" s="138">
        <f t="shared" si="158"/>
        <v>10622476.48</v>
      </c>
      <c r="AA1077" s="84"/>
      <c r="AB1077" s="73"/>
      <c r="AC1077" s="13"/>
    </row>
    <row r="1078" spans="1:29" s="12" customFormat="1" ht="14.6" x14ac:dyDescent="0.4">
      <c r="A1078" s="28"/>
      <c r="B1078" s="260">
        <v>1065</v>
      </c>
      <c r="C1078" s="66" t="s">
        <v>71</v>
      </c>
      <c r="D1078" s="70" t="s">
        <v>2895</v>
      </c>
      <c r="E1078" s="66" t="s">
        <v>1225</v>
      </c>
      <c r="F1078" s="71" t="s">
        <v>1227</v>
      </c>
      <c r="G1078" s="3">
        <v>2377</v>
      </c>
      <c r="H1078" s="47" t="s">
        <v>4907</v>
      </c>
      <c r="I1078" s="47" t="s">
        <v>4907</v>
      </c>
      <c r="J1078" s="47" t="s">
        <v>4907</v>
      </c>
      <c r="K1078" s="47" t="s">
        <v>4905</v>
      </c>
      <c r="L1078" s="51">
        <v>0</v>
      </c>
      <c r="M1078" s="51">
        <v>0</v>
      </c>
      <c r="N1078" s="72">
        <v>0</v>
      </c>
      <c r="O1078" s="65"/>
      <c r="P1078" s="63" t="s">
        <v>4061</v>
      </c>
      <c r="Q1078" s="63" t="s">
        <v>4062</v>
      </c>
      <c r="R1078" s="63" t="s">
        <v>4985</v>
      </c>
      <c r="S1078" s="63">
        <v>2</v>
      </c>
      <c r="T1078" s="3">
        <f t="shared" si="154"/>
        <v>2377</v>
      </c>
      <c r="U1078" s="3">
        <f t="shared" si="157"/>
        <v>2377</v>
      </c>
      <c r="V1078" s="3">
        <v>4399802.7766320556</v>
      </c>
      <c r="W1078" s="3">
        <f t="shared" si="155"/>
        <v>2377</v>
      </c>
      <c r="X1078" s="3">
        <f t="shared" si="156"/>
        <v>2377</v>
      </c>
      <c r="Y1078" s="62">
        <v>3856680.1506454181</v>
      </c>
      <c r="Z1078" s="138">
        <f t="shared" si="158"/>
        <v>8256482.9272774737</v>
      </c>
      <c r="AA1078" s="84"/>
      <c r="AB1078" s="73"/>
      <c r="AC1078" s="13"/>
    </row>
    <row r="1079" spans="1:29" s="13" customFormat="1" ht="24.9" x14ac:dyDescent="0.4">
      <c r="A1079" s="28"/>
      <c r="B1079" s="260">
        <v>1066</v>
      </c>
      <c r="C1079" s="66" t="s">
        <v>471</v>
      </c>
      <c r="D1079" s="70" t="s">
        <v>2335</v>
      </c>
      <c r="E1079" s="66" t="s">
        <v>506</v>
      </c>
      <c r="F1079" s="71" t="s">
        <v>506</v>
      </c>
      <c r="G1079" s="3">
        <v>2376</v>
      </c>
      <c r="H1079" s="47" t="s">
        <v>4907</v>
      </c>
      <c r="I1079" s="47" t="s">
        <v>4907</v>
      </c>
      <c r="J1079" s="47" t="s">
        <v>4907</v>
      </c>
      <c r="K1079" s="47" t="s">
        <v>4905</v>
      </c>
      <c r="L1079" s="51">
        <v>0</v>
      </c>
      <c r="M1079" s="51">
        <v>0</v>
      </c>
      <c r="N1079" s="72">
        <v>0</v>
      </c>
      <c r="O1079" s="65"/>
      <c r="P1079" s="63" t="s">
        <v>4289</v>
      </c>
      <c r="Q1079" s="63" t="s">
        <v>4290</v>
      </c>
      <c r="R1079" s="63" t="s">
        <v>4979</v>
      </c>
      <c r="S1079" s="63">
        <v>2</v>
      </c>
      <c r="T1079" s="3">
        <f t="shared" si="154"/>
        <v>2376</v>
      </c>
      <c r="U1079" s="3">
        <f t="shared" si="157"/>
        <v>2376</v>
      </c>
      <c r="V1079" s="3">
        <v>4463199.4874999998</v>
      </c>
      <c r="W1079" s="3">
        <f t="shared" si="155"/>
        <v>2376</v>
      </c>
      <c r="X1079" s="3">
        <f t="shared" si="156"/>
        <v>2376</v>
      </c>
      <c r="Y1079" s="62">
        <v>0</v>
      </c>
      <c r="Z1079" s="138">
        <f t="shared" si="158"/>
        <v>4463199.4874999998</v>
      </c>
      <c r="AA1079" s="84"/>
      <c r="AB1079" s="73"/>
    </row>
    <row r="1080" spans="1:29" s="13" customFormat="1" ht="14.6" x14ac:dyDescent="0.4">
      <c r="A1080" s="28"/>
      <c r="B1080" s="260">
        <v>1067</v>
      </c>
      <c r="C1080" s="66" t="s">
        <v>162</v>
      </c>
      <c r="D1080" s="70" t="s">
        <v>2109</v>
      </c>
      <c r="E1080" s="66" t="s">
        <v>176</v>
      </c>
      <c r="F1080" s="71" t="s">
        <v>188</v>
      </c>
      <c r="G1080" s="3">
        <v>2368</v>
      </c>
      <c r="H1080" s="47" t="s">
        <v>4907</v>
      </c>
      <c r="I1080" s="47" t="s">
        <v>4907</v>
      </c>
      <c r="J1080" s="47" t="s">
        <v>4907</v>
      </c>
      <c r="K1080" s="47" t="s">
        <v>4905</v>
      </c>
      <c r="L1080" s="51">
        <v>0</v>
      </c>
      <c r="M1080" s="51">
        <v>0</v>
      </c>
      <c r="N1080" s="72">
        <v>0</v>
      </c>
      <c r="O1080" s="65"/>
      <c r="P1080" s="63" t="s">
        <v>3228</v>
      </c>
      <c r="Q1080" s="63" t="s">
        <v>3718</v>
      </c>
      <c r="R1080" s="63" t="s">
        <v>4979</v>
      </c>
      <c r="S1080" s="63">
        <v>3</v>
      </c>
      <c r="T1080" s="3">
        <v>2321</v>
      </c>
      <c r="U1080" s="3">
        <f t="shared" si="157"/>
        <v>2368</v>
      </c>
      <c r="V1080" s="3">
        <v>0</v>
      </c>
      <c r="W1080" s="3">
        <f t="shared" si="155"/>
        <v>2321</v>
      </c>
      <c r="X1080" s="3">
        <f t="shared" si="156"/>
        <v>2368</v>
      </c>
      <c r="Y1080" s="62">
        <v>1407437.4620261083</v>
      </c>
      <c r="Z1080" s="212">
        <f t="shared" si="158"/>
        <v>1407437.4620261083</v>
      </c>
      <c r="AA1080" s="84"/>
      <c r="AB1080" s="73"/>
      <c r="AC1080" s="11"/>
    </row>
    <row r="1081" spans="1:29" s="13" customFormat="1" ht="24.9" x14ac:dyDescent="0.4">
      <c r="A1081" s="28"/>
      <c r="B1081" s="260">
        <v>1068</v>
      </c>
      <c r="C1081" s="66" t="s">
        <v>993</v>
      </c>
      <c r="D1081" s="80" t="s">
        <v>2698</v>
      </c>
      <c r="E1081" s="66" t="s">
        <v>1477</v>
      </c>
      <c r="F1081" s="71" t="s">
        <v>1477</v>
      </c>
      <c r="G1081" s="3">
        <v>2368</v>
      </c>
      <c r="H1081" s="47" t="s">
        <v>4907</v>
      </c>
      <c r="I1081" s="47" t="s">
        <v>4907</v>
      </c>
      <c r="J1081" s="47" t="s">
        <v>4907</v>
      </c>
      <c r="K1081" s="47" t="s">
        <v>4905</v>
      </c>
      <c r="L1081" s="51">
        <v>0</v>
      </c>
      <c r="M1081" s="51">
        <v>0</v>
      </c>
      <c r="N1081" s="72">
        <v>0</v>
      </c>
      <c r="O1081" s="65"/>
      <c r="P1081" s="63" t="s">
        <v>5029</v>
      </c>
      <c r="Q1081" s="63" t="s">
        <v>5313</v>
      </c>
      <c r="R1081" s="63" t="s">
        <v>4985</v>
      </c>
      <c r="S1081" s="63">
        <v>2</v>
      </c>
      <c r="T1081" s="3">
        <f t="shared" ref="T1081:T1112" si="159">IF(G1081*(1-L1081)-AA1081&gt;0,G1081*(1-L1081)-AA1081,0)</f>
        <v>2368</v>
      </c>
      <c r="U1081" s="3">
        <f t="shared" si="157"/>
        <v>2368</v>
      </c>
      <c r="V1081" s="3">
        <v>7300000</v>
      </c>
      <c r="W1081" s="3">
        <f t="shared" si="155"/>
        <v>2368</v>
      </c>
      <c r="X1081" s="3">
        <f t="shared" si="156"/>
        <v>2368</v>
      </c>
      <c r="Y1081" s="62">
        <v>7300000</v>
      </c>
      <c r="Z1081" s="138">
        <f t="shared" si="158"/>
        <v>14600000</v>
      </c>
      <c r="AA1081" s="84"/>
      <c r="AB1081" s="73"/>
    </row>
    <row r="1082" spans="1:29" s="13" customFormat="1" ht="24.9" x14ac:dyDescent="0.4">
      <c r="A1082" s="32"/>
      <c r="B1082" s="260">
        <v>1069</v>
      </c>
      <c r="C1082" s="66" t="s">
        <v>1063</v>
      </c>
      <c r="D1082" s="70" t="s">
        <v>2743</v>
      </c>
      <c r="E1082" s="66" t="s">
        <v>1082</v>
      </c>
      <c r="F1082" s="71" t="s">
        <v>1092</v>
      </c>
      <c r="G1082" s="3">
        <v>2366</v>
      </c>
      <c r="H1082" s="47" t="s">
        <v>4907</v>
      </c>
      <c r="I1082" s="47" t="s">
        <v>4907</v>
      </c>
      <c r="J1082" s="47" t="s">
        <v>4907</v>
      </c>
      <c r="K1082" s="47" t="s">
        <v>4905</v>
      </c>
      <c r="L1082" s="51">
        <v>0</v>
      </c>
      <c r="M1082" s="51">
        <v>0</v>
      </c>
      <c r="N1082" s="72">
        <v>0</v>
      </c>
      <c r="O1082" s="65"/>
      <c r="P1082" s="63" t="s">
        <v>4649</v>
      </c>
      <c r="Q1082" s="63" t="s">
        <v>4650</v>
      </c>
      <c r="R1082" s="63" t="s">
        <v>4985</v>
      </c>
      <c r="S1082" s="63">
        <v>2</v>
      </c>
      <c r="T1082" s="62">
        <f t="shared" si="159"/>
        <v>2366</v>
      </c>
      <c r="U1082" s="62">
        <f t="shared" si="157"/>
        <v>2366</v>
      </c>
      <c r="V1082" s="3">
        <v>2202665.625</v>
      </c>
      <c r="W1082" s="3">
        <f t="shared" si="155"/>
        <v>2366</v>
      </c>
      <c r="X1082" s="3">
        <f t="shared" si="156"/>
        <v>2366</v>
      </c>
      <c r="Y1082" s="62">
        <v>2202665.625</v>
      </c>
      <c r="Z1082" s="138">
        <f t="shared" si="158"/>
        <v>4405331.25</v>
      </c>
      <c r="AA1082" s="84"/>
      <c r="AB1082" s="73"/>
      <c r="AC1082" s="14"/>
    </row>
    <row r="1083" spans="1:29" s="13" customFormat="1" ht="24.9" x14ac:dyDescent="0.4">
      <c r="A1083" s="28"/>
      <c r="B1083" s="260">
        <v>1070</v>
      </c>
      <c r="C1083" s="66" t="s">
        <v>523</v>
      </c>
      <c r="D1083" s="70" t="s">
        <v>2361</v>
      </c>
      <c r="E1083" s="66" t="s">
        <v>548</v>
      </c>
      <c r="F1083" s="71" t="s">
        <v>548</v>
      </c>
      <c r="G1083" s="3">
        <v>2365</v>
      </c>
      <c r="H1083" s="47" t="s">
        <v>4907</v>
      </c>
      <c r="I1083" s="47" t="s">
        <v>4907</v>
      </c>
      <c r="J1083" s="47" t="s">
        <v>4907</v>
      </c>
      <c r="K1083" s="47" t="s">
        <v>4905</v>
      </c>
      <c r="L1083" s="51">
        <v>0</v>
      </c>
      <c r="M1083" s="51">
        <v>0</v>
      </c>
      <c r="N1083" s="72">
        <v>0</v>
      </c>
      <c r="O1083" s="65"/>
      <c r="P1083" s="63" t="s">
        <v>5093</v>
      </c>
      <c r="Q1083" s="63" t="s">
        <v>5245</v>
      </c>
      <c r="R1083" s="63" t="s">
        <v>4985</v>
      </c>
      <c r="S1083" s="63">
        <v>2</v>
      </c>
      <c r="T1083" s="3">
        <f t="shared" si="159"/>
        <v>2365</v>
      </c>
      <c r="U1083" s="3">
        <f t="shared" si="157"/>
        <v>2365</v>
      </c>
      <c r="V1083" s="3">
        <v>3605383</v>
      </c>
      <c r="W1083" s="3">
        <f t="shared" si="155"/>
        <v>2365</v>
      </c>
      <c r="X1083" s="3">
        <f t="shared" si="156"/>
        <v>2365</v>
      </c>
      <c r="Y1083" s="62">
        <v>0</v>
      </c>
      <c r="Z1083" s="138">
        <f t="shared" si="158"/>
        <v>3605383</v>
      </c>
      <c r="AA1083" s="84"/>
      <c r="AB1083" s="73"/>
      <c r="AC1083" s="14"/>
    </row>
    <row r="1084" spans="1:29" s="13" customFormat="1" ht="24.9" x14ac:dyDescent="0.4">
      <c r="A1084" s="28"/>
      <c r="B1084" s="260">
        <v>1071</v>
      </c>
      <c r="C1084" s="66" t="s">
        <v>890</v>
      </c>
      <c r="D1084" s="70" t="s">
        <v>2643</v>
      </c>
      <c r="E1084" s="66" t="s">
        <v>1562</v>
      </c>
      <c r="F1084" s="71" t="s">
        <v>1563</v>
      </c>
      <c r="G1084" s="3">
        <v>2359</v>
      </c>
      <c r="H1084" s="47" t="s">
        <v>4907</v>
      </c>
      <c r="I1084" s="47" t="s">
        <v>4907</v>
      </c>
      <c r="J1084" s="47" t="s">
        <v>4907</v>
      </c>
      <c r="K1084" s="47" t="s">
        <v>4905</v>
      </c>
      <c r="L1084" s="51">
        <v>0</v>
      </c>
      <c r="M1084" s="51">
        <v>0</v>
      </c>
      <c r="N1084" s="72">
        <v>0</v>
      </c>
      <c r="O1084" s="65"/>
      <c r="P1084" s="63" t="s">
        <v>5137</v>
      </c>
      <c r="Q1084" s="63" t="s">
        <v>5300</v>
      </c>
      <c r="R1084" s="63" t="s">
        <v>4985</v>
      </c>
      <c r="S1084" s="63">
        <v>2</v>
      </c>
      <c r="T1084" s="3">
        <f t="shared" si="159"/>
        <v>2359</v>
      </c>
      <c r="U1084" s="3">
        <f t="shared" si="157"/>
        <v>2359</v>
      </c>
      <c r="V1084" s="3">
        <v>6477288.5812500007</v>
      </c>
      <c r="W1084" s="3">
        <f t="shared" si="155"/>
        <v>2359</v>
      </c>
      <c r="X1084" s="3">
        <f t="shared" si="156"/>
        <v>2359</v>
      </c>
      <c r="Y1084" s="62">
        <v>1612978.125</v>
      </c>
      <c r="Z1084" s="138">
        <f t="shared" si="158"/>
        <v>8090266.7062500007</v>
      </c>
      <c r="AA1084" s="84"/>
      <c r="AB1084" s="73"/>
      <c r="AC1084" s="11"/>
    </row>
    <row r="1085" spans="1:29" s="13" customFormat="1" ht="24.9" x14ac:dyDescent="0.4">
      <c r="A1085" s="28"/>
      <c r="B1085" s="260">
        <v>1072</v>
      </c>
      <c r="C1085" s="66" t="s">
        <v>743</v>
      </c>
      <c r="D1085" s="70" t="s">
        <v>2521</v>
      </c>
      <c r="E1085" s="66" t="s">
        <v>765</v>
      </c>
      <c r="F1085" s="71" t="s">
        <v>765</v>
      </c>
      <c r="G1085" s="3">
        <v>2357</v>
      </c>
      <c r="H1085" s="47" t="s">
        <v>4907</v>
      </c>
      <c r="I1085" s="47" t="s">
        <v>4907</v>
      </c>
      <c r="J1085" s="47" t="s">
        <v>4907</v>
      </c>
      <c r="K1085" s="47" t="s">
        <v>4905</v>
      </c>
      <c r="L1085" s="51">
        <v>0</v>
      </c>
      <c r="M1085" s="51">
        <v>0</v>
      </c>
      <c r="N1085" s="72">
        <v>8.5000000000000006E-3</v>
      </c>
      <c r="O1085" s="65" t="s">
        <v>4978</v>
      </c>
      <c r="P1085" s="63" t="s">
        <v>4465</v>
      </c>
      <c r="Q1085" s="63" t="s">
        <v>4466</v>
      </c>
      <c r="R1085" s="63" t="s">
        <v>4985</v>
      </c>
      <c r="S1085" s="63">
        <v>2</v>
      </c>
      <c r="T1085" s="62">
        <f t="shared" si="159"/>
        <v>2357</v>
      </c>
      <c r="U1085" s="62">
        <f t="shared" si="157"/>
        <v>2357</v>
      </c>
      <c r="V1085" s="3">
        <v>3250085.0760580022</v>
      </c>
      <c r="W1085" s="3">
        <f t="shared" si="155"/>
        <v>2357</v>
      </c>
      <c r="X1085" s="3">
        <f t="shared" si="156"/>
        <v>2357</v>
      </c>
      <c r="Y1085" s="62">
        <v>3250085.0760580022</v>
      </c>
      <c r="Z1085" s="138">
        <f t="shared" si="158"/>
        <v>6500170.1521160044</v>
      </c>
      <c r="AA1085" s="84"/>
      <c r="AB1085" s="73"/>
      <c r="AC1085" s="11"/>
    </row>
    <row r="1086" spans="1:29" s="13" customFormat="1" ht="37.299999999999997" x14ac:dyDescent="0.4">
      <c r="A1086" s="28"/>
      <c r="B1086" s="260">
        <v>1073</v>
      </c>
      <c r="C1086" s="66" t="s">
        <v>360</v>
      </c>
      <c r="D1086" s="70" t="s">
        <v>2937</v>
      </c>
      <c r="E1086" s="66" t="s">
        <v>1553</v>
      </c>
      <c r="F1086" s="71" t="s">
        <v>1554</v>
      </c>
      <c r="G1086" s="3">
        <v>2355</v>
      </c>
      <c r="H1086" s="47" t="s">
        <v>4907</v>
      </c>
      <c r="I1086" s="47" t="s">
        <v>4907</v>
      </c>
      <c r="J1086" s="47" t="s">
        <v>4907</v>
      </c>
      <c r="K1086" s="47" t="s">
        <v>4905</v>
      </c>
      <c r="L1086" s="51">
        <v>0</v>
      </c>
      <c r="M1086" s="51">
        <v>0</v>
      </c>
      <c r="N1086" s="72">
        <v>0</v>
      </c>
      <c r="O1086" s="65"/>
      <c r="P1086" s="63" t="s">
        <v>5061</v>
      </c>
      <c r="Q1086" s="63" t="s">
        <v>5202</v>
      </c>
      <c r="R1086" s="63" t="s">
        <v>4985</v>
      </c>
      <c r="S1086" s="63">
        <v>2</v>
      </c>
      <c r="T1086" s="3">
        <f t="shared" si="159"/>
        <v>2355</v>
      </c>
      <c r="U1086" s="3">
        <f t="shared" si="157"/>
        <v>2355</v>
      </c>
      <c r="V1086" s="3">
        <v>720917.22916666674</v>
      </c>
      <c r="W1086" s="3">
        <f t="shared" si="155"/>
        <v>2355</v>
      </c>
      <c r="X1086" s="3">
        <f t="shared" si="156"/>
        <v>2355</v>
      </c>
      <c r="Y1086" s="62">
        <v>720917.22916666674</v>
      </c>
      <c r="Z1086" s="138">
        <f t="shared" si="158"/>
        <v>1441834.4583333335</v>
      </c>
      <c r="AA1086" s="84"/>
      <c r="AB1086" s="73"/>
    </row>
    <row r="1087" spans="1:29" s="13" customFormat="1" ht="14.6" x14ac:dyDescent="0.4">
      <c r="A1087" s="28"/>
      <c r="B1087" s="260">
        <v>1074</v>
      </c>
      <c r="C1087" s="66" t="s">
        <v>1175</v>
      </c>
      <c r="D1087" s="70" t="s">
        <v>2825</v>
      </c>
      <c r="E1087" s="66" t="s">
        <v>1184</v>
      </c>
      <c r="F1087" s="71" t="s">
        <v>1184</v>
      </c>
      <c r="G1087" s="3">
        <v>2351</v>
      </c>
      <c r="H1087" s="47" t="s">
        <v>4907</v>
      </c>
      <c r="I1087" s="47" t="s">
        <v>4907</v>
      </c>
      <c r="J1087" s="47" t="s">
        <v>4907</v>
      </c>
      <c r="K1087" s="47" t="s">
        <v>4905</v>
      </c>
      <c r="L1087" s="51">
        <v>0</v>
      </c>
      <c r="M1087" s="51">
        <v>0</v>
      </c>
      <c r="N1087" s="72">
        <v>0</v>
      </c>
      <c r="O1087" s="65"/>
      <c r="P1087" s="63" t="s">
        <v>4708</v>
      </c>
      <c r="Q1087" s="63" t="s">
        <v>4709</v>
      </c>
      <c r="R1087" s="63" t="s">
        <v>4985</v>
      </c>
      <c r="S1087" s="63">
        <v>2</v>
      </c>
      <c r="T1087" s="3">
        <f t="shared" si="159"/>
        <v>2351</v>
      </c>
      <c r="U1087" s="3">
        <f t="shared" si="157"/>
        <v>2351</v>
      </c>
      <c r="V1087" s="3">
        <v>3441303</v>
      </c>
      <c r="W1087" s="3">
        <f t="shared" si="155"/>
        <v>2351</v>
      </c>
      <c r="X1087" s="3">
        <f t="shared" si="156"/>
        <v>2351</v>
      </c>
      <c r="Y1087" s="62">
        <v>0</v>
      </c>
      <c r="Z1087" s="138">
        <f t="shared" si="158"/>
        <v>3441303</v>
      </c>
      <c r="AA1087" s="84"/>
      <c r="AB1087" s="73"/>
    </row>
    <row r="1088" spans="1:29" s="13" customFormat="1" ht="14.6" x14ac:dyDescent="0.4">
      <c r="A1088" s="28"/>
      <c r="B1088" s="260">
        <v>1075</v>
      </c>
      <c r="C1088" s="66" t="s">
        <v>849</v>
      </c>
      <c r="D1088" s="66" t="s">
        <v>2592</v>
      </c>
      <c r="E1088" s="66" t="s">
        <v>874</v>
      </c>
      <c r="F1088" s="71" t="s">
        <v>874</v>
      </c>
      <c r="G1088" s="3">
        <v>2350</v>
      </c>
      <c r="H1088" s="47" t="s">
        <v>4907</v>
      </c>
      <c r="I1088" s="47" t="s">
        <v>4907</v>
      </c>
      <c r="J1088" s="47" t="s">
        <v>4907</v>
      </c>
      <c r="K1088" s="47" t="s">
        <v>4905</v>
      </c>
      <c r="L1088" s="51">
        <v>0</v>
      </c>
      <c r="M1088" s="51">
        <v>0</v>
      </c>
      <c r="N1088" s="72">
        <v>0</v>
      </c>
      <c r="O1088" s="65"/>
      <c r="P1088" s="63" t="s">
        <v>4527</v>
      </c>
      <c r="Q1088" s="63" t="s">
        <v>4528</v>
      </c>
      <c r="R1088" s="63" t="s">
        <v>4985</v>
      </c>
      <c r="S1088" s="63">
        <v>2</v>
      </c>
      <c r="T1088" s="3">
        <f t="shared" si="159"/>
        <v>2350</v>
      </c>
      <c r="U1088" s="3">
        <f t="shared" si="157"/>
        <v>2350</v>
      </c>
      <c r="V1088" s="3">
        <v>6426827.1299999999</v>
      </c>
      <c r="W1088" s="3">
        <f t="shared" si="155"/>
        <v>2350</v>
      </c>
      <c r="X1088" s="3">
        <f t="shared" si="156"/>
        <v>2350</v>
      </c>
      <c r="Y1088" s="62">
        <v>6426827.1299999999</v>
      </c>
      <c r="Z1088" s="138">
        <f t="shared" si="158"/>
        <v>12853654.26</v>
      </c>
      <c r="AA1088" s="84"/>
      <c r="AB1088" s="65"/>
      <c r="AC1088" s="14"/>
    </row>
    <row r="1089" spans="1:29" s="13" customFormat="1" ht="14.6" x14ac:dyDescent="0.4">
      <c r="A1089" s="28"/>
      <c r="B1089" s="260">
        <v>1076</v>
      </c>
      <c r="C1089" s="66" t="s">
        <v>743</v>
      </c>
      <c r="D1089" s="70" t="s">
        <v>2522</v>
      </c>
      <c r="E1089" s="66" t="s">
        <v>766</v>
      </c>
      <c r="F1089" s="71" t="s">
        <v>766</v>
      </c>
      <c r="G1089" s="3">
        <v>2348</v>
      </c>
      <c r="H1089" s="47" t="s">
        <v>4907</v>
      </c>
      <c r="I1089" s="47" t="s">
        <v>4907</v>
      </c>
      <c r="J1089" s="47" t="s">
        <v>4907</v>
      </c>
      <c r="K1089" s="47" t="s">
        <v>4905</v>
      </c>
      <c r="L1089" s="51">
        <v>0</v>
      </c>
      <c r="M1089" s="51">
        <v>0</v>
      </c>
      <c r="N1089" s="72">
        <v>0</v>
      </c>
      <c r="O1089" s="65"/>
      <c r="P1089" s="63" t="s">
        <v>4467</v>
      </c>
      <c r="Q1089" s="63" t="s">
        <v>4468</v>
      </c>
      <c r="R1089" s="63" t="s">
        <v>4985</v>
      </c>
      <c r="S1089" s="63">
        <v>2</v>
      </c>
      <c r="T1089" s="62">
        <f t="shared" si="159"/>
        <v>2348</v>
      </c>
      <c r="U1089" s="62">
        <f t="shared" si="157"/>
        <v>2348</v>
      </c>
      <c r="V1089" s="3">
        <v>4780896.2192480499</v>
      </c>
      <c r="W1089" s="3">
        <f t="shared" si="155"/>
        <v>2348</v>
      </c>
      <c r="X1089" s="3">
        <f t="shared" si="156"/>
        <v>2348</v>
      </c>
      <c r="Y1089" s="62">
        <v>4780896.2192480499</v>
      </c>
      <c r="Z1089" s="138">
        <f t="shared" si="158"/>
        <v>9561792.4384960998</v>
      </c>
      <c r="AA1089" s="84"/>
      <c r="AB1089" s="73"/>
      <c r="AC1089" s="11"/>
    </row>
    <row r="1090" spans="1:29" s="13" customFormat="1" ht="14.6" x14ac:dyDescent="0.4">
      <c r="A1090" s="28"/>
      <c r="B1090" s="260">
        <v>1077</v>
      </c>
      <c r="C1090" s="66" t="s">
        <v>743</v>
      </c>
      <c r="D1090" s="70" t="s">
        <v>2523</v>
      </c>
      <c r="E1090" s="66" t="s">
        <v>767</v>
      </c>
      <c r="F1090" s="71" t="s">
        <v>767</v>
      </c>
      <c r="G1090" s="3">
        <v>2346</v>
      </c>
      <c r="H1090" s="47" t="s">
        <v>4907</v>
      </c>
      <c r="I1090" s="47" t="s">
        <v>4907</v>
      </c>
      <c r="J1090" s="47" t="s">
        <v>4907</v>
      </c>
      <c r="K1090" s="47" t="s">
        <v>4905</v>
      </c>
      <c r="L1090" s="51">
        <v>0</v>
      </c>
      <c r="M1090" s="51">
        <v>0</v>
      </c>
      <c r="N1090" s="72">
        <v>0</v>
      </c>
      <c r="O1090" s="65"/>
      <c r="P1090" s="63" t="s">
        <v>5115</v>
      </c>
      <c r="Q1090" s="63" t="s">
        <v>5270</v>
      </c>
      <c r="R1090" s="63" t="s">
        <v>4985</v>
      </c>
      <c r="S1090" s="63">
        <v>2</v>
      </c>
      <c r="T1090" s="62">
        <f t="shared" si="159"/>
        <v>2346</v>
      </c>
      <c r="U1090" s="62">
        <f t="shared" si="157"/>
        <v>2346</v>
      </c>
      <c r="V1090" s="3">
        <v>246296.77083333334</v>
      </c>
      <c r="W1090" s="3">
        <f t="shared" si="155"/>
        <v>2346</v>
      </c>
      <c r="X1090" s="3">
        <f t="shared" si="156"/>
        <v>2346</v>
      </c>
      <c r="Y1090" s="62">
        <v>246296.77083333334</v>
      </c>
      <c r="Z1090" s="138">
        <f t="shared" si="158"/>
        <v>492593.54166666669</v>
      </c>
      <c r="AA1090" s="84"/>
      <c r="AB1090" s="73"/>
    </row>
    <row r="1091" spans="1:29" s="13" customFormat="1" ht="14.6" x14ac:dyDescent="0.4">
      <c r="A1091" s="31"/>
      <c r="B1091" s="260">
        <v>1078</v>
      </c>
      <c r="C1091" s="66" t="s">
        <v>821</v>
      </c>
      <c r="D1091" s="74" t="s">
        <v>2566</v>
      </c>
      <c r="E1091" s="66" t="s">
        <v>835</v>
      </c>
      <c r="F1091" s="71" t="s">
        <v>835</v>
      </c>
      <c r="G1091" s="3">
        <v>2343</v>
      </c>
      <c r="H1091" s="47" t="s">
        <v>4907</v>
      </c>
      <c r="I1091" s="47" t="s">
        <v>4907</v>
      </c>
      <c r="J1091" s="47" t="s">
        <v>4907</v>
      </c>
      <c r="K1091" s="47" t="s">
        <v>4905</v>
      </c>
      <c r="L1091" s="51">
        <v>0</v>
      </c>
      <c r="M1091" s="51">
        <v>0</v>
      </c>
      <c r="N1091" s="72">
        <v>0</v>
      </c>
      <c r="O1091" s="65"/>
      <c r="P1091" s="63" t="s">
        <v>4485</v>
      </c>
      <c r="Q1091" s="63" t="s">
        <v>4486</v>
      </c>
      <c r="R1091" s="63" t="s">
        <v>4985</v>
      </c>
      <c r="S1091" s="63">
        <v>2</v>
      </c>
      <c r="T1091" s="3">
        <f t="shared" si="159"/>
        <v>2343</v>
      </c>
      <c r="U1091" s="3">
        <f t="shared" si="157"/>
        <v>2343</v>
      </c>
      <c r="V1091" s="3">
        <f>T1091*1800</f>
        <v>4217400</v>
      </c>
      <c r="W1091" s="3">
        <f t="shared" si="155"/>
        <v>2343</v>
      </c>
      <c r="X1091" s="3">
        <f t="shared" si="156"/>
        <v>2343</v>
      </c>
      <c r="Y1091" s="62">
        <f>U1091*1800</f>
        <v>4217400</v>
      </c>
      <c r="Z1091" s="138">
        <f t="shared" si="158"/>
        <v>8434800</v>
      </c>
      <c r="AA1091" s="84"/>
      <c r="AB1091" s="73"/>
    </row>
    <row r="1092" spans="1:29" s="13" customFormat="1" ht="14.6" x14ac:dyDescent="0.4">
      <c r="A1092" s="28"/>
      <c r="B1092" s="260">
        <v>1079</v>
      </c>
      <c r="C1092" s="66" t="s">
        <v>420</v>
      </c>
      <c r="D1092" s="70" t="s">
        <v>2284</v>
      </c>
      <c r="E1092" s="66" t="s">
        <v>453</v>
      </c>
      <c r="F1092" s="71" t="s">
        <v>453</v>
      </c>
      <c r="G1092" s="3">
        <v>2340</v>
      </c>
      <c r="H1092" s="47" t="s">
        <v>4907</v>
      </c>
      <c r="I1092" s="47" t="s">
        <v>4907</v>
      </c>
      <c r="J1092" s="47" t="s">
        <v>4907</v>
      </c>
      <c r="K1092" s="47" t="s">
        <v>4905</v>
      </c>
      <c r="L1092" s="51">
        <v>0</v>
      </c>
      <c r="M1092" s="51">
        <v>0</v>
      </c>
      <c r="N1092" s="72">
        <v>0</v>
      </c>
      <c r="O1092" s="65"/>
      <c r="P1092" s="63" t="s">
        <v>4249</v>
      </c>
      <c r="Q1092" s="63" t="s">
        <v>4250</v>
      </c>
      <c r="R1092" s="63" t="s">
        <v>4985</v>
      </c>
      <c r="S1092" s="63">
        <v>2</v>
      </c>
      <c r="T1092" s="62">
        <f t="shared" si="159"/>
        <v>2340</v>
      </c>
      <c r="U1092" s="62">
        <f t="shared" si="157"/>
        <v>2340</v>
      </c>
      <c r="V1092" s="3">
        <v>5045662</v>
      </c>
      <c r="W1092" s="3">
        <v>2293</v>
      </c>
      <c r="X1092" s="3">
        <v>2293</v>
      </c>
      <c r="Y1092" s="62">
        <v>2000000</v>
      </c>
      <c r="Z1092" s="138">
        <f t="shared" si="158"/>
        <v>7045662</v>
      </c>
      <c r="AA1092" s="84"/>
      <c r="AB1092" s="73"/>
    </row>
    <row r="1093" spans="1:29" s="13" customFormat="1" ht="24.9" x14ac:dyDescent="0.4">
      <c r="A1093" s="28"/>
      <c r="B1093" s="260">
        <v>1080</v>
      </c>
      <c r="C1093" s="66" t="s">
        <v>420</v>
      </c>
      <c r="D1093" s="70" t="s">
        <v>2301</v>
      </c>
      <c r="E1093" s="66" t="s">
        <v>1651</v>
      </c>
      <c r="F1093" s="71" t="s">
        <v>1650</v>
      </c>
      <c r="G1093" s="3">
        <v>2333</v>
      </c>
      <c r="H1093" s="47" t="s">
        <v>4907</v>
      </c>
      <c r="I1093" s="47" t="s">
        <v>4907</v>
      </c>
      <c r="J1093" s="47" t="s">
        <v>4907</v>
      </c>
      <c r="K1093" s="47" t="s">
        <v>4905</v>
      </c>
      <c r="L1093" s="51">
        <v>0</v>
      </c>
      <c r="M1093" s="51">
        <v>0</v>
      </c>
      <c r="N1093" s="72">
        <v>0</v>
      </c>
      <c r="O1093" s="65"/>
      <c r="P1093" s="63" t="s">
        <v>4259</v>
      </c>
      <c r="Q1093" s="63" t="s">
        <v>4260</v>
      </c>
      <c r="R1093" s="63" t="s">
        <v>4985</v>
      </c>
      <c r="S1093" s="63">
        <v>2</v>
      </c>
      <c r="T1093" s="3">
        <f t="shared" si="159"/>
        <v>2333</v>
      </c>
      <c r="U1093" s="3">
        <f t="shared" si="157"/>
        <v>2333</v>
      </c>
      <c r="V1093" s="3">
        <v>638052.5</v>
      </c>
      <c r="W1093" s="3">
        <f t="shared" ref="W1093:W1124" si="160">T1093</f>
        <v>2333</v>
      </c>
      <c r="X1093" s="3">
        <f t="shared" ref="X1093:X1124" si="161">U1093</f>
        <v>2333</v>
      </c>
      <c r="Y1093" s="62">
        <v>638052.5</v>
      </c>
      <c r="Z1093" s="138">
        <f t="shared" si="158"/>
        <v>1276105</v>
      </c>
      <c r="AA1093" s="84"/>
      <c r="AB1093" s="73"/>
    </row>
    <row r="1094" spans="1:29" s="13" customFormat="1" ht="24.9" x14ac:dyDescent="0.4">
      <c r="A1094" s="31"/>
      <c r="B1094" s="260">
        <v>1081</v>
      </c>
      <c r="C1094" s="66" t="s">
        <v>963</v>
      </c>
      <c r="D1094" s="70" t="s">
        <v>2670</v>
      </c>
      <c r="E1094" s="66" t="s">
        <v>985</v>
      </c>
      <c r="F1094" s="71" t="s">
        <v>985</v>
      </c>
      <c r="G1094" s="3">
        <v>2333</v>
      </c>
      <c r="H1094" s="47" t="s">
        <v>4907</v>
      </c>
      <c r="I1094" s="47" t="s">
        <v>4907</v>
      </c>
      <c r="J1094" s="47" t="s">
        <v>4907</v>
      </c>
      <c r="K1094" s="47" t="s">
        <v>4905</v>
      </c>
      <c r="L1094" s="51">
        <v>0</v>
      </c>
      <c r="M1094" s="51">
        <v>0</v>
      </c>
      <c r="N1094" s="72">
        <v>0</v>
      </c>
      <c r="O1094" s="65"/>
      <c r="P1094" s="63" t="s">
        <v>5027</v>
      </c>
      <c r="Q1094" s="63" t="s">
        <v>5306</v>
      </c>
      <c r="R1094" s="63" t="s">
        <v>4985</v>
      </c>
      <c r="S1094" s="63">
        <v>2</v>
      </c>
      <c r="T1094" s="3">
        <f t="shared" si="159"/>
        <v>2333</v>
      </c>
      <c r="U1094" s="3">
        <f t="shared" ref="U1094:U1125" si="162">IF(G1094*(1-M1094)-AA1094&gt;0,G1094*(1-M1094)-AA1094,0)</f>
        <v>2333</v>
      </c>
      <c r="V1094" s="3">
        <v>1757367.3072039278</v>
      </c>
      <c r="W1094" s="3">
        <f t="shared" si="160"/>
        <v>2333</v>
      </c>
      <c r="X1094" s="3">
        <f t="shared" si="161"/>
        <v>2333</v>
      </c>
      <c r="Y1094" s="62">
        <v>1757367.3072039278</v>
      </c>
      <c r="Z1094" s="138">
        <f t="shared" si="158"/>
        <v>3514734.6144078556</v>
      </c>
      <c r="AA1094" s="84"/>
      <c r="AB1094" s="73"/>
    </row>
    <row r="1095" spans="1:29" s="13" customFormat="1" ht="37.299999999999997" x14ac:dyDescent="0.4">
      <c r="A1095" s="27"/>
      <c r="B1095" s="260">
        <v>1082</v>
      </c>
      <c r="C1095" s="66" t="s">
        <v>420</v>
      </c>
      <c r="D1095" s="70" t="s">
        <v>2285</v>
      </c>
      <c r="E1095" s="66" t="s">
        <v>454</v>
      </c>
      <c r="F1095" s="71" t="s">
        <v>454</v>
      </c>
      <c r="G1095" s="3">
        <v>2325</v>
      </c>
      <c r="H1095" s="47" t="s">
        <v>4907</v>
      </c>
      <c r="I1095" s="47" t="s">
        <v>4907</v>
      </c>
      <c r="J1095" s="47" t="s">
        <v>4907</v>
      </c>
      <c r="K1095" s="47" t="s">
        <v>4905</v>
      </c>
      <c r="L1095" s="51">
        <v>0</v>
      </c>
      <c r="M1095" s="51">
        <v>0</v>
      </c>
      <c r="N1095" s="72">
        <v>0</v>
      </c>
      <c r="O1095" s="65"/>
      <c r="P1095" s="63" t="s">
        <v>3302</v>
      </c>
      <c r="Q1095" s="63" t="s">
        <v>3791</v>
      </c>
      <c r="R1095" s="63" t="s">
        <v>4979</v>
      </c>
      <c r="S1095" s="63">
        <v>3</v>
      </c>
      <c r="T1095" s="62">
        <f t="shared" si="159"/>
        <v>2325</v>
      </c>
      <c r="U1095" s="62">
        <f t="shared" si="162"/>
        <v>2325</v>
      </c>
      <c r="V1095" s="3">
        <f>T1095*1800</f>
        <v>4185000</v>
      </c>
      <c r="W1095" s="3">
        <f t="shared" si="160"/>
        <v>2325</v>
      </c>
      <c r="X1095" s="3">
        <f t="shared" si="161"/>
        <v>2325</v>
      </c>
      <c r="Y1095" s="62">
        <v>0</v>
      </c>
      <c r="Z1095" s="138">
        <f t="shared" si="158"/>
        <v>4185000</v>
      </c>
      <c r="AA1095" s="84"/>
      <c r="AB1095" s="73"/>
    </row>
    <row r="1096" spans="1:29" s="13" customFormat="1" ht="24.9" x14ac:dyDescent="0.4">
      <c r="A1096" s="28"/>
      <c r="B1096" s="260">
        <v>1083</v>
      </c>
      <c r="C1096" s="66" t="s">
        <v>595</v>
      </c>
      <c r="D1096" s="70" t="s">
        <v>2399</v>
      </c>
      <c r="E1096" s="66" t="s">
        <v>1599</v>
      </c>
      <c r="F1096" s="71" t="s">
        <v>1600</v>
      </c>
      <c r="G1096" s="3">
        <v>2318</v>
      </c>
      <c r="H1096" s="47" t="s">
        <v>4907</v>
      </c>
      <c r="I1096" s="47" t="s">
        <v>4907</v>
      </c>
      <c r="J1096" s="47" t="s">
        <v>4907</v>
      </c>
      <c r="K1096" s="47" t="s">
        <v>4905</v>
      </c>
      <c r="L1096" s="51">
        <v>0</v>
      </c>
      <c r="M1096" s="51">
        <v>0</v>
      </c>
      <c r="N1096" s="72">
        <v>0</v>
      </c>
      <c r="O1096" s="65"/>
      <c r="P1096" s="63" t="s">
        <v>3344</v>
      </c>
      <c r="Q1096" s="63" t="s">
        <v>3833</v>
      </c>
      <c r="R1096" s="63" t="s">
        <v>4979</v>
      </c>
      <c r="S1096" s="63">
        <v>2</v>
      </c>
      <c r="T1096" s="62">
        <f t="shared" si="159"/>
        <v>2318</v>
      </c>
      <c r="U1096" s="62">
        <f t="shared" si="162"/>
        <v>2318</v>
      </c>
      <c r="V1096" s="3"/>
      <c r="W1096" s="62">
        <f t="shared" si="160"/>
        <v>2318</v>
      </c>
      <c r="X1096" s="62">
        <f t="shared" si="161"/>
        <v>2318</v>
      </c>
      <c r="Y1096" s="62"/>
      <c r="Z1096" s="138">
        <f t="shared" si="158"/>
        <v>0</v>
      </c>
      <c r="AA1096" s="84"/>
      <c r="AB1096" s="73"/>
      <c r="AC1096" s="14"/>
    </row>
    <row r="1097" spans="1:29" s="13" customFormat="1" ht="37.299999999999997" x14ac:dyDescent="0.4">
      <c r="A1097" s="31"/>
      <c r="B1097" s="260">
        <v>1084</v>
      </c>
      <c r="C1097" s="66" t="s">
        <v>993</v>
      </c>
      <c r="D1097" s="66" t="s">
        <v>3027</v>
      </c>
      <c r="E1097" s="66" t="s">
        <v>576</v>
      </c>
      <c r="F1097" s="71" t="s">
        <v>576</v>
      </c>
      <c r="G1097" s="3">
        <v>2317</v>
      </c>
      <c r="H1097" s="47" t="s">
        <v>4907</v>
      </c>
      <c r="I1097" s="47" t="s">
        <v>4907</v>
      </c>
      <c r="J1097" s="47" t="s">
        <v>4907</v>
      </c>
      <c r="K1097" s="47" t="s">
        <v>4905</v>
      </c>
      <c r="L1097" s="51">
        <v>0</v>
      </c>
      <c r="M1097" s="51">
        <v>0</v>
      </c>
      <c r="N1097" s="72">
        <v>0</v>
      </c>
      <c r="O1097" s="65"/>
      <c r="P1097" s="63" t="s">
        <v>3450</v>
      </c>
      <c r="Q1097" s="63" t="s">
        <v>3938</v>
      </c>
      <c r="R1097" s="63" t="s">
        <v>4979</v>
      </c>
      <c r="S1097" s="63">
        <v>3</v>
      </c>
      <c r="T1097" s="3">
        <f t="shared" si="159"/>
        <v>2317</v>
      </c>
      <c r="U1097" s="3">
        <f t="shared" si="162"/>
        <v>2317</v>
      </c>
      <c r="V1097" s="3">
        <v>1269271.4999999998</v>
      </c>
      <c r="W1097" s="3">
        <f t="shared" si="160"/>
        <v>2317</v>
      </c>
      <c r="X1097" s="3">
        <f t="shared" si="161"/>
        <v>2317</v>
      </c>
      <c r="Y1097" s="62">
        <v>0</v>
      </c>
      <c r="Z1097" s="138">
        <f t="shared" si="158"/>
        <v>1269271.4999999998</v>
      </c>
      <c r="AA1097" s="84"/>
      <c r="AB1097" s="73"/>
      <c r="AC1097" s="14"/>
    </row>
    <row r="1098" spans="1:29" s="13" customFormat="1" ht="14.6" x14ac:dyDescent="0.4">
      <c r="A1098" s="27"/>
      <c r="B1098" s="260">
        <v>1085</v>
      </c>
      <c r="C1098" s="66" t="s">
        <v>890</v>
      </c>
      <c r="D1098" s="70" t="s">
        <v>2629</v>
      </c>
      <c r="E1098" s="66" t="s">
        <v>928</v>
      </c>
      <c r="F1098" s="71" t="s">
        <v>946</v>
      </c>
      <c r="G1098" s="3">
        <v>2306</v>
      </c>
      <c r="H1098" s="47" t="s">
        <v>4907</v>
      </c>
      <c r="I1098" s="47" t="s">
        <v>4907</v>
      </c>
      <c r="J1098" s="47" t="s">
        <v>4907</v>
      </c>
      <c r="K1098" s="47" t="s">
        <v>4905</v>
      </c>
      <c r="L1098" s="51">
        <v>0</v>
      </c>
      <c r="M1098" s="51">
        <v>0</v>
      </c>
      <c r="N1098" s="72">
        <v>0</v>
      </c>
      <c r="O1098" s="65"/>
      <c r="P1098" s="63" t="s">
        <v>4555</v>
      </c>
      <c r="Q1098" s="63" t="s">
        <v>3988</v>
      </c>
      <c r="R1098" s="63" t="s">
        <v>4985</v>
      </c>
      <c r="S1098" s="63">
        <v>2</v>
      </c>
      <c r="T1098" s="62">
        <f t="shared" si="159"/>
        <v>2306</v>
      </c>
      <c r="U1098" s="62">
        <f t="shared" si="162"/>
        <v>2306</v>
      </c>
      <c r="V1098" s="3">
        <v>988938.5</v>
      </c>
      <c r="W1098" s="3">
        <f t="shared" si="160"/>
        <v>2306</v>
      </c>
      <c r="X1098" s="3">
        <f t="shared" si="161"/>
        <v>2306</v>
      </c>
      <c r="Y1098" s="62">
        <v>988938.5</v>
      </c>
      <c r="Z1098" s="138">
        <f t="shared" si="158"/>
        <v>1977877</v>
      </c>
      <c r="AA1098" s="84"/>
      <c r="AB1098" s="73"/>
    </row>
    <row r="1099" spans="1:29" s="13" customFormat="1" ht="37.299999999999997" x14ac:dyDescent="0.4">
      <c r="A1099" s="27"/>
      <c r="B1099" s="260">
        <v>1086</v>
      </c>
      <c r="C1099" s="66" t="s">
        <v>890</v>
      </c>
      <c r="D1099" s="70" t="s">
        <v>3019</v>
      </c>
      <c r="E1099" s="66" t="s">
        <v>396</v>
      </c>
      <c r="F1099" s="71" t="s">
        <v>943</v>
      </c>
      <c r="G1099" s="3">
        <v>2302</v>
      </c>
      <c r="H1099" s="47" t="s">
        <v>4907</v>
      </c>
      <c r="I1099" s="47" t="s">
        <v>4907</v>
      </c>
      <c r="J1099" s="47" t="s">
        <v>4907</v>
      </c>
      <c r="K1099" s="47" t="s">
        <v>4905</v>
      </c>
      <c r="L1099" s="51">
        <v>0</v>
      </c>
      <c r="M1099" s="51">
        <v>0</v>
      </c>
      <c r="N1099" s="72">
        <v>0</v>
      </c>
      <c r="O1099" s="65"/>
      <c r="P1099" s="63" t="s">
        <v>5026</v>
      </c>
      <c r="Q1099" s="63" t="s">
        <v>5296</v>
      </c>
      <c r="R1099" s="63" t="s">
        <v>4985</v>
      </c>
      <c r="S1099" s="63">
        <v>2</v>
      </c>
      <c r="T1099" s="62">
        <f t="shared" si="159"/>
        <v>2302</v>
      </c>
      <c r="U1099" s="62">
        <f t="shared" si="162"/>
        <v>2302</v>
      </c>
      <c r="V1099" s="3">
        <v>1355147.91</v>
      </c>
      <c r="W1099" s="3">
        <f t="shared" si="160"/>
        <v>2302</v>
      </c>
      <c r="X1099" s="3">
        <f t="shared" si="161"/>
        <v>2302</v>
      </c>
      <c r="Y1099" s="62">
        <v>1355147.91</v>
      </c>
      <c r="Z1099" s="138">
        <f t="shared" si="158"/>
        <v>2710295.82</v>
      </c>
      <c r="AA1099" s="117"/>
      <c r="AB1099" s="65"/>
    </row>
    <row r="1100" spans="1:29" s="13" customFormat="1" ht="14.6" x14ac:dyDescent="0.4">
      <c r="A1100" s="27"/>
      <c r="B1100" s="260">
        <v>1087</v>
      </c>
      <c r="C1100" s="66" t="s">
        <v>122</v>
      </c>
      <c r="D1100" s="70" t="s">
        <v>2093</v>
      </c>
      <c r="E1100" s="66" t="s">
        <v>145</v>
      </c>
      <c r="F1100" s="71" t="s">
        <v>157</v>
      </c>
      <c r="G1100" s="3">
        <v>2301</v>
      </c>
      <c r="H1100" s="47" t="s">
        <v>4907</v>
      </c>
      <c r="I1100" s="47" t="s">
        <v>4907</v>
      </c>
      <c r="J1100" s="47" t="s">
        <v>4907</v>
      </c>
      <c r="K1100" s="47" t="s">
        <v>4905</v>
      </c>
      <c r="L1100" s="51">
        <v>0</v>
      </c>
      <c r="M1100" s="51">
        <v>0</v>
      </c>
      <c r="N1100" s="72">
        <v>0</v>
      </c>
      <c r="O1100" s="65"/>
      <c r="P1100" s="63" t="s">
        <v>4107</v>
      </c>
      <c r="Q1100" s="63" t="s">
        <v>4108</v>
      </c>
      <c r="R1100" s="63" t="s">
        <v>4985</v>
      </c>
      <c r="S1100" s="63">
        <v>2</v>
      </c>
      <c r="T1100" s="3">
        <f t="shared" si="159"/>
        <v>2301</v>
      </c>
      <c r="U1100" s="3">
        <f t="shared" si="162"/>
        <v>2301</v>
      </c>
      <c r="V1100" s="3">
        <v>3080750</v>
      </c>
      <c r="W1100" s="3">
        <f t="shared" si="160"/>
        <v>2301</v>
      </c>
      <c r="X1100" s="3">
        <f t="shared" si="161"/>
        <v>2301</v>
      </c>
      <c r="Y1100" s="62">
        <v>3080750</v>
      </c>
      <c r="Z1100" s="138">
        <f t="shared" si="158"/>
        <v>6161500</v>
      </c>
      <c r="AA1100" s="84"/>
      <c r="AB1100" s="73"/>
    </row>
    <row r="1101" spans="1:29" s="13" customFormat="1" ht="14.6" x14ac:dyDescent="0.4">
      <c r="A1101" s="27"/>
      <c r="B1101" s="260">
        <v>1088</v>
      </c>
      <c r="C1101" s="66" t="s">
        <v>214</v>
      </c>
      <c r="D1101" s="70" t="s">
        <v>2141</v>
      </c>
      <c r="E1101" s="66" t="s">
        <v>229</v>
      </c>
      <c r="F1101" s="71" t="s">
        <v>229</v>
      </c>
      <c r="G1101" s="3">
        <v>2300</v>
      </c>
      <c r="H1101" s="47" t="s">
        <v>4907</v>
      </c>
      <c r="I1101" s="47" t="s">
        <v>4907</v>
      </c>
      <c r="J1101" s="47" t="s">
        <v>4907</v>
      </c>
      <c r="K1101" s="47" t="s">
        <v>4905</v>
      </c>
      <c r="L1101" s="51">
        <v>0</v>
      </c>
      <c r="M1101" s="51">
        <v>0</v>
      </c>
      <c r="N1101" s="72">
        <v>0</v>
      </c>
      <c r="O1101" s="65"/>
      <c r="P1101" s="63" t="s">
        <v>5049</v>
      </c>
      <c r="Q1101" s="63" t="s">
        <v>5186</v>
      </c>
      <c r="R1101" s="63" t="s">
        <v>4985</v>
      </c>
      <c r="S1101" s="63">
        <v>2</v>
      </c>
      <c r="T1101" s="3">
        <f t="shared" si="159"/>
        <v>2300</v>
      </c>
      <c r="U1101" s="3">
        <f t="shared" si="162"/>
        <v>2300</v>
      </c>
      <c r="V1101" s="3">
        <v>5375861</v>
      </c>
      <c r="W1101" s="3">
        <f t="shared" si="160"/>
        <v>2300</v>
      </c>
      <c r="X1101" s="3">
        <f t="shared" si="161"/>
        <v>2300</v>
      </c>
      <c r="Y1101" s="62">
        <v>0</v>
      </c>
      <c r="Z1101" s="138">
        <f t="shared" si="158"/>
        <v>5375861</v>
      </c>
      <c r="AA1101" s="84"/>
      <c r="AB1101" s="73"/>
    </row>
    <row r="1102" spans="1:29" s="13" customFormat="1" ht="14.6" x14ac:dyDescent="0.4">
      <c r="A1102" s="27"/>
      <c r="B1102" s="260">
        <v>1089</v>
      </c>
      <c r="C1102" s="66" t="s">
        <v>360</v>
      </c>
      <c r="D1102" s="70" t="s">
        <v>2226</v>
      </c>
      <c r="E1102" s="66" t="s">
        <v>354</v>
      </c>
      <c r="F1102" s="71" t="s">
        <v>354</v>
      </c>
      <c r="G1102" s="3">
        <v>2299</v>
      </c>
      <c r="H1102" s="47" t="s">
        <v>4907</v>
      </c>
      <c r="I1102" s="47" t="s">
        <v>4907</v>
      </c>
      <c r="J1102" s="47" t="s">
        <v>4907</v>
      </c>
      <c r="K1102" s="47" t="s">
        <v>4905</v>
      </c>
      <c r="L1102" s="51">
        <v>0</v>
      </c>
      <c r="M1102" s="51">
        <v>0</v>
      </c>
      <c r="N1102" s="72">
        <v>0</v>
      </c>
      <c r="O1102" s="65"/>
      <c r="P1102" s="63" t="s">
        <v>3270</v>
      </c>
      <c r="Q1102" s="63" t="s">
        <v>3760</v>
      </c>
      <c r="R1102" s="63" t="s">
        <v>4979</v>
      </c>
      <c r="S1102" s="63">
        <v>2</v>
      </c>
      <c r="T1102" s="3">
        <f t="shared" si="159"/>
        <v>2299</v>
      </c>
      <c r="U1102" s="3">
        <f t="shared" si="162"/>
        <v>2299</v>
      </c>
      <c r="V1102" s="3">
        <v>0</v>
      </c>
      <c r="W1102" s="3">
        <f t="shared" si="160"/>
        <v>2299</v>
      </c>
      <c r="X1102" s="3">
        <f t="shared" si="161"/>
        <v>2299</v>
      </c>
      <c r="Y1102" s="62">
        <v>0</v>
      </c>
      <c r="Z1102" s="138">
        <f t="shared" si="158"/>
        <v>0</v>
      </c>
      <c r="AA1102" s="84"/>
      <c r="AB1102" s="73"/>
    </row>
    <row r="1103" spans="1:29" s="13" customFormat="1" ht="14.6" x14ac:dyDescent="0.4">
      <c r="A1103" s="27"/>
      <c r="B1103" s="260">
        <v>1090</v>
      </c>
      <c r="C1103" s="66" t="s">
        <v>793</v>
      </c>
      <c r="D1103" s="80" t="s">
        <v>2550</v>
      </c>
      <c r="E1103" s="66" t="s">
        <v>1556</v>
      </c>
      <c r="F1103" s="71" t="s">
        <v>1557</v>
      </c>
      <c r="G1103" s="3">
        <v>2298</v>
      </c>
      <c r="H1103" s="47" t="s">
        <v>4907</v>
      </c>
      <c r="I1103" s="47" t="s">
        <v>4907</v>
      </c>
      <c r="J1103" s="47" t="s">
        <v>4907</v>
      </c>
      <c r="K1103" s="47" t="s">
        <v>4905</v>
      </c>
      <c r="L1103" s="51">
        <v>0</v>
      </c>
      <c r="M1103" s="51">
        <v>0</v>
      </c>
      <c r="N1103" s="72">
        <v>0.01</v>
      </c>
      <c r="O1103" s="65" t="s">
        <v>5165</v>
      </c>
      <c r="P1103" s="63" t="s">
        <v>5122</v>
      </c>
      <c r="Q1103" s="63" t="s">
        <v>5279</v>
      </c>
      <c r="R1103" s="63" t="s">
        <v>4985</v>
      </c>
      <c r="S1103" s="63">
        <v>2</v>
      </c>
      <c r="T1103" s="3">
        <f t="shared" si="159"/>
        <v>2298</v>
      </c>
      <c r="U1103" s="3">
        <f t="shared" si="162"/>
        <v>2298</v>
      </c>
      <c r="V1103" s="3">
        <v>1123329.8541666667</v>
      </c>
      <c r="W1103" s="3">
        <f t="shared" si="160"/>
        <v>2298</v>
      </c>
      <c r="X1103" s="3">
        <f t="shared" si="161"/>
        <v>2298</v>
      </c>
      <c r="Y1103" s="62">
        <v>1123329.8541666667</v>
      </c>
      <c r="Z1103" s="138">
        <f t="shared" si="158"/>
        <v>2246659.7083333335</v>
      </c>
      <c r="AA1103" s="84"/>
      <c r="AB1103" s="73"/>
    </row>
    <row r="1104" spans="1:29" s="13" customFormat="1" ht="14.6" x14ac:dyDescent="0.4">
      <c r="A1104" s="27"/>
      <c r="B1104" s="260">
        <v>1091</v>
      </c>
      <c r="C1104" s="66" t="s">
        <v>821</v>
      </c>
      <c r="D1104" s="74" t="s">
        <v>2567</v>
      </c>
      <c r="E1104" s="66" t="s">
        <v>836</v>
      </c>
      <c r="F1104" s="71" t="s">
        <v>840</v>
      </c>
      <c r="G1104" s="3">
        <v>2295</v>
      </c>
      <c r="H1104" s="47" t="s">
        <v>4907</v>
      </c>
      <c r="I1104" s="47" t="s">
        <v>4907</v>
      </c>
      <c r="J1104" s="47" t="s">
        <v>4907</v>
      </c>
      <c r="K1104" s="47" t="s">
        <v>4905</v>
      </c>
      <c r="L1104" s="51">
        <v>0</v>
      </c>
      <c r="M1104" s="51">
        <v>0</v>
      </c>
      <c r="N1104" s="72">
        <v>0</v>
      </c>
      <c r="O1104" s="65"/>
      <c r="P1104" s="63" t="s">
        <v>4487</v>
      </c>
      <c r="Q1104" s="63" t="s">
        <v>4488</v>
      </c>
      <c r="R1104" s="63" t="s">
        <v>4985</v>
      </c>
      <c r="S1104" s="63">
        <v>2</v>
      </c>
      <c r="T1104" s="3">
        <f t="shared" si="159"/>
        <v>2295</v>
      </c>
      <c r="U1104" s="3">
        <f t="shared" si="162"/>
        <v>2295</v>
      </c>
      <c r="V1104" s="3">
        <f>T1104*1800</f>
        <v>4131000</v>
      </c>
      <c r="W1104" s="3">
        <f t="shared" si="160"/>
        <v>2295</v>
      </c>
      <c r="X1104" s="3">
        <f t="shared" si="161"/>
        <v>2295</v>
      </c>
      <c r="Y1104" s="62">
        <f>U1104*1800</f>
        <v>4131000</v>
      </c>
      <c r="Z1104" s="138">
        <f t="shared" si="158"/>
        <v>8262000</v>
      </c>
      <c r="AA1104" s="84"/>
      <c r="AB1104" s="73"/>
    </row>
    <row r="1105" spans="1:29" s="13" customFormat="1" ht="14.6" x14ac:dyDescent="0.4">
      <c r="A1105" s="27"/>
      <c r="B1105" s="260">
        <v>1092</v>
      </c>
      <c r="C1105" s="66" t="s">
        <v>1097</v>
      </c>
      <c r="D1105" s="70" t="s">
        <v>2779</v>
      </c>
      <c r="E1105" s="66" t="s">
        <v>1310</v>
      </c>
      <c r="F1105" s="71" t="s">
        <v>1310</v>
      </c>
      <c r="G1105" s="3">
        <v>2295</v>
      </c>
      <c r="H1105" s="47" t="s">
        <v>4907</v>
      </c>
      <c r="I1105" s="47" t="s">
        <v>4907</v>
      </c>
      <c r="J1105" s="47" t="s">
        <v>4907</v>
      </c>
      <c r="K1105" s="47" t="s">
        <v>4905</v>
      </c>
      <c r="L1105" s="51">
        <v>0</v>
      </c>
      <c r="M1105" s="51">
        <v>0</v>
      </c>
      <c r="N1105" s="72">
        <v>0.2</v>
      </c>
      <c r="O1105" s="65" t="s">
        <v>5165</v>
      </c>
      <c r="P1105" s="63" t="s">
        <v>5153</v>
      </c>
      <c r="Q1105" s="63" t="s">
        <v>5324</v>
      </c>
      <c r="R1105" s="63" t="s">
        <v>4985</v>
      </c>
      <c r="S1105" s="63">
        <v>2</v>
      </c>
      <c r="T1105" s="3">
        <f t="shared" si="159"/>
        <v>2295</v>
      </c>
      <c r="U1105" s="3">
        <f t="shared" si="162"/>
        <v>2295</v>
      </c>
      <c r="V1105" s="3">
        <v>2222222</v>
      </c>
      <c r="W1105" s="3">
        <f t="shared" si="160"/>
        <v>2295</v>
      </c>
      <c r="X1105" s="3">
        <f t="shared" si="161"/>
        <v>2295</v>
      </c>
      <c r="Y1105" s="62">
        <v>0</v>
      </c>
      <c r="Z1105" s="138">
        <f t="shared" ref="Z1105:Z1136" si="163">V1105+Y1105</f>
        <v>2222222</v>
      </c>
      <c r="AA1105" s="84"/>
      <c r="AB1105" s="73"/>
    </row>
    <row r="1106" spans="1:29" s="13" customFormat="1" ht="24.9" x14ac:dyDescent="0.4">
      <c r="A1106" s="31"/>
      <c r="B1106" s="260">
        <v>1093</v>
      </c>
      <c r="C1106" s="66" t="s">
        <v>261</v>
      </c>
      <c r="D1106" s="70" t="s">
        <v>2182</v>
      </c>
      <c r="E1106" s="66" t="s">
        <v>281</v>
      </c>
      <c r="F1106" s="71" t="s">
        <v>289</v>
      </c>
      <c r="G1106" s="3">
        <v>2289</v>
      </c>
      <c r="H1106" s="47" t="s">
        <v>4907</v>
      </c>
      <c r="I1106" s="47" t="s">
        <v>4907</v>
      </c>
      <c r="J1106" s="47" t="s">
        <v>4907</v>
      </c>
      <c r="K1106" s="47" t="s">
        <v>4905</v>
      </c>
      <c r="L1106" s="51">
        <v>0</v>
      </c>
      <c r="M1106" s="51">
        <v>0</v>
      </c>
      <c r="N1106" s="72">
        <v>0</v>
      </c>
      <c r="O1106" s="65"/>
      <c r="P1106" s="63" t="s">
        <v>4155</v>
      </c>
      <c r="Q1106" s="63" t="s">
        <v>4156</v>
      </c>
      <c r="R1106" s="63" t="s">
        <v>4985</v>
      </c>
      <c r="S1106" s="63">
        <v>2</v>
      </c>
      <c r="T1106" s="3">
        <f t="shared" si="159"/>
        <v>2289</v>
      </c>
      <c r="U1106" s="3">
        <f t="shared" si="162"/>
        <v>2289</v>
      </c>
      <c r="V1106" s="3">
        <v>21073833.5825</v>
      </c>
      <c r="W1106" s="3">
        <f t="shared" si="160"/>
        <v>2289</v>
      </c>
      <c r="X1106" s="3">
        <f t="shared" si="161"/>
        <v>2289</v>
      </c>
      <c r="Y1106" s="62">
        <v>21073833.5825</v>
      </c>
      <c r="Z1106" s="138">
        <f t="shared" si="163"/>
        <v>42147667.164999999</v>
      </c>
      <c r="AA1106" s="84"/>
      <c r="AB1106" s="73"/>
      <c r="AC1106" s="11"/>
    </row>
    <row r="1107" spans="1:29" s="13" customFormat="1" ht="14.6" x14ac:dyDescent="0.4">
      <c r="A1107" s="27"/>
      <c r="B1107" s="260">
        <v>1094</v>
      </c>
      <c r="C1107" s="66" t="s">
        <v>743</v>
      </c>
      <c r="D1107" s="70" t="s">
        <v>2524</v>
      </c>
      <c r="E1107" s="66" t="s">
        <v>768</v>
      </c>
      <c r="F1107" s="71" t="s">
        <v>768</v>
      </c>
      <c r="G1107" s="3">
        <v>2284</v>
      </c>
      <c r="H1107" s="47" t="s">
        <v>4907</v>
      </c>
      <c r="I1107" s="47" t="s">
        <v>4907</v>
      </c>
      <c r="J1107" s="47" t="s">
        <v>4907</v>
      </c>
      <c r="K1107" s="47" t="s">
        <v>4905</v>
      </c>
      <c r="L1107" s="51">
        <v>0</v>
      </c>
      <c r="M1107" s="51">
        <v>0</v>
      </c>
      <c r="N1107" s="72">
        <v>0</v>
      </c>
      <c r="O1107" s="65"/>
      <c r="P1107" s="63" t="s">
        <v>4469</v>
      </c>
      <c r="Q1107" s="63" t="s">
        <v>4470</v>
      </c>
      <c r="R1107" s="63" t="s">
        <v>4985</v>
      </c>
      <c r="S1107" s="63">
        <v>2</v>
      </c>
      <c r="T1107" s="62">
        <f t="shared" si="159"/>
        <v>2284</v>
      </c>
      <c r="U1107" s="62">
        <f t="shared" si="162"/>
        <v>2284</v>
      </c>
      <c r="V1107" s="3">
        <v>11000000</v>
      </c>
      <c r="W1107" s="3">
        <f t="shared" si="160"/>
        <v>2284</v>
      </c>
      <c r="X1107" s="3">
        <f t="shared" si="161"/>
        <v>2284</v>
      </c>
      <c r="Y1107" s="62">
        <v>11000000</v>
      </c>
      <c r="Z1107" s="138">
        <f t="shared" si="163"/>
        <v>22000000</v>
      </c>
      <c r="AA1107" s="84"/>
      <c r="AB1107" s="73"/>
      <c r="AC1107" s="14"/>
    </row>
    <row r="1108" spans="1:29" s="13" customFormat="1" ht="24.9" x14ac:dyDescent="0.4">
      <c r="A1108" s="27"/>
      <c r="B1108" s="260">
        <v>1095</v>
      </c>
      <c r="C1108" s="66" t="s">
        <v>693</v>
      </c>
      <c r="D1108" s="70" t="s">
        <v>2988</v>
      </c>
      <c r="E1108" s="66" t="s">
        <v>77</v>
      </c>
      <c r="F1108" s="71" t="s">
        <v>1283</v>
      </c>
      <c r="G1108" s="3">
        <v>2277</v>
      </c>
      <c r="H1108" s="47" t="s">
        <v>4907</v>
      </c>
      <c r="I1108" s="47" t="s">
        <v>4907</v>
      </c>
      <c r="J1108" s="47" t="s">
        <v>4907</v>
      </c>
      <c r="K1108" s="47" t="s">
        <v>4905</v>
      </c>
      <c r="L1108" s="51">
        <v>0</v>
      </c>
      <c r="M1108" s="51">
        <v>0</v>
      </c>
      <c r="N1108" s="72">
        <v>0</v>
      </c>
      <c r="O1108" s="65"/>
      <c r="P1108" s="258" t="s">
        <v>4962</v>
      </c>
      <c r="Q1108" s="63" t="s">
        <v>3612</v>
      </c>
      <c r="R1108" s="63" t="s">
        <v>4979</v>
      </c>
      <c r="S1108" s="63">
        <v>3</v>
      </c>
      <c r="T1108" s="3">
        <f t="shared" si="159"/>
        <v>2277</v>
      </c>
      <c r="U1108" s="3">
        <f t="shared" si="162"/>
        <v>2277</v>
      </c>
      <c r="V1108" s="3">
        <v>1968621.6769067796</v>
      </c>
      <c r="W1108" s="3">
        <f t="shared" si="160"/>
        <v>2277</v>
      </c>
      <c r="X1108" s="3">
        <f t="shared" si="161"/>
        <v>2277</v>
      </c>
      <c r="Y1108" s="62">
        <v>1968621.6769067796</v>
      </c>
      <c r="Z1108" s="138">
        <f t="shared" si="163"/>
        <v>3937243.3538135593</v>
      </c>
      <c r="AA1108" s="84"/>
      <c r="AB1108" s="73"/>
    </row>
    <row r="1109" spans="1:29" s="13" customFormat="1" ht="14.6" x14ac:dyDescent="0.4">
      <c r="A1109" s="27"/>
      <c r="B1109" s="260">
        <v>1096</v>
      </c>
      <c r="C1109" s="66" t="s">
        <v>1138</v>
      </c>
      <c r="D1109" s="80" t="s">
        <v>2798</v>
      </c>
      <c r="E1109" s="66" t="s">
        <v>1151</v>
      </c>
      <c r="F1109" s="71" t="s">
        <v>1151</v>
      </c>
      <c r="G1109" s="3">
        <v>2277</v>
      </c>
      <c r="H1109" s="47" t="s">
        <v>4907</v>
      </c>
      <c r="I1109" s="47" t="s">
        <v>4907</v>
      </c>
      <c r="J1109" s="47" t="s">
        <v>4907</v>
      </c>
      <c r="K1109" s="47" t="s">
        <v>4905</v>
      </c>
      <c r="L1109" s="51">
        <v>0</v>
      </c>
      <c r="M1109" s="51">
        <v>0</v>
      </c>
      <c r="N1109" s="72">
        <v>0</v>
      </c>
      <c r="O1109" s="65"/>
      <c r="P1109" s="63" t="s">
        <v>4686</v>
      </c>
      <c r="Q1109" s="63" t="s">
        <v>4687</v>
      </c>
      <c r="R1109" s="63" t="s">
        <v>4985</v>
      </c>
      <c r="S1109" s="63">
        <v>2</v>
      </c>
      <c r="T1109" s="62">
        <f t="shared" si="159"/>
        <v>2277</v>
      </c>
      <c r="U1109" s="62">
        <f t="shared" si="162"/>
        <v>2277</v>
      </c>
      <c r="V1109" s="3">
        <v>122850</v>
      </c>
      <c r="W1109" s="3">
        <f t="shared" si="160"/>
        <v>2277</v>
      </c>
      <c r="X1109" s="3">
        <f t="shared" si="161"/>
        <v>2277</v>
      </c>
      <c r="Y1109" s="62">
        <v>122850</v>
      </c>
      <c r="Z1109" s="138">
        <f t="shared" si="163"/>
        <v>245700</v>
      </c>
      <c r="AA1109" s="84"/>
      <c r="AB1109" s="73"/>
    </row>
    <row r="1110" spans="1:29" s="13" customFormat="1" ht="24.9" x14ac:dyDescent="0.4">
      <c r="A1110" s="27"/>
      <c r="B1110" s="260">
        <v>1097</v>
      </c>
      <c r="C1110" s="66" t="s">
        <v>693</v>
      </c>
      <c r="D1110" s="70" t="s">
        <v>2989</v>
      </c>
      <c r="E1110" s="66" t="s">
        <v>1839</v>
      </c>
      <c r="F1110" s="71" t="s">
        <v>1750</v>
      </c>
      <c r="G1110" s="3">
        <v>2275</v>
      </c>
      <c r="H1110" s="47" t="s">
        <v>4907</v>
      </c>
      <c r="I1110" s="47" t="s">
        <v>4907</v>
      </c>
      <c r="J1110" s="47" t="s">
        <v>4907</v>
      </c>
      <c r="K1110" s="47" t="s">
        <v>4905</v>
      </c>
      <c r="L1110" s="51">
        <v>0</v>
      </c>
      <c r="M1110" s="51">
        <v>0</v>
      </c>
      <c r="N1110" s="72">
        <v>0</v>
      </c>
      <c r="O1110" s="65"/>
      <c r="P1110" s="63" t="s">
        <v>4417</v>
      </c>
      <c r="Q1110" s="63" t="s">
        <v>4418</v>
      </c>
      <c r="R1110" s="63" t="s">
        <v>4985</v>
      </c>
      <c r="S1110" s="63">
        <v>2</v>
      </c>
      <c r="T1110" s="3">
        <f t="shared" si="159"/>
        <v>2275</v>
      </c>
      <c r="U1110" s="3">
        <f t="shared" si="162"/>
        <v>2275</v>
      </c>
      <c r="V1110" s="3">
        <v>11984146</v>
      </c>
      <c r="W1110" s="3">
        <f t="shared" si="160"/>
        <v>2275</v>
      </c>
      <c r="X1110" s="3">
        <f t="shared" si="161"/>
        <v>2275</v>
      </c>
      <c r="Y1110" s="62">
        <v>0</v>
      </c>
      <c r="Z1110" s="138">
        <f t="shared" si="163"/>
        <v>11984146</v>
      </c>
      <c r="AA1110" s="84"/>
      <c r="AB1110" s="73"/>
    </row>
    <row r="1111" spans="1:29" s="13" customFormat="1" ht="14.6" x14ac:dyDescent="0.4">
      <c r="A1111" s="27"/>
      <c r="B1111" s="260">
        <v>1098</v>
      </c>
      <c r="C1111" s="66" t="s">
        <v>1063</v>
      </c>
      <c r="D1111" s="70" t="s">
        <v>2744</v>
      </c>
      <c r="E1111" s="66" t="s">
        <v>1083</v>
      </c>
      <c r="F1111" s="71" t="s">
        <v>1083</v>
      </c>
      <c r="G1111" s="3">
        <v>2271</v>
      </c>
      <c r="H1111" s="47" t="s">
        <v>4907</v>
      </c>
      <c r="I1111" s="47" t="s">
        <v>4907</v>
      </c>
      <c r="J1111" s="47" t="s">
        <v>4907</v>
      </c>
      <c r="K1111" s="47" t="s">
        <v>4905</v>
      </c>
      <c r="L1111" s="51">
        <v>0</v>
      </c>
      <c r="M1111" s="51">
        <v>0</v>
      </c>
      <c r="N1111" s="72">
        <v>0</v>
      </c>
      <c r="O1111" s="65"/>
      <c r="P1111" s="63" t="s">
        <v>4651</v>
      </c>
      <c r="Q1111" s="63" t="s">
        <v>4652</v>
      </c>
      <c r="R1111" s="63" t="s">
        <v>4985</v>
      </c>
      <c r="S1111" s="63">
        <v>2</v>
      </c>
      <c r="T1111" s="62">
        <f t="shared" si="159"/>
        <v>2271</v>
      </c>
      <c r="U1111" s="62">
        <f t="shared" si="162"/>
        <v>2271</v>
      </c>
      <c r="V1111" s="3">
        <v>3015592.2489583334</v>
      </c>
      <c r="W1111" s="3">
        <f t="shared" si="160"/>
        <v>2271</v>
      </c>
      <c r="X1111" s="3">
        <f t="shared" si="161"/>
        <v>2271</v>
      </c>
      <c r="Y1111" s="62">
        <v>3015592.2489583334</v>
      </c>
      <c r="Z1111" s="138">
        <f t="shared" si="163"/>
        <v>6031184.4979166668</v>
      </c>
      <c r="AA1111" s="84"/>
      <c r="AB1111" s="73"/>
    </row>
    <row r="1112" spans="1:29" s="13" customFormat="1" ht="24.9" x14ac:dyDescent="0.4">
      <c r="A1112" s="27"/>
      <c r="B1112" s="260">
        <v>1099</v>
      </c>
      <c r="C1112" s="66" t="s">
        <v>793</v>
      </c>
      <c r="D1112" s="80" t="s">
        <v>2542</v>
      </c>
      <c r="E1112" s="66" t="s">
        <v>810</v>
      </c>
      <c r="F1112" s="71" t="s">
        <v>810</v>
      </c>
      <c r="G1112" s="3">
        <v>2270</v>
      </c>
      <c r="H1112" s="47" t="s">
        <v>4907</v>
      </c>
      <c r="I1112" s="47" t="s">
        <v>4907</v>
      </c>
      <c r="J1112" s="47" t="s">
        <v>4907</v>
      </c>
      <c r="K1112" s="47" t="s">
        <v>4905</v>
      </c>
      <c r="L1112" s="51">
        <v>0</v>
      </c>
      <c r="M1112" s="51">
        <v>0</v>
      </c>
      <c r="N1112" s="72">
        <v>0</v>
      </c>
      <c r="O1112" s="65"/>
      <c r="P1112" s="63" t="s">
        <v>4473</v>
      </c>
      <c r="Q1112" s="63" t="s">
        <v>4474</v>
      </c>
      <c r="R1112" s="63" t="s">
        <v>4985</v>
      </c>
      <c r="S1112" s="63">
        <v>2</v>
      </c>
      <c r="T1112" s="62">
        <f t="shared" si="159"/>
        <v>2270</v>
      </c>
      <c r="U1112" s="62">
        <f t="shared" si="162"/>
        <v>2270</v>
      </c>
      <c r="V1112" s="3">
        <v>1706912.5</v>
      </c>
      <c r="W1112" s="3">
        <f t="shared" si="160"/>
        <v>2270</v>
      </c>
      <c r="X1112" s="3">
        <f t="shared" si="161"/>
        <v>2270</v>
      </c>
      <c r="Y1112" s="62">
        <v>1706912.5</v>
      </c>
      <c r="Z1112" s="138">
        <f t="shared" si="163"/>
        <v>3413825</v>
      </c>
      <c r="AA1112" s="84"/>
      <c r="AB1112" s="73"/>
      <c r="AC1112" s="14"/>
    </row>
    <row r="1113" spans="1:29" s="13" customFormat="1" ht="14.6" x14ac:dyDescent="0.4">
      <c r="A1113" s="27"/>
      <c r="B1113" s="260">
        <v>1100</v>
      </c>
      <c r="C1113" s="66" t="s">
        <v>693</v>
      </c>
      <c r="D1113" s="70" t="s">
        <v>2469</v>
      </c>
      <c r="E1113" s="66" t="s">
        <v>1274</v>
      </c>
      <c r="F1113" s="71" t="s">
        <v>1285</v>
      </c>
      <c r="G1113" s="3">
        <v>2267</v>
      </c>
      <c r="H1113" s="47" t="s">
        <v>4907</v>
      </c>
      <c r="I1113" s="47" t="s">
        <v>4907</v>
      </c>
      <c r="J1113" s="47" t="s">
        <v>4907</v>
      </c>
      <c r="K1113" s="47" t="s">
        <v>4905</v>
      </c>
      <c r="L1113" s="51">
        <v>0</v>
      </c>
      <c r="M1113" s="51">
        <v>0</v>
      </c>
      <c r="N1113" s="72">
        <v>0</v>
      </c>
      <c r="O1113" s="65"/>
      <c r="P1113" s="258" t="s">
        <v>4960</v>
      </c>
      <c r="Q1113" s="63" t="s">
        <v>3610</v>
      </c>
      <c r="R1113" s="63" t="s">
        <v>4979</v>
      </c>
      <c r="S1113" s="63">
        <v>3</v>
      </c>
      <c r="T1113" s="3">
        <f t="shared" ref="T1113:T1148" si="164">IF(G1113*(1-L1113)-AA1113&gt;0,G1113*(1-L1113)-AA1113,0)</f>
        <v>2267</v>
      </c>
      <c r="U1113" s="3">
        <f t="shared" si="162"/>
        <v>2267</v>
      </c>
      <c r="V1113" s="3">
        <v>3615758.9753401363</v>
      </c>
      <c r="W1113" s="3">
        <f t="shared" si="160"/>
        <v>2267</v>
      </c>
      <c r="X1113" s="3">
        <f t="shared" si="161"/>
        <v>2267</v>
      </c>
      <c r="Y1113" s="62">
        <v>3615758.9753401363</v>
      </c>
      <c r="Z1113" s="138">
        <f t="shared" si="163"/>
        <v>7231517.9506802727</v>
      </c>
      <c r="AA1113" s="84"/>
      <c r="AB1113" s="73"/>
    </row>
    <row r="1114" spans="1:29" s="13" customFormat="1" ht="14.6" x14ac:dyDescent="0.4">
      <c r="A1114" s="29"/>
      <c r="B1114" s="260">
        <v>1101</v>
      </c>
      <c r="C1114" s="66" t="s">
        <v>693</v>
      </c>
      <c r="D1114" s="70" t="s">
        <v>2470</v>
      </c>
      <c r="E1114" s="66" t="s">
        <v>1273</v>
      </c>
      <c r="F1114" s="71" t="s">
        <v>1284</v>
      </c>
      <c r="G1114" s="3">
        <v>2265</v>
      </c>
      <c r="H1114" s="47" t="s">
        <v>4907</v>
      </c>
      <c r="I1114" s="47" t="s">
        <v>4907</v>
      </c>
      <c r="J1114" s="47" t="s">
        <v>4907</v>
      </c>
      <c r="K1114" s="47" t="s">
        <v>4905</v>
      </c>
      <c r="L1114" s="51">
        <v>0</v>
      </c>
      <c r="M1114" s="51">
        <v>0</v>
      </c>
      <c r="N1114" s="72">
        <v>0</v>
      </c>
      <c r="O1114" s="65"/>
      <c r="P1114" s="63" t="s">
        <v>4419</v>
      </c>
      <c r="Q1114" s="63" t="s">
        <v>4420</v>
      </c>
      <c r="R1114" s="63" t="s">
        <v>4985</v>
      </c>
      <c r="S1114" s="63">
        <v>2</v>
      </c>
      <c r="T1114" s="3">
        <f t="shared" si="164"/>
        <v>2265</v>
      </c>
      <c r="U1114" s="3">
        <f t="shared" si="162"/>
        <v>2265</v>
      </c>
      <c r="V1114" s="3">
        <v>2249229.6515151514</v>
      </c>
      <c r="W1114" s="3">
        <f t="shared" si="160"/>
        <v>2265</v>
      </c>
      <c r="X1114" s="3">
        <f t="shared" si="161"/>
        <v>2265</v>
      </c>
      <c r="Y1114" s="62">
        <v>2249229.6515151514</v>
      </c>
      <c r="Z1114" s="138">
        <f t="shared" si="163"/>
        <v>4498459.3030303027</v>
      </c>
      <c r="AA1114" s="114"/>
      <c r="AB1114" s="115"/>
      <c r="AC1114" s="12"/>
    </row>
    <row r="1115" spans="1:29" s="13" customFormat="1" ht="24.9" x14ac:dyDescent="0.4">
      <c r="A1115" s="27"/>
      <c r="B1115" s="260">
        <v>1102</v>
      </c>
      <c r="C1115" s="66" t="s">
        <v>471</v>
      </c>
      <c r="D1115" s="70" t="s">
        <v>2953</v>
      </c>
      <c r="E1115" s="66" t="s">
        <v>1260</v>
      </c>
      <c r="F1115" s="71" t="s">
        <v>1260</v>
      </c>
      <c r="G1115" s="3">
        <v>2252</v>
      </c>
      <c r="H1115" s="47" t="s">
        <v>4907</v>
      </c>
      <c r="I1115" s="47" t="s">
        <v>4907</v>
      </c>
      <c r="J1115" s="47" t="s">
        <v>4907</v>
      </c>
      <c r="K1115" s="47" t="s">
        <v>4905</v>
      </c>
      <c r="L1115" s="51">
        <v>0</v>
      </c>
      <c r="M1115" s="51">
        <v>0</v>
      </c>
      <c r="N1115" s="72">
        <v>0</v>
      </c>
      <c r="O1115" s="65"/>
      <c r="P1115" s="63" t="s">
        <v>5089</v>
      </c>
      <c r="Q1115" s="63" t="s">
        <v>5240</v>
      </c>
      <c r="R1115" s="63" t="s">
        <v>4985</v>
      </c>
      <c r="S1115" s="63">
        <v>2</v>
      </c>
      <c r="T1115" s="3">
        <f t="shared" si="164"/>
        <v>2252</v>
      </c>
      <c r="U1115" s="3">
        <f t="shared" si="162"/>
        <v>2252</v>
      </c>
      <c r="V1115" s="3">
        <v>4552590</v>
      </c>
      <c r="W1115" s="3">
        <f t="shared" si="160"/>
        <v>2252</v>
      </c>
      <c r="X1115" s="3">
        <f t="shared" si="161"/>
        <v>2252</v>
      </c>
      <c r="Y1115" s="62">
        <v>0</v>
      </c>
      <c r="Z1115" s="138">
        <f t="shared" si="163"/>
        <v>4552590</v>
      </c>
      <c r="AA1115" s="84"/>
      <c r="AB1115" s="73"/>
    </row>
    <row r="1116" spans="1:29" s="13" customFormat="1" ht="14.6" x14ac:dyDescent="0.4">
      <c r="A1116" s="27"/>
      <c r="B1116" s="260">
        <v>1103</v>
      </c>
      <c r="C1116" s="66" t="s">
        <v>261</v>
      </c>
      <c r="D1116" s="70" t="s">
        <v>2183</v>
      </c>
      <c r="E1116" s="66" t="s">
        <v>282</v>
      </c>
      <c r="F1116" s="71" t="s">
        <v>282</v>
      </c>
      <c r="G1116" s="3">
        <v>2250</v>
      </c>
      <c r="H1116" s="47" t="s">
        <v>4907</v>
      </c>
      <c r="I1116" s="47" t="s">
        <v>4907</v>
      </c>
      <c r="J1116" s="47" t="s">
        <v>4907</v>
      </c>
      <c r="K1116" s="47" t="s">
        <v>4905</v>
      </c>
      <c r="L1116" s="51">
        <v>0</v>
      </c>
      <c r="M1116" s="51">
        <v>0</v>
      </c>
      <c r="N1116" s="72">
        <v>0</v>
      </c>
      <c r="O1116" s="65"/>
      <c r="P1116" s="63" t="s">
        <v>4157</v>
      </c>
      <c r="Q1116" s="63" t="s">
        <v>4158</v>
      </c>
      <c r="R1116" s="63" t="s">
        <v>4985</v>
      </c>
      <c r="S1116" s="63">
        <v>2</v>
      </c>
      <c r="T1116" s="3">
        <f t="shared" si="164"/>
        <v>2250</v>
      </c>
      <c r="U1116" s="3">
        <f t="shared" si="162"/>
        <v>2250</v>
      </c>
      <c r="V1116" s="3">
        <v>327794.5625</v>
      </c>
      <c r="W1116" s="3">
        <f t="shared" si="160"/>
        <v>2250</v>
      </c>
      <c r="X1116" s="3">
        <f t="shared" si="161"/>
        <v>2250</v>
      </c>
      <c r="Y1116" s="62">
        <v>0</v>
      </c>
      <c r="Z1116" s="138">
        <f t="shared" si="163"/>
        <v>327794.5625</v>
      </c>
      <c r="AA1116" s="84"/>
      <c r="AB1116" s="73"/>
    </row>
    <row r="1117" spans="1:29" s="13" customFormat="1" ht="24.9" x14ac:dyDescent="0.4">
      <c r="A1117" s="27"/>
      <c r="B1117" s="260">
        <v>1104</v>
      </c>
      <c r="C1117" s="66" t="s">
        <v>319</v>
      </c>
      <c r="D1117" s="70" t="s">
        <v>2441</v>
      </c>
      <c r="E1117" s="66" t="s">
        <v>680</v>
      </c>
      <c r="F1117" s="71" t="s">
        <v>680</v>
      </c>
      <c r="G1117" s="3">
        <v>2248</v>
      </c>
      <c r="H1117" s="47" t="s">
        <v>4907</v>
      </c>
      <c r="I1117" s="47" t="s">
        <v>4907</v>
      </c>
      <c r="J1117" s="47" t="s">
        <v>4907</v>
      </c>
      <c r="K1117" s="47" t="s">
        <v>4905</v>
      </c>
      <c r="L1117" s="51">
        <v>0</v>
      </c>
      <c r="M1117" s="51">
        <v>0</v>
      </c>
      <c r="N1117" s="72">
        <v>0</v>
      </c>
      <c r="O1117" s="65"/>
      <c r="P1117" s="63" t="s">
        <v>4378</v>
      </c>
      <c r="Q1117" s="63" t="s">
        <v>4379</v>
      </c>
      <c r="R1117" s="63" t="s">
        <v>4985</v>
      </c>
      <c r="S1117" s="63">
        <v>2</v>
      </c>
      <c r="T1117" s="62">
        <f t="shared" si="164"/>
        <v>2248</v>
      </c>
      <c r="U1117" s="62">
        <f t="shared" si="162"/>
        <v>2248</v>
      </c>
      <c r="V1117" s="3">
        <v>1321185.8031250001</v>
      </c>
      <c r="W1117" s="3">
        <f t="shared" si="160"/>
        <v>2248</v>
      </c>
      <c r="X1117" s="3">
        <f t="shared" si="161"/>
        <v>2248</v>
      </c>
      <c r="Y1117" s="62">
        <v>1321185.8031250001</v>
      </c>
      <c r="Z1117" s="138">
        <f t="shared" si="163"/>
        <v>2642371.6062500002</v>
      </c>
      <c r="AA1117" s="84"/>
      <c r="AB1117" s="73"/>
    </row>
    <row r="1118" spans="1:29" s="13" customFormat="1" ht="24.9" x14ac:dyDescent="0.4">
      <c r="A1118" s="27"/>
      <c r="B1118" s="260">
        <v>1105</v>
      </c>
      <c r="C1118" s="66" t="s">
        <v>1063</v>
      </c>
      <c r="D1118" s="66" t="s">
        <v>2748</v>
      </c>
      <c r="E1118" s="66" t="s">
        <v>1084</v>
      </c>
      <c r="F1118" s="71" t="s">
        <v>1091</v>
      </c>
      <c r="G1118" s="3">
        <v>2248</v>
      </c>
      <c r="H1118" s="47" t="s">
        <v>4907</v>
      </c>
      <c r="I1118" s="47" t="s">
        <v>4907</v>
      </c>
      <c r="J1118" s="47" t="s">
        <v>4907</v>
      </c>
      <c r="K1118" s="47" t="s">
        <v>4905</v>
      </c>
      <c r="L1118" s="51">
        <v>0</v>
      </c>
      <c r="M1118" s="51">
        <v>0</v>
      </c>
      <c r="N1118" s="72">
        <v>0</v>
      </c>
      <c r="O1118" s="65"/>
      <c r="P1118" s="63" t="s">
        <v>5148</v>
      </c>
      <c r="Q1118" s="63" t="s">
        <v>5315</v>
      </c>
      <c r="R1118" s="63" t="s">
        <v>4985</v>
      </c>
      <c r="S1118" s="63">
        <v>2</v>
      </c>
      <c r="T1118" s="62">
        <f t="shared" si="164"/>
        <v>2248</v>
      </c>
      <c r="U1118" s="62">
        <f t="shared" si="162"/>
        <v>2248</v>
      </c>
      <c r="V1118" s="3">
        <f>T1118*1800</f>
        <v>4046400</v>
      </c>
      <c r="W1118" s="3">
        <f t="shared" si="160"/>
        <v>2248</v>
      </c>
      <c r="X1118" s="3">
        <f t="shared" si="161"/>
        <v>2248</v>
      </c>
      <c r="Y1118" s="62">
        <f>U1118*1800</f>
        <v>4046400</v>
      </c>
      <c r="Z1118" s="138">
        <f t="shared" si="163"/>
        <v>8092800</v>
      </c>
      <c r="AA1118" s="84"/>
      <c r="AB1118" s="73"/>
    </row>
    <row r="1119" spans="1:29" s="13" customFormat="1" ht="24.9" x14ac:dyDescent="0.4">
      <c r="A1119" s="27"/>
      <c r="B1119" s="260">
        <v>1106</v>
      </c>
      <c r="C1119" s="66" t="s">
        <v>1063</v>
      </c>
      <c r="D1119" s="70" t="s">
        <v>3039</v>
      </c>
      <c r="E1119" s="66" t="s">
        <v>1085</v>
      </c>
      <c r="F1119" s="71" t="s">
        <v>1085</v>
      </c>
      <c r="G1119" s="3">
        <v>2242</v>
      </c>
      <c r="H1119" s="47" t="s">
        <v>4907</v>
      </c>
      <c r="I1119" s="47" t="s">
        <v>4907</v>
      </c>
      <c r="J1119" s="47" t="s">
        <v>4907</v>
      </c>
      <c r="K1119" s="47" t="s">
        <v>4905</v>
      </c>
      <c r="L1119" s="51">
        <v>0</v>
      </c>
      <c r="M1119" s="51">
        <v>0</v>
      </c>
      <c r="N1119" s="72">
        <v>0</v>
      </c>
      <c r="O1119" s="65"/>
      <c r="P1119" s="63" t="s">
        <v>4653</v>
      </c>
      <c r="Q1119" s="63" t="s">
        <v>4654</v>
      </c>
      <c r="R1119" s="63" t="s">
        <v>4985</v>
      </c>
      <c r="S1119" s="63">
        <v>2</v>
      </c>
      <c r="T1119" s="62">
        <f t="shared" si="164"/>
        <v>2242</v>
      </c>
      <c r="U1119" s="62">
        <f t="shared" si="162"/>
        <v>2242</v>
      </c>
      <c r="V1119" s="3">
        <v>2002303.97</v>
      </c>
      <c r="W1119" s="3">
        <f t="shared" si="160"/>
        <v>2242</v>
      </c>
      <c r="X1119" s="3">
        <f t="shared" si="161"/>
        <v>2242</v>
      </c>
      <c r="Y1119" s="62">
        <v>2002303.97</v>
      </c>
      <c r="Z1119" s="138">
        <f t="shared" si="163"/>
        <v>4004607.94</v>
      </c>
      <c r="AA1119" s="84"/>
      <c r="AB1119" s="73"/>
    </row>
    <row r="1120" spans="1:29" s="13" customFormat="1" ht="24.9" x14ac:dyDescent="0.4">
      <c r="A1120" s="27"/>
      <c r="B1120" s="260">
        <v>1107</v>
      </c>
      <c r="C1120" s="66" t="s">
        <v>1097</v>
      </c>
      <c r="D1120" s="70" t="s">
        <v>2781</v>
      </c>
      <c r="E1120" s="66" t="s">
        <v>1306</v>
      </c>
      <c r="F1120" s="71" t="s">
        <v>1313</v>
      </c>
      <c r="G1120" s="3">
        <v>2241</v>
      </c>
      <c r="H1120" s="47" t="s">
        <v>4907</v>
      </c>
      <c r="I1120" s="47" t="s">
        <v>4907</v>
      </c>
      <c r="J1120" s="47" t="s">
        <v>4907</v>
      </c>
      <c r="K1120" s="47" t="s">
        <v>4905</v>
      </c>
      <c r="L1120" s="51">
        <v>0</v>
      </c>
      <c r="M1120" s="51">
        <v>0</v>
      </c>
      <c r="N1120" s="72">
        <v>0.08</v>
      </c>
      <c r="O1120" s="65" t="s">
        <v>5165</v>
      </c>
      <c r="P1120" s="63" t="s">
        <v>4678</v>
      </c>
      <c r="Q1120" s="63" t="s">
        <v>4679</v>
      </c>
      <c r="R1120" s="63" t="s">
        <v>4985</v>
      </c>
      <c r="S1120" s="63">
        <v>2</v>
      </c>
      <c r="T1120" s="3">
        <f t="shared" si="164"/>
        <v>2241</v>
      </c>
      <c r="U1120" s="3">
        <f t="shared" si="162"/>
        <v>2241</v>
      </c>
      <c r="V1120" s="3">
        <v>3430798</v>
      </c>
      <c r="W1120" s="3">
        <f t="shared" si="160"/>
        <v>2241</v>
      </c>
      <c r="X1120" s="3">
        <f t="shared" si="161"/>
        <v>2241</v>
      </c>
      <c r="Y1120" s="62">
        <v>1334442</v>
      </c>
      <c r="Z1120" s="138">
        <f t="shared" si="163"/>
        <v>4765240</v>
      </c>
      <c r="AA1120" s="84"/>
      <c r="AB1120" s="73"/>
    </row>
    <row r="1121" spans="1:29" s="13" customFormat="1" ht="14.6" x14ac:dyDescent="0.4">
      <c r="A1121" s="27"/>
      <c r="B1121" s="260">
        <v>1108</v>
      </c>
      <c r="C1121" s="66" t="s">
        <v>193</v>
      </c>
      <c r="D1121" s="70" t="s">
        <v>2125</v>
      </c>
      <c r="E1121" s="66" t="s">
        <v>204</v>
      </c>
      <c r="F1121" s="71" t="s">
        <v>204</v>
      </c>
      <c r="G1121" s="3">
        <v>2240</v>
      </c>
      <c r="H1121" s="47" t="s">
        <v>4907</v>
      </c>
      <c r="I1121" s="47" t="s">
        <v>4907</v>
      </c>
      <c r="J1121" s="47" t="s">
        <v>4907</v>
      </c>
      <c r="K1121" s="47" t="s">
        <v>4905</v>
      </c>
      <c r="L1121" s="51">
        <v>0</v>
      </c>
      <c r="M1121" s="51">
        <v>0</v>
      </c>
      <c r="N1121" s="72">
        <v>0</v>
      </c>
      <c r="O1121" s="65"/>
      <c r="P1121" s="63" t="s">
        <v>4121</v>
      </c>
      <c r="Q1121" s="63" t="s">
        <v>4122</v>
      </c>
      <c r="R1121" s="63" t="s">
        <v>4985</v>
      </c>
      <c r="S1121" s="63">
        <v>2</v>
      </c>
      <c r="T1121" s="3">
        <f t="shared" si="164"/>
        <v>2240</v>
      </c>
      <c r="U1121" s="3">
        <f t="shared" si="162"/>
        <v>2240</v>
      </c>
      <c r="V1121" s="3">
        <v>6091634</v>
      </c>
      <c r="W1121" s="3">
        <f t="shared" si="160"/>
        <v>2240</v>
      </c>
      <c r="X1121" s="3">
        <f t="shared" si="161"/>
        <v>2240</v>
      </c>
      <c r="Y1121" s="62">
        <v>6091634</v>
      </c>
      <c r="Z1121" s="138">
        <f t="shared" si="163"/>
        <v>12183268</v>
      </c>
      <c r="AA1121" s="84"/>
      <c r="AB1121" s="73"/>
    </row>
    <row r="1122" spans="1:29" s="13" customFormat="1" ht="14.6" x14ac:dyDescent="0.4">
      <c r="A1122" s="27"/>
      <c r="B1122" s="260">
        <v>1109</v>
      </c>
      <c r="C1122" s="66" t="s">
        <v>471</v>
      </c>
      <c r="D1122" s="70" t="s">
        <v>2954</v>
      </c>
      <c r="E1122" s="66" t="s">
        <v>1576</v>
      </c>
      <c r="F1122" s="71" t="s">
        <v>1578</v>
      </c>
      <c r="G1122" s="3">
        <v>2239</v>
      </c>
      <c r="H1122" s="47" t="s">
        <v>4907</v>
      </c>
      <c r="I1122" s="47" t="s">
        <v>4907</v>
      </c>
      <c r="J1122" s="47" t="s">
        <v>4907</v>
      </c>
      <c r="K1122" s="47" t="s">
        <v>4905</v>
      </c>
      <c r="L1122" s="51">
        <v>0</v>
      </c>
      <c r="M1122" s="51">
        <v>0</v>
      </c>
      <c r="N1122" s="72">
        <v>0</v>
      </c>
      <c r="O1122" s="65"/>
      <c r="P1122" s="258" t="s">
        <v>4933</v>
      </c>
      <c r="Q1122" s="63" t="s">
        <v>4935</v>
      </c>
      <c r="R1122" s="63" t="s">
        <v>4985</v>
      </c>
      <c r="S1122" s="63">
        <v>3</v>
      </c>
      <c r="T1122" s="62">
        <f t="shared" si="164"/>
        <v>2239</v>
      </c>
      <c r="U1122" s="62">
        <f t="shared" si="162"/>
        <v>2239</v>
      </c>
      <c r="V1122" s="3">
        <v>3345413.8</v>
      </c>
      <c r="W1122" s="62">
        <f t="shared" si="160"/>
        <v>2239</v>
      </c>
      <c r="X1122" s="62">
        <f t="shared" si="161"/>
        <v>2239</v>
      </c>
      <c r="Y1122" s="62">
        <v>2191200</v>
      </c>
      <c r="Z1122" s="138">
        <f t="shared" si="163"/>
        <v>5536613.7999999998</v>
      </c>
      <c r="AA1122" s="84"/>
      <c r="AB1122" s="73"/>
    </row>
    <row r="1123" spans="1:29" s="13" customFormat="1" ht="14.6" x14ac:dyDescent="0.4">
      <c r="A1123" s="27"/>
      <c r="B1123" s="260">
        <v>1110</v>
      </c>
      <c r="C1123" s="66" t="s">
        <v>96</v>
      </c>
      <c r="D1123" s="74" t="s">
        <v>2083</v>
      </c>
      <c r="E1123" s="66" t="s">
        <v>117</v>
      </c>
      <c r="F1123" s="71" t="s">
        <v>1446</v>
      </c>
      <c r="G1123" s="3">
        <v>2238</v>
      </c>
      <c r="H1123" s="47" t="s">
        <v>4907</v>
      </c>
      <c r="I1123" s="47" t="s">
        <v>4907</v>
      </c>
      <c r="J1123" s="47" t="s">
        <v>4907</v>
      </c>
      <c r="K1123" s="47" t="s">
        <v>4905</v>
      </c>
      <c r="L1123" s="51">
        <v>0</v>
      </c>
      <c r="M1123" s="51">
        <v>0</v>
      </c>
      <c r="N1123" s="72">
        <v>0</v>
      </c>
      <c r="O1123" s="65"/>
      <c r="P1123" s="63" t="s">
        <v>4095</v>
      </c>
      <c r="Q1123" s="63" t="s">
        <v>4096</v>
      </c>
      <c r="R1123" s="63" t="s">
        <v>4985</v>
      </c>
      <c r="S1123" s="63">
        <v>2</v>
      </c>
      <c r="T1123" s="3">
        <f t="shared" si="164"/>
        <v>2238</v>
      </c>
      <c r="U1123" s="3">
        <f t="shared" si="162"/>
        <v>2238</v>
      </c>
      <c r="V1123" s="3">
        <f>T1123*1800</f>
        <v>4028400</v>
      </c>
      <c r="W1123" s="3">
        <f t="shared" si="160"/>
        <v>2238</v>
      </c>
      <c r="X1123" s="3">
        <f t="shared" si="161"/>
        <v>2238</v>
      </c>
      <c r="Y1123" s="62">
        <f>U1123*1800</f>
        <v>4028400</v>
      </c>
      <c r="Z1123" s="138">
        <f t="shared" si="163"/>
        <v>8056800</v>
      </c>
      <c r="AA1123" s="84"/>
      <c r="AB1123" s="73"/>
    </row>
    <row r="1124" spans="1:29" s="13" customFormat="1" ht="14.6" x14ac:dyDescent="0.4">
      <c r="A1124" s="39"/>
      <c r="B1124" s="260">
        <v>1111</v>
      </c>
      <c r="C1124" s="66" t="s">
        <v>1175</v>
      </c>
      <c r="D1124" s="70" t="s">
        <v>2826</v>
      </c>
      <c r="E1124" s="66" t="s">
        <v>1333</v>
      </c>
      <c r="F1124" s="71" t="s">
        <v>1333</v>
      </c>
      <c r="G1124" s="3">
        <v>2232</v>
      </c>
      <c r="H1124" s="47" t="s">
        <v>4907</v>
      </c>
      <c r="I1124" s="47" t="s">
        <v>4907</v>
      </c>
      <c r="J1124" s="47" t="s">
        <v>4907</v>
      </c>
      <c r="K1124" s="47" t="s">
        <v>4905</v>
      </c>
      <c r="L1124" s="51">
        <v>0</v>
      </c>
      <c r="M1124" s="51">
        <v>0</v>
      </c>
      <c r="N1124" s="72">
        <v>0</v>
      </c>
      <c r="O1124" s="65"/>
      <c r="P1124" s="63" t="s">
        <v>4710</v>
      </c>
      <c r="Q1124" s="63" t="s">
        <v>4711</v>
      </c>
      <c r="R1124" s="63" t="s">
        <v>4985</v>
      </c>
      <c r="S1124" s="63">
        <v>2</v>
      </c>
      <c r="T1124" s="3">
        <f t="shared" si="164"/>
        <v>2232</v>
      </c>
      <c r="U1124" s="3">
        <f t="shared" si="162"/>
        <v>2232</v>
      </c>
      <c r="V1124" s="3">
        <f>T1124*1800</f>
        <v>4017600</v>
      </c>
      <c r="W1124" s="3">
        <f t="shared" si="160"/>
        <v>2232</v>
      </c>
      <c r="X1124" s="3">
        <f t="shared" si="161"/>
        <v>2232</v>
      </c>
      <c r="Y1124" s="62">
        <f>U1124*1800</f>
        <v>4017600</v>
      </c>
      <c r="Z1124" s="138">
        <f t="shared" si="163"/>
        <v>8035200</v>
      </c>
      <c r="AA1124" s="98"/>
      <c r="AB1124" s="97"/>
      <c r="AC1124" s="11"/>
    </row>
    <row r="1125" spans="1:29" s="13" customFormat="1" ht="24.9" x14ac:dyDescent="0.4">
      <c r="A1125" s="27"/>
      <c r="B1125" s="260">
        <v>1112</v>
      </c>
      <c r="C1125" s="66" t="s">
        <v>1175</v>
      </c>
      <c r="D1125" s="70" t="s">
        <v>3062</v>
      </c>
      <c r="E1125" s="66" t="s">
        <v>1586</v>
      </c>
      <c r="F1125" s="71" t="s">
        <v>1587</v>
      </c>
      <c r="G1125" s="3">
        <v>2230</v>
      </c>
      <c r="H1125" s="47" t="s">
        <v>4907</v>
      </c>
      <c r="I1125" s="47" t="s">
        <v>4907</v>
      </c>
      <c r="J1125" s="47" t="s">
        <v>4907</v>
      </c>
      <c r="K1125" s="47" t="s">
        <v>4905</v>
      </c>
      <c r="L1125" s="51">
        <v>0</v>
      </c>
      <c r="M1125" s="51">
        <v>0</v>
      </c>
      <c r="N1125" s="72">
        <v>0</v>
      </c>
      <c r="O1125" s="65"/>
      <c r="P1125" s="63" t="s">
        <v>5161</v>
      </c>
      <c r="Q1125" s="63" t="s">
        <v>5333</v>
      </c>
      <c r="R1125" s="63" t="s">
        <v>4985</v>
      </c>
      <c r="S1125" s="63">
        <v>2</v>
      </c>
      <c r="T1125" s="3">
        <f t="shared" si="164"/>
        <v>2230</v>
      </c>
      <c r="U1125" s="3">
        <f t="shared" si="162"/>
        <v>2230</v>
      </c>
      <c r="V1125" s="3">
        <v>2693348.1052083331</v>
      </c>
      <c r="W1125" s="3">
        <f t="shared" ref="W1125:W1156" si="165">T1125</f>
        <v>2230</v>
      </c>
      <c r="X1125" s="3">
        <f t="shared" ref="X1125:X1156" si="166">U1125</f>
        <v>2230</v>
      </c>
      <c r="Y1125" s="62">
        <v>2693348.1052083331</v>
      </c>
      <c r="Z1125" s="138">
        <f t="shared" si="163"/>
        <v>5386696.2104166662</v>
      </c>
      <c r="AA1125" s="84"/>
      <c r="AB1125" s="73"/>
    </row>
    <row r="1126" spans="1:29" s="13" customFormat="1" ht="24.9" x14ac:dyDescent="0.4">
      <c r="A1126" s="27"/>
      <c r="B1126" s="260">
        <v>1113</v>
      </c>
      <c r="C1126" s="66" t="s">
        <v>560</v>
      </c>
      <c r="D1126" s="70" t="s">
        <v>2383</v>
      </c>
      <c r="E1126" s="66" t="s">
        <v>583</v>
      </c>
      <c r="F1126" s="71" t="s">
        <v>591</v>
      </c>
      <c r="G1126" s="3">
        <v>2229</v>
      </c>
      <c r="H1126" s="47" t="s">
        <v>4907</v>
      </c>
      <c r="I1126" s="47" t="s">
        <v>4907</v>
      </c>
      <c r="J1126" s="47" t="s">
        <v>4907</v>
      </c>
      <c r="K1126" s="47" t="s">
        <v>4905</v>
      </c>
      <c r="L1126" s="51">
        <v>0</v>
      </c>
      <c r="M1126" s="51">
        <v>0</v>
      </c>
      <c r="N1126" s="72">
        <v>0</v>
      </c>
      <c r="O1126" s="65"/>
      <c r="P1126" s="63" t="s">
        <v>5094</v>
      </c>
      <c r="Q1126" s="63" t="s">
        <v>5246</v>
      </c>
      <c r="R1126" s="63" t="s">
        <v>4985</v>
      </c>
      <c r="S1126" s="63">
        <v>2</v>
      </c>
      <c r="T1126" s="3">
        <f t="shared" si="164"/>
        <v>2229</v>
      </c>
      <c r="U1126" s="3">
        <f t="shared" ref="U1126:U1148" si="167">IF(G1126*(1-M1126)-AA1126&gt;0,G1126*(1-M1126)-AA1126,0)</f>
        <v>2229</v>
      </c>
      <c r="V1126" s="3">
        <f>T1126*1800</f>
        <v>4012200</v>
      </c>
      <c r="W1126" s="3">
        <f t="shared" si="165"/>
        <v>2229</v>
      </c>
      <c r="X1126" s="3">
        <f t="shared" si="166"/>
        <v>2229</v>
      </c>
      <c r="Y1126" s="62">
        <f>U1126*1800</f>
        <v>4012200</v>
      </c>
      <c r="Z1126" s="138">
        <f t="shared" si="163"/>
        <v>8024400</v>
      </c>
      <c r="AA1126" s="84"/>
      <c r="AB1126" s="73"/>
    </row>
    <row r="1127" spans="1:29" s="13" customFormat="1" ht="14.6" x14ac:dyDescent="0.4">
      <c r="A1127" s="27"/>
      <c r="B1127" s="260">
        <v>1114</v>
      </c>
      <c r="C1127" s="66" t="s">
        <v>122</v>
      </c>
      <c r="D1127" s="70" t="s">
        <v>2094</v>
      </c>
      <c r="E1127" s="66" t="s">
        <v>146</v>
      </c>
      <c r="F1127" s="71" t="s">
        <v>146</v>
      </c>
      <c r="G1127" s="3">
        <v>2224</v>
      </c>
      <c r="H1127" s="47" t="s">
        <v>4907</v>
      </c>
      <c r="I1127" s="47" t="s">
        <v>4907</v>
      </c>
      <c r="J1127" s="47" t="s">
        <v>4907</v>
      </c>
      <c r="K1127" s="47" t="s">
        <v>4905</v>
      </c>
      <c r="L1127" s="51">
        <v>0</v>
      </c>
      <c r="M1127" s="51">
        <v>0</v>
      </c>
      <c r="N1127" s="72">
        <v>0</v>
      </c>
      <c r="O1127" s="65"/>
      <c r="P1127" s="63" t="s">
        <v>4109</v>
      </c>
      <c r="Q1127" s="63" t="s">
        <v>4110</v>
      </c>
      <c r="R1127" s="63" t="s">
        <v>4985</v>
      </c>
      <c r="S1127" s="63">
        <v>2</v>
      </c>
      <c r="T1127" s="3">
        <f t="shared" si="164"/>
        <v>2224</v>
      </c>
      <c r="U1127" s="3">
        <f t="shared" si="167"/>
        <v>2224</v>
      </c>
      <c r="V1127" s="3">
        <v>3735395.1274999999</v>
      </c>
      <c r="W1127" s="3">
        <f t="shared" si="165"/>
        <v>2224</v>
      </c>
      <c r="X1127" s="3">
        <f t="shared" si="166"/>
        <v>2224</v>
      </c>
      <c r="Y1127" s="62">
        <v>3735395.1274999999</v>
      </c>
      <c r="Z1127" s="212">
        <f t="shared" si="163"/>
        <v>7470790.2549999999</v>
      </c>
      <c r="AA1127" s="84"/>
      <c r="AB1127" s="73"/>
    </row>
    <row r="1128" spans="1:29" s="13" customFormat="1" ht="14.6" x14ac:dyDescent="0.4">
      <c r="A1128" s="27"/>
      <c r="B1128" s="260">
        <v>1115</v>
      </c>
      <c r="C1128" s="66" t="s">
        <v>1063</v>
      </c>
      <c r="D1128" s="70" t="s">
        <v>3040</v>
      </c>
      <c r="E1128" s="66" t="s">
        <v>8</v>
      </c>
      <c r="F1128" s="71" t="s">
        <v>8</v>
      </c>
      <c r="G1128" s="3">
        <v>2224</v>
      </c>
      <c r="H1128" s="47" t="s">
        <v>4907</v>
      </c>
      <c r="I1128" s="47" t="s">
        <v>4907</v>
      </c>
      <c r="J1128" s="47" t="s">
        <v>4907</v>
      </c>
      <c r="K1128" s="47" t="s">
        <v>4905</v>
      </c>
      <c r="L1128" s="51">
        <v>0</v>
      </c>
      <c r="M1128" s="51">
        <v>0</v>
      </c>
      <c r="N1128" s="72">
        <v>0</v>
      </c>
      <c r="O1128" s="65"/>
      <c r="P1128" s="63" t="s">
        <v>4655</v>
      </c>
      <c r="Q1128" s="63" t="s">
        <v>4341</v>
      </c>
      <c r="R1128" s="63" t="s">
        <v>4985</v>
      </c>
      <c r="S1128" s="63">
        <v>2</v>
      </c>
      <c r="T1128" s="62">
        <f t="shared" si="164"/>
        <v>2224</v>
      </c>
      <c r="U1128" s="62">
        <f t="shared" si="167"/>
        <v>2224</v>
      </c>
      <c r="V1128" s="3">
        <f>T1128*1800</f>
        <v>4003200</v>
      </c>
      <c r="W1128" s="3">
        <f t="shared" si="165"/>
        <v>2224</v>
      </c>
      <c r="X1128" s="3">
        <f t="shared" si="166"/>
        <v>2224</v>
      </c>
      <c r="Y1128" s="62">
        <f>U1128*1800</f>
        <v>4003200</v>
      </c>
      <c r="Z1128" s="138">
        <f t="shared" si="163"/>
        <v>8006400</v>
      </c>
      <c r="AA1128" s="84"/>
      <c r="AB1128" s="73"/>
    </row>
    <row r="1129" spans="1:29" s="13" customFormat="1" ht="14.6" x14ac:dyDescent="0.4">
      <c r="A1129" s="27"/>
      <c r="B1129" s="260">
        <v>1116</v>
      </c>
      <c r="C1129" s="66" t="s">
        <v>890</v>
      </c>
      <c r="D1129" s="70" t="s">
        <v>2631</v>
      </c>
      <c r="E1129" s="66" t="s">
        <v>931</v>
      </c>
      <c r="F1129" s="71" t="s">
        <v>931</v>
      </c>
      <c r="G1129" s="3">
        <v>2223</v>
      </c>
      <c r="H1129" s="47" t="s">
        <v>4907</v>
      </c>
      <c r="I1129" s="47" t="s">
        <v>4907</v>
      </c>
      <c r="J1129" s="47" t="s">
        <v>4907</v>
      </c>
      <c r="K1129" s="47" t="s">
        <v>4905</v>
      </c>
      <c r="L1129" s="51">
        <v>0</v>
      </c>
      <c r="M1129" s="51">
        <v>0</v>
      </c>
      <c r="N1129" s="72">
        <v>0</v>
      </c>
      <c r="O1129" s="65"/>
      <c r="P1129" s="63" t="s">
        <v>4556</v>
      </c>
      <c r="Q1129" s="63" t="s">
        <v>4557</v>
      </c>
      <c r="R1129" s="63" t="s">
        <v>4985</v>
      </c>
      <c r="S1129" s="63">
        <v>2</v>
      </c>
      <c r="T1129" s="62">
        <f t="shared" si="164"/>
        <v>2223</v>
      </c>
      <c r="U1129" s="62">
        <f t="shared" si="167"/>
        <v>2223</v>
      </c>
      <c r="V1129" s="3">
        <v>567225.33499999996</v>
      </c>
      <c r="W1129" s="3">
        <f t="shared" si="165"/>
        <v>2223</v>
      </c>
      <c r="X1129" s="3">
        <f t="shared" si="166"/>
        <v>2223</v>
      </c>
      <c r="Y1129" s="62">
        <v>567225.33499999996</v>
      </c>
      <c r="Z1129" s="138">
        <f t="shared" si="163"/>
        <v>1134450.67</v>
      </c>
      <c r="AA1129" s="84"/>
      <c r="AB1129" s="73"/>
    </row>
    <row r="1130" spans="1:29" s="13" customFormat="1" ht="14.6" x14ac:dyDescent="0.4">
      <c r="A1130" s="27"/>
      <c r="B1130" s="260">
        <v>1117</v>
      </c>
      <c r="C1130" s="66" t="s">
        <v>214</v>
      </c>
      <c r="D1130" s="70" t="s">
        <v>2142</v>
      </c>
      <c r="E1130" s="66" t="s">
        <v>228</v>
      </c>
      <c r="F1130" s="71" t="s">
        <v>228</v>
      </c>
      <c r="G1130" s="3">
        <v>2218</v>
      </c>
      <c r="H1130" s="47" t="s">
        <v>4907</v>
      </c>
      <c r="I1130" s="47" t="s">
        <v>4907</v>
      </c>
      <c r="J1130" s="47" t="s">
        <v>4907</v>
      </c>
      <c r="K1130" s="47" t="s">
        <v>4905</v>
      </c>
      <c r="L1130" s="51">
        <v>0</v>
      </c>
      <c r="M1130" s="51">
        <v>0</v>
      </c>
      <c r="N1130" s="72">
        <v>0</v>
      </c>
      <c r="O1130" s="65"/>
      <c r="P1130" s="63" t="s">
        <v>5050</v>
      </c>
      <c r="Q1130" s="63" t="s">
        <v>5187</v>
      </c>
      <c r="R1130" s="63" t="s">
        <v>4985</v>
      </c>
      <c r="S1130" s="63">
        <v>2</v>
      </c>
      <c r="T1130" s="3">
        <f t="shared" si="164"/>
        <v>2218</v>
      </c>
      <c r="U1130" s="3">
        <f t="shared" si="167"/>
        <v>2218</v>
      </c>
      <c r="V1130" s="3">
        <v>2170103</v>
      </c>
      <c r="W1130" s="3">
        <f t="shared" si="165"/>
        <v>2218</v>
      </c>
      <c r="X1130" s="3">
        <f t="shared" si="166"/>
        <v>2218</v>
      </c>
      <c r="Y1130" s="62">
        <v>0</v>
      </c>
      <c r="Z1130" s="138">
        <f t="shared" si="163"/>
        <v>2170103</v>
      </c>
      <c r="AA1130" s="84"/>
      <c r="AB1130" s="73"/>
    </row>
    <row r="1131" spans="1:29" s="13" customFormat="1" ht="14.6" x14ac:dyDescent="0.4">
      <c r="A1131" s="28"/>
      <c r="B1131" s="260">
        <v>1118</v>
      </c>
      <c r="C1131" s="66" t="s">
        <v>1097</v>
      </c>
      <c r="D1131" s="70" t="s">
        <v>2780</v>
      </c>
      <c r="E1131" s="66" t="s">
        <v>1133</v>
      </c>
      <c r="F1131" s="71" t="s">
        <v>1133</v>
      </c>
      <c r="G1131" s="3">
        <v>2213</v>
      </c>
      <c r="H1131" s="47" t="s">
        <v>4907</v>
      </c>
      <c r="I1131" s="47" t="s">
        <v>4907</v>
      </c>
      <c r="J1131" s="47" t="s">
        <v>4907</v>
      </c>
      <c r="K1131" s="47" t="s">
        <v>4905</v>
      </c>
      <c r="L1131" s="51">
        <v>0</v>
      </c>
      <c r="M1131" s="51">
        <v>0</v>
      </c>
      <c r="N1131" s="72">
        <v>0.02</v>
      </c>
      <c r="O1131" s="65" t="s">
        <v>5165</v>
      </c>
      <c r="P1131" s="63" t="s">
        <v>4676</v>
      </c>
      <c r="Q1131" s="63" t="s">
        <v>4677</v>
      </c>
      <c r="R1131" s="63" t="s">
        <v>4985</v>
      </c>
      <c r="S1131" s="63">
        <v>2</v>
      </c>
      <c r="T1131" s="3">
        <f t="shared" si="164"/>
        <v>2213</v>
      </c>
      <c r="U1131" s="3">
        <f t="shared" si="167"/>
        <v>2213</v>
      </c>
      <c r="V1131" s="3">
        <v>1772961.875</v>
      </c>
      <c r="W1131" s="3">
        <f t="shared" si="165"/>
        <v>2213</v>
      </c>
      <c r="X1131" s="3">
        <f t="shared" si="166"/>
        <v>2213</v>
      </c>
      <c r="Y1131" s="62">
        <v>1772961.875</v>
      </c>
      <c r="Z1131" s="138">
        <f t="shared" si="163"/>
        <v>3545923.75</v>
      </c>
      <c r="AA1131" s="84"/>
      <c r="AB1131" s="73"/>
      <c r="AC1131" s="14"/>
    </row>
    <row r="1132" spans="1:29" s="13" customFormat="1" ht="37.299999999999997" x14ac:dyDescent="0.4">
      <c r="A1132" s="27"/>
      <c r="B1132" s="260">
        <v>1119</v>
      </c>
      <c r="C1132" s="66" t="s">
        <v>890</v>
      </c>
      <c r="D1132" s="70" t="s">
        <v>2632</v>
      </c>
      <c r="E1132" s="66" t="s">
        <v>1287</v>
      </c>
      <c r="F1132" s="71" t="s">
        <v>1806</v>
      </c>
      <c r="G1132" s="3">
        <v>2211</v>
      </c>
      <c r="H1132" s="47" t="s">
        <v>4907</v>
      </c>
      <c r="I1132" s="47" t="s">
        <v>4907</v>
      </c>
      <c r="J1132" s="47" t="s">
        <v>4907</v>
      </c>
      <c r="K1132" s="47" t="s">
        <v>4905</v>
      </c>
      <c r="L1132" s="51">
        <v>0</v>
      </c>
      <c r="M1132" s="51">
        <v>0</v>
      </c>
      <c r="N1132" s="72">
        <v>0</v>
      </c>
      <c r="O1132" s="65"/>
      <c r="P1132" s="63" t="s">
        <v>4558</v>
      </c>
      <c r="Q1132" s="63" t="s">
        <v>4559</v>
      </c>
      <c r="R1132" s="63" t="s">
        <v>4985</v>
      </c>
      <c r="S1132" s="63">
        <v>2</v>
      </c>
      <c r="T1132" s="62">
        <f t="shared" si="164"/>
        <v>2211</v>
      </c>
      <c r="U1132" s="62">
        <f t="shared" si="167"/>
        <v>2211</v>
      </c>
      <c r="V1132" s="3">
        <v>4870199.0746816713</v>
      </c>
      <c r="W1132" s="3">
        <f t="shared" si="165"/>
        <v>2211</v>
      </c>
      <c r="X1132" s="3">
        <f t="shared" si="166"/>
        <v>2211</v>
      </c>
      <c r="Y1132" s="62">
        <v>1902712.6323532411</v>
      </c>
      <c r="Z1132" s="138">
        <f t="shared" si="163"/>
        <v>6772911.707034912</v>
      </c>
      <c r="AA1132" s="84"/>
      <c r="AB1132" s="73"/>
    </row>
    <row r="1133" spans="1:29" s="13" customFormat="1" ht="14.6" x14ac:dyDescent="0.4">
      <c r="A1133" s="27"/>
      <c r="B1133" s="260">
        <v>1120</v>
      </c>
      <c r="C1133" s="66" t="s">
        <v>30</v>
      </c>
      <c r="D1133" s="70" t="s">
        <v>2893</v>
      </c>
      <c r="E1133" s="66" t="s">
        <v>60</v>
      </c>
      <c r="F1133" s="71" t="s">
        <v>60</v>
      </c>
      <c r="G1133" s="3">
        <v>2204</v>
      </c>
      <c r="H1133" s="47" t="s">
        <v>4907</v>
      </c>
      <c r="I1133" s="47" t="s">
        <v>4907</v>
      </c>
      <c r="J1133" s="47" t="s">
        <v>4907</v>
      </c>
      <c r="K1133" s="47" t="s">
        <v>4905</v>
      </c>
      <c r="L1133" s="51">
        <v>0</v>
      </c>
      <c r="M1133" s="51">
        <v>0</v>
      </c>
      <c r="N1133" s="72">
        <v>0</v>
      </c>
      <c r="O1133" s="65"/>
      <c r="P1133" s="63" t="s">
        <v>4035</v>
      </c>
      <c r="Q1133" s="63" t="s">
        <v>4036</v>
      </c>
      <c r="R1133" s="63" t="s">
        <v>4985</v>
      </c>
      <c r="S1133" s="63">
        <v>2</v>
      </c>
      <c r="T1133" s="3">
        <f t="shared" si="164"/>
        <v>2204</v>
      </c>
      <c r="U1133" s="3">
        <f t="shared" si="167"/>
        <v>2204</v>
      </c>
      <c r="V1133" s="3">
        <v>9618972.1114092693</v>
      </c>
      <c r="W1133" s="3">
        <f t="shared" si="165"/>
        <v>2204</v>
      </c>
      <c r="X1133" s="3">
        <f t="shared" si="166"/>
        <v>2204</v>
      </c>
      <c r="Y1133" s="62">
        <v>3803863.35</v>
      </c>
      <c r="Z1133" s="138">
        <f t="shared" si="163"/>
        <v>13422835.461409269</v>
      </c>
      <c r="AA1133" s="84"/>
      <c r="AB1133" s="73"/>
    </row>
    <row r="1134" spans="1:29" s="13" customFormat="1" ht="14.6" x14ac:dyDescent="0.4">
      <c r="A1134" s="27"/>
      <c r="B1134" s="260">
        <v>1121</v>
      </c>
      <c r="C1134" s="66" t="s">
        <v>319</v>
      </c>
      <c r="D1134" s="70" t="s">
        <v>2979</v>
      </c>
      <c r="E1134" s="66" t="s">
        <v>543</v>
      </c>
      <c r="F1134" s="71" t="s">
        <v>543</v>
      </c>
      <c r="G1134" s="3">
        <v>2200</v>
      </c>
      <c r="H1134" s="47" t="s">
        <v>4907</v>
      </c>
      <c r="I1134" s="47" t="s">
        <v>4907</v>
      </c>
      <c r="J1134" s="47" t="s">
        <v>4907</v>
      </c>
      <c r="K1134" s="47" t="s">
        <v>4905</v>
      </c>
      <c r="L1134" s="51">
        <v>0</v>
      </c>
      <c r="M1134" s="51">
        <v>0</v>
      </c>
      <c r="N1134" s="72">
        <v>0</v>
      </c>
      <c r="O1134" s="65"/>
      <c r="P1134" s="63" t="s">
        <v>4380</v>
      </c>
      <c r="Q1134" s="63" t="s">
        <v>4381</v>
      </c>
      <c r="R1134" s="63" t="s">
        <v>4985</v>
      </c>
      <c r="S1134" s="63">
        <v>2</v>
      </c>
      <c r="T1134" s="62">
        <f t="shared" si="164"/>
        <v>2200</v>
      </c>
      <c r="U1134" s="62">
        <f t="shared" si="167"/>
        <v>2200</v>
      </c>
      <c r="V1134" s="3">
        <v>2848378.4375</v>
      </c>
      <c r="W1134" s="3">
        <f t="shared" si="165"/>
        <v>2200</v>
      </c>
      <c r="X1134" s="3">
        <f t="shared" si="166"/>
        <v>2200</v>
      </c>
      <c r="Y1134" s="62">
        <v>2848378.4375</v>
      </c>
      <c r="Z1134" s="138">
        <f t="shared" si="163"/>
        <v>5696756.875</v>
      </c>
      <c r="AA1134" s="84"/>
      <c r="AB1134" s="73"/>
    </row>
    <row r="1135" spans="1:29" s="13" customFormat="1" ht="14.6" x14ac:dyDescent="0.4">
      <c r="A1135" s="27"/>
      <c r="B1135" s="260">
        <v>1122</v>
      </c>
      <c r="C1135" s="66" t="s">
        <v>793</v>
      </c>
      <c r="D1135" s="80" t="s">
        <v>2551</v>
      </c>
      <c r="E1135" s="66" t="s">
        <v>1558</v>
      </c>
      <c r="F1135" s="71" t="s">
        <v>1559</v>
      </c>
      <c r="G1135" s="3">
        <v>2200</v>
      </c>
      <c r="H1135" s="47" t="s">
        <v>4907</v>
      </c>
      <c r="I1135" s="47" t="s">
        <v>4907</v>
      </c>
      <c r="J1135" s="47" t="s">
        <v>4907</v>
      </c>
      <c r="K1135" s="47" t="s">
        <v>4905</v>
      </c>
      <c r="L1135" s="51">
        <v>0</v>
      </c>
      <c r="M1135" s="51">
        <v>0</v>
      </c>
      <c r="N1135" s="72">
        <v>0</v>
      </c>
      <c r="O1135" s="65"/>
      <c r="P1135" s="63" t="s">
        <v>4475</v>
      </c>
      <c r="Q1135" s="63" t="s">
        <v>4476</v>
      </c>
      <c r="R1135" s="63" t="s">
        <v>4985</v>
      </c>
      <c r="S1135" s="63">
        <v>2</v>
      </c>
      <c r="T1135" s="3">
        <f t="shared" si="164"/>
        <v>2200</v>
      </c>
      <c r="U1135" s="3">
        <f t="shared" si="167"/>
        <v>2200</v>
      </c>
      <c r="V1135" s="3">
        <v>3689000</v>
      </c>
      <c r="W1135" s="3">
        <f t="shared" si="165"/>
        <v>2200</v>
      </c>
      <c r="X1135" s="3">
        <f t="shared" si="166"/>
        <v>2200</v>
      </c>
      <c r="Y1135" s="62">
        <v>0</v>
      </c>
      <c r="Z1135" s="138">
        <f t="shared" si="163"/>
        <v>3689000</v>
      </c>
      <c r="AA1135" s="84"/>
      <c r="AB1135" s="73"/>
    </row>
    <row r="1136" spans="1:29" s="13" customFormat="1" ht="14.6" x14ac:dyDescent="0.4">
      <c r="A1136" s="27"/>
      <c r="B1136" s="260">
        <v>1123</v>
      </c>
      <c r="C1136" s="66" t="s">
        <v>30</v>
      </c>
      <c r="D1136" s="70" t="s">
        <v>2049</v>
      </c>
      <c r="E1136" s="66" t="s">
        <v>1782</v>
      </c>
      <c r="F1136" s="71" t="s">
        <v>1783</v>
      </c>
      <c r="G1136" s="3">
        <v>2191</v>
      </c>
      <c r="H1136" s="47" t="s">
        <v>4907</v>
      </c>
      <c r="I1136" s="47" t="s">
        <v>4907</v>
      </c>
      <c r="J1136" s="47" t="s">
        <v>4907</v>
      </c>
      <c r="K1136" s="47" t="s">
        <v>4905</v>
      </c>
      <c r="L1136" s="51">
        <v>0</v>
      </c>
      <c r="M1136" s="51">
        <v>0</v>
      </c>
      <c r="N1136" s="72">
        <v>0</v>
      </c>
      <c r="O1136" s="65"/>
      <c r="P1136" s="63" t="s">
        <v>4045</v>
      </c>
      <c r="Q1136" s="63" t="s">
        <v>4046</v>
      </c>
      <c r="R1136" s="63" t="s">
        <v>4985</v>
      </c>
      <c r="S1136" s="63">
        <v>2</v>
      </c>
      <c r="T1136" s="3">
        <f t="shared" si="164"/>
        <v>2191</v>
      </c>
      <c r="U1136" s="3">
        <f t="shared" si="167"/>
        <v>2191</v>
      </c>
      <c r="V1136" s="3">
        <v>2169827.9743740023</v>
      </c>
      <c r="W1136" s="3">
        <f t="shared" si="165"/>
        <v>2191</v>
      </c>
      <c r="X1136" s="3">
        <f t="shared" si="166"/>
        <v>2191</v>
      </c>
      <c r="Y1136" s="62">
        <v>0</v>
      </c>
      <c r="Z1136" s="138">
        <f t="shared" si="163"/>
        <v>2169827.9743740023</v>
      </c>
      <c r="AA1136" s="84"/>
      <c r="AB1136" s="73"/>
    </row>
    <row r="1137" spans="1:29" s="13" customFormat="1" ht="14.6" x14ac:dyDescent="0.4">
      <c r="A1137" s="28"/>
      <c r="B1137" s="260">
        <v>1124</v>
      </c>
      <c r="C1137" s="66" t="s">
        <v>849</v>
      </c>
      <c r="D1137" s="70" t="s">
        <v>2578</v>
      </c>
      <c r="E1137" s="66" t="s">
        <v>875</v>
      </c>
      <c r="F1137" s="71" t="s">
        <v>875</v>
      </c>
      <c r="G1137" s="3">
        <v>2183</v>
      </c>
      <c r="H1137" s="47" t="s">
        <v>4907</v>
      </c>
      <c r="I1137" s="47" t="s">
        <v>4907</v>
      </c>
      <c r="J1137" s="47" t="s">
        <v>4907</v>
      </c>
      <c r="K1137" s="47" t="s">
        <v>4905</v>
      </c>
      <c r="L1137" s="51">
        <v>0</v>
      </c>
      <c r="M1137" s="51">
        <v>0</v>
      </c>
      <c r="N1137" s="72">
        <v>0</v>
      </c>
      <c r="O1137" s="65"/>
      <c r="P1137" s="63" t="s">
        <v>4501</v>
      </c>
      <c r="Q1137" s="63" t="s">
        <v>4502</v>
      </c>
      <c r="R1137" s="63" t="s">
        <v>4985</v>
      </c>
      <c r="S1137" s="63">
        <v>2</v>
      </c>
      <c r="T1137" s="3">
        <f t="shared" si="164"/>
        <v>2183</v>
      </c>
      <c r="U1137" s="3">
        <f t="shared" si="167"/>
        <v>2183</v>
      </c>
      <c r="V1137" s="3">
        <f>T1137*1800</f>
        <v>3929400</v>
      </c>
      <c r="W1137" s="3">
        <f t="shared" si="165"/>
        <v>2183</v>
      </c>
      <c r="X1137" s="3">
        <f t="shared" si="166"/>
        <v>2183</v>
      </c>
      <c r="Y1137" s="62">
        <f>U1137*1800</f>
        <v>3929400</v>
      </c>
      <c r="Z1137" s="138">
        <f t="shared" ref="Z1137:Z1168" si="168">V1137+Y1137</f>
        <v>7858800</v>
      </c>
      <c r="AA1137" s="84"/>
      <c r="AB1137" s="73"/>
      <c r="AC1137" s="11"/>
    </row>
    <row r="1138" spans="1:29" s="13" customFormat="1" ht="14.6" x14ac:dyDescent="0.4">
      <c r="A1138" s="27"/>
      <c r="B1138" s="260">
        <v>1125</v>
      </c>
      <c r="C1138" s="66" t="s">
        <v>1019</v>
      </c>
      <c r="D1138" s="74" t="s">
        <v>3032</v>
      </c>
      <c r="E1138" s="66" t="s">
        <v>963</v>
      </c>
      <c r="F1138" s="71" t="s">
        <v>963</v>
      </c>
      <c r="G1138" s="3">
        <v>2183</v>
      </c>
      <c r="H1138" s="47" t="s">
        <v>4907</v>
      </c>
      <c r="I1138" s="47" t="s">
        <v>4907</v>
      </c>
      <c r="J1138" s="47" t="s">
        <v>4907</v>
      </c>
      <c r="K1138" s="47" t="s">
        <v>4905</v>
      </c>
      <c r="L1138" s="51">
        <v>0</v>
      </c>
      <c r="M1138" s="51">
        <v>0</v>
      </c>
      <c r="N1138" s="72">
        <v>0</v>
      </c>
      <c r="O1138" s="65"/>
      <c r="P1138" s="63" t="s">
        <v>4609</v>
      </c>
      <c r="Q1138" s="63" t="s">
        <v>3638</v>
      </c>
      <c r="R1138" s="63" t="s">
        <v>4985</v>
      </c>
      <c r="S1138" s="63">
        <v>2</v>
      </c>
      <c r="T1138" s="62">
        <f t="shared" si="164"/>
        <v>2183</v>
      </c>
      <c r="U1138" s="62">
        <f t="shared" si="167"/>
        <v>2183</v>
      </c>
      <c r="V1138" s="3">
        <f>T1138*1800</f>
        <v>3929400</v>
      </c>
      <c r="W1138" s="3">
        <f t="shared" si="165"/>
        <v>2183</v>
      </c>
      <c r="X1138" s="3">
        <f t="shared" si="166"/>
        <v>2183</v>
      </c>
      <c r="Y1138" s="62">
        <f>U1138*1800</f>
        <v>3929400</v>
      </c>
      <c r="Z1138" s="138">
        <f t="shared" si="168"/>
        <v>7858800</v>
      </c>
      <c r="AA1138" s="84"/>
      <c r="AB1138" s="73"/>
    </row>
    <row r="1139" spans="1:29" s="13" customFormat="1" ht="24.9" x14ac:dyDescent="0.4">
      <c r="A1139" s="27"/>
      <c r="B1139" s="260">
        <v>1126</v>
      </c>
      <c r="C1139" s="66" t="s">
        <v>232</v>
      </c>
      <c r="D1139" s="66" t="s">
        <v>2158</v>
      </c>
      <c r="E1139" s="66" t="s">
        <v>1682</v>
      </c>
      <c r="F1139" s="71" t="s">
        <v>1687</v>
      </c>
      <c r="G1139" s="3">
        <v>2179</v>
      </c>
      <c r="H1139" s="47" t="s">
        <v>4907</v>
      </c>
      <c r="I1139" s="47" t="s">
        <v>4907</v>
      </c>
      <c r="J1139" s="47" t="s">
        <v>4907</v>
      </c>
      <c r="K1139" s="47" t="s">
        <v>4905</v>
      </c>
      <c r="L1139" s="51">
        <v>0</v>
      </c>
      <c r="M1139" s="51">
        <v>0</v>
      </c>
      <c r="N1139" s="72">
        <v>0</v>
      </c>
      <c r="O1139" s="65"/>
      <c r="P1139" s="63" t="s">
        <v>4137</v>
      </c>
      <c r="Q1139" s="63" t="s">
        <v>4138</v>
      </c>
      <c r="R1139" s="63" t="s">
        <v>4985</v>
      </c>
      <c r="S1139" s="63">
        <v>2</v>
      </c>
      <c r="T1139" s="3">
        <f t="shared" si="164"/>
        <v>2179</v>
      </c>
      <c r="U1139" s="3">
        <f t="shared" si="167"/>
        <v>2179</v>
      </c>
      <c r="V1139" s="2">
        <v>5218728.8999999994</v>
      </c>
      <c r="W1139" s="2">
        <f t="shared" si="165"/>
        <v>2179</v>
      </c>
      <c r="X1139" s="2">
        <f t="shared" si="166"/>
        <v>2179</v>
      </c>
      <c r="Y1139" s="62">
        <v>2236598.1</v>
      </c>
      <c r="Z1139" s="138">
        <f t="shared" si="168"/>
        <v>7455327</v>
      </c>
      <c r="AA1139" s="84"/>
      <c r="AB1139" s="73"/>
    </row>
    <row r="1140" spans="1:29" s="13" customFormat="1" ht="14.6" x14ac:dyDescent="0.4">
      <c r="A1140" s="27"/>
      <c r="B1140" s="260">
        <v>1127</v>
      </c>
      <c r="C1140" s="66" t="s">
        <v>849</v>
      </c>
      <c r="D1140" s="66" t="s">
        <v>2593</v>
      </c>
      <c r="E1140" s="66" t="s">
        <v>876</v>
      </c>
      <c r="F1140" s="71" t="s">
        <v>876</v>
      </c>
      <c r="G1140" s="3">
        <v>2179</v>
      </c>
      <c r="H1140" s="47" t="s">
        <v>4907</v>
      </c>
      <c r="I1140" s="47" t="s">
        <v>4907</v>
      </c>
      <c r="J1140" s="47" t="s">
        <v>4907</v>
      </c>
      <c r="K1140" s="47" t="s">
        <v>4905</v>
      </c>
      <c r="L1140" s="51">
        <v>0</v>
      </c>
      <c r="M1140" s="51">
        <v>0</v>
      </c>
      <c r="N1140" s="72">
        <v>0</v>
      </c>
      <c r="O1140" s="65"/>
      <c r="P1140" s="63" t="s">
        <v>4529</v>
      </c>
      <c r="Q1140" s="63" t="s">
        <v>4530</v>
      </c>
      <c r="R1140" s="63" t="s">
        <v>4985</v>
      </c>
      <c r="S1140" s="63">
        <v>2</v>
      </c>
      <c r="T1140" s="3">
        <f t="shared" si="164"/>
        <v>2179</v>
      </c>
      <c r="U1140" s="3">
        <f t="shared" si="167"/>
        <v>2179</v>
      </c>
      <c r="V1140" s="3">
        <v>4785466.5674999999</v>
      </c>
      <c r="W1140" s="3">
        <f t="shared" si="165"/>
        <v>2179</v>
      </c>
      <c r="X1140" s="3">
        <f t="shared" si="166"/>
        <v>2179</v>
      </c>
      <c r="Y1140" s="62">
        <v>4785466.5674999999</v>
      </c>
      <c r="Z1140" s="138">
        <f t="shared" si="168"/>
        <v>9570933.1349999998</v>
      </c>
      <c r="AA1140" s="84"/>
      <c r="AB1140" s="73"/>
    </row>
    <row r="1141" spans="1:29" s="13" customFormat="1" ht="24.9" x14ac:dyDescent="0.4">
      <c r="A1141" s="37"/>
      <c r="B1141" s="260">
        <v>1128</v>
      </c>
      <c r="C1141" s="66" t="s">
        <v>1097</v>
      </c>
      <c r="D1141" s="70" t="s">
        <v>2782</v>
      </c>
      <c r="E1141" s="66" t="s">
        <v>1311</v>
      </c>
      <c r="F1141" s="71" t="s">
        <v>1311</v>
      </c>
      <c r="G1141" s="3">
        <v>2178</v>
      </c>
      <c r="H1141" s="47" t="s">
        <v>4907</v>
      </c>
      <c r="I1141" s="47" t="s">
        <v>4907</v>
      </c>
      <c r="J1141" s="47" t="s">
        <v>4907</v>
      </c>
      <c r="K1141" s="47" t="s">
        <v>4905</v>
      </c>
      <c r="L1141" s="51">
        <v>0</v>
      </c>
      <c r="M1141" s="51">
        <v>0</v>
      </c>
      <c r="N1141" s="72">
        <v>0.53510000000000002</v>
      </c>
      <c r="O1141" s="65" t="s">
        <v>5165</v>
      </c>
      <c r="P1141" s="63" t="s">
        <v>5154</v>
      </c>
      <c r="Q1141" s="63" t="s">
        <v>5325</v>
      </c>
      <c r="R1141" s="63" t="s">
        <v>4985</v>
      </c>
      <c r="S1141" s="63">
        <v>2</v>
      </c>
      <c r="T1141" s="3">
        <f t="shared" si="164"/>
        <v>2178</v>
      </c>
      <c r="U1141" s="3">
        <f t="shared" si="167"/>
        <v>2178</v>
      </c>
      <c r="V1141" s="3">
        <v>2943934</v>
      </c>
      <c r="W1141" s="3">
        <f t="shared" si="165"/>
        <v>2178</v>
      </c>
      <c r="X1141" s="3">
        <f t="shared" si="166"/>
        <v>2178</v>
      </c>
      <c r="Y1141" s="62">
        <v>0</v>
      </c>
      <c r="Z1141" s="138">
        <f t="shared" si="168"/>
        <v>2943934</v>
      </c>
      <c r="AA1141" s="114"/>
      <c r="AB1141" s="115"/>
      <c r="AC1141" s="12"/>
    </row>
    <row r="1142" spans="1:29" s="13" customFormat="1" ht="14.6" x14ac:dyDescent="0.4">
      <c r="A1142" s="37"/>
      <c r="B1142" s="260">
        <v>1129</v>
      </c>
      <c r="C1142" s="66" t="s">
        <v>849</v>
      </c>
      <c r="D1142" s="66" t="s">
        <v>2594</v>
      </c>
      <c r="E1142" s="66" t="s">
        <v>877</v>
      </c>
      <c r="F1142" s="71" t="s">
        <v>877</v>
      </c>
      <c r="G1142" s="3">
        <v>2175</v>
      </c>
      <c r="H1142" s="47" t="s">
        <v>4907</v>
      </c>
      <c r="I1142" s="47" t="s">
        <v>4907</v>
      </c>
      <c r="J1142" s="47" t="s">
        <v>4907</v>
      </c>
      <c r="K1142" s="47" t="s">
        <v>4905</v>
      </c>
      <c r="L1142" s="51">
        <v>0</v>
      </c>
      <c r="M1142" s="51">
        <v>0</v>
      </c>
      <c r="N1142" s="72">
        <v>0</v>
      </c>
      <c r="O1142" s="65"/>
      <c r="P1142" s="63" t="s">
        <v>5024</v>
      </c>
      <c r="Q1142" s="63" t="s">
        <v>5288</v>
      </c>
      <c r="R1142" s="63" t="s">
        <v>4985</v>
      </c>
      <c r="S1142" s="63">
        <v>2</v>
      </c>
      <c r="T1142" s="3">
        <f t="shared" si="164"/>
        <v>2175</v>
      </c>
      <c r="U1142" s="3">
        <f t="shared" si="167"/>
        <v>2175</v>
      </c>
      <c r="V1142" s="3">
        <v>4747999</v>
      </c>
      <c r="W1142" s="3">
        <f t="shared" si="165"/>
        <v>2175</v>
      </c>
      <c r="X1142" s="3">
        <f t="shared" si="166"/>
        <v>2175</v>
      </c>
      <c r="Y1142" s="62">
        <v>4747999</v>
      </c>
      <c r="Z1142" s="138">
        <f t="shared" si="168"/>
        <v>9495998</v>
      </c>
      <c r="AA1142" s="114"/>
      <c r="AB1142" s="115"/>
      <c r="AC1142" s="12"/>
    </row>
    <row r="1143" spans="1:29" s="13" customFormat="1" ht="14.6" x14ac:dyDescent="0.4">
      <c r="A1143" s="28"/>
      <c r="B1143" s="260">
        <v>1130</v>
      </c>
      <c r="C1143" s="66" t="s">
        <v>364</v>
      </c>
      <c r="D1143" s="80" t="s">
        <v>2248</v>
      </c>
      <c r="E1143" s="66" t="s">
        <v>397</v>
      </c>
      <c r="F1143" s="71" t="s">
        <v>397</v>
      </c>
      <c r="G1143" s="3">
        <v>2173</v>
      </c>
      <c r="H1143" s="47" t="s">
        <v>4907</v>
      </c>
      <c r="I1143" s="47" t="s">
        <v>4907</v>
      </c>
      <c r="J1143" s="47" t="s">
        <v>4907</v>
      </c>
      <c r="K1143" s="47" t="s">
        <v>4905</v>
      </c>
      <c r="L1143" s="51">
        <v>0</v>
      </c>
      <c r="M1143" s="51">
        <v>0</v>
      </c>
      <c r="N1143" s="72">
        <v>0</v>
      </c>
      <c r="O1143" s="65"/>
      <c r="P1143" s="63" t="s">
        <v>5009</v>
      </c>
      <c r="Q1143" s="63" t="s">
        <v>5207</v>
      </c>
      <c r="R1143" s="63" t="s">
        <v>4985</v>
      </c>
      <c r="S1143" s="63">
        <v>2</v>
      </c>
      <c r="T1143" s="3">
        <f t="shared" si="164"/>
        <v>2173</v>
      </c>
      <c r="U1143" s="3">
        <f t="shared" si="167"/>
        <v>2173</v>
      </c>
      <c r="V1143" s="3">
        <v>7127663.6199999992</v>
      </c>
      <c r="W1143" s="3">
        <f t="shared" si="165"/>
        <v>2173</v>
      </c>
      <c r="X1143" s="3">
        <f t="shared" si="166"/>
        <v>2173</v>
      </c>
      <c r="Y1143" s="62">
        <v>7127663.6199999992</v>
      </c>
      <c r="Z1143" s="138">
        <f t="shared" si="168"/>
        <v>14255327.239999998</v>
      </c>
      <c r="AA1143" s="84"/>
      <c r="AB1143" s="73"/>
    </row>
    <row r="1144" spans="1:29" s="13" customFormat="1" ht="14.6" x14ac:dyDescent="0.4">
      <c r="A1144" s="28"/>
      <c r="B1144" s="260">
        <v>1131</v>
      </c>
      <c r="C1144" s="66" t="s">
        <v>1189</v>
      </c>
      <c r="D1144" s="74" t="s">
        <v>2849</v>
      </c>
      <c r="E1144" s="66" t="s">
        <v>1203</v>
      </c>
      <c r="F1144" s="71" t="s">
        <v>1203</v>
      </c>
      <c r="G1144" s="3">
        <v>2170</v>
      </c>
      <c r="H1144" s="47" t="s">
        <v>4907</v>
      </c>
      <c r="I1144" s="47" t="s">
        <v>4907</v>
      </c>
      <c r="J1144" s="47" t="s">
        <v>4907</v>
      </c>
      <c r="K1144" s="47" t="s">
        <v>4905</v>
      </c>
      <c r="L1144" s="51">
        <v>0</v>
      </c>
      <c r="M1144" s="51">
        <v>0</v>
      </c>
      <c r="N1144" s="72">
        <v>0</v>
      </c>
      <c r="O1144" s="65"/>
      <c r="P1144" s="63" t="s">
        <v>4738</v>
      </c>
      <c r="Q1144" s="63" t="s">
        <v>4739</v>
      </c>
      <c r="R1144" s="63" t="s">
        <v>4985</v>
      </c>
      <c r="S1144" s="63">
        <v>2</v>
      </c>
      <c r="T1144" s="3">
        <f t="shared" si="164"/>
        <v>2170</v>
      </c>
      <c r="U1144" s="3">
        <f t="shared" si="167"/>
        <v>2170</v>
      </c>
      <c r="V1144" s="3">
        <v>2785564</v>
      </c>
      <c r="W1144" s="3">
        <f t="shared" si="165"/>
        <v>2170</v>
      </c>
      <c r="X1144" s="3">
        <f t="shared" si="166"/>
        <v>2170</v>
      </c>
      <c r="Y1144" s="62">
        <v>0</v>
      </c>
      <c r="Z1144" s="138">
        <f t="shared" si="168"/>
        <v>2785564</v>
      </c>
      <c r="AA1144" s="84"/>
      <c r="AB1144" s="73"/>
    </row>
    <row r="1145" spans="1:29" s="13" customFormat="1" ht="14.6" x14ac:dyDescent="0.4">
      <c r="A1145" s="28"/>
      <c r="B1145" s="260">
        <v>1132</v>
      </c>
      <c r="C1145" s="66" t="s">
        <v>261</v>
      </c>
      <c r="D1145" s="70" t="s">
        <v>2184</v>
      </c>
      <c r="E1145" s="66" t="s">
        <v>284</v>
      </c>
      <c r="F1145" s="71" t="s">
        <v>284</v>
      </c>
      <c r="G1145" s="3">
        <v>2167</v>
      </c>
      <c r="H1145" s="47" t="s">
        <v>4907</v>
      </c>
      <c r="I1145" s="47" t="s">
        <v>4907</v>
      </c>
      <c r="J1145" s="47" t="s">
        <v>4907</v>
      </c>
      <c r="K1145" s="47" t="s">
        <v>4905</v>
      </c>
      <c r="L1145" s="51">
        <v>0</v>
      </c>
      <c r="M1145" s="51">
        <v>0</v>
      </c>
      <c r="N1145" s="72">
        <v>0</v>
      </c>
      <c r="O1145" s="65"/>
      <c r="P1145" s="63" t="s">
        <v>4159</v>
      </c>
      <c r="Q1145" s="63" t="s">
        <v>4160</v>
      </c>
      <c r="R1145" s="63" t="s">
        <v>4985</v>
      </c>
      <c r="S1145" s="63">
        <v>2</v>
      </c>
      <c r="T1145" s="3">
        <f t="shared" si="164"/>
        <v>2167</v>
      </c>
      <c r="U1145" s="3">
        <f t="shared" si="167"/>
        <v>2167</v>
      </c>
      <c r="V1145" s="3">
        <v>2125809.5833333335</v>
      </c>
      <c r="W1145" s="3">
        <f t="shared" si="165"/>
        <v>2167</v>
      </c>
      <c r="X1145" s="3">
        <f t="shared" si="166"/>
        <v>2167</v>
      </c>
      <c r="Y1145" s="62">
        <v>0</v>
      </c>
      <c r="Z1145" s="138">
        <f t="shared" si="168"/>
        <v>2125809.5833333335</v>
      </c>
      <c r="AA1145" s="84"/>
      <c r="AB1145" s="73"/>
    </row>
    <row r="1146" spans="1:29" s="12" customFormat="1" ht="14.6" x14ac:dyDescent="0.4">
      <c r="A1146" s="43"/>
      <c r="B1146" s="260">
        <v>1133</v>
      </c>
      <c r="C1146" s="66" t="s">
        <v>319</v>
      </c>
      <c r="D1146" s="70" t="s">
        <v>2442</v>
      </c>
      <c r="E1146" s="66" t="s">
        <v>681</v>
      </c>
      <c r="F1146" s="71" t="s">
        <v>681</v>
      </c>
      <c r="G1146" s="3">
        <v>2166</v>
      </c>
      <c r="H1146" s="47" t="s">
        <v>4907</v>
      </c>
      <c r="I1146" s="47" t="s">
        <v>4907</v>
      </c>
      <c r="J1146" s="47" t="s">
        <v>4907</v>
      </c>
      <c r="K1146" s="47" t="s">
        <v>4905</v>
      </c>
      <c r="L1146" s="51">
        <v>0</v>
      </c>
      <c r="M1146" s="51">
        <v>0</v>
      </c>
      <c r="N1146" s="72">
        <v>0</v>
      </c>
      <c r="O1146" s="65"/>
      <c r="P1146" s="63" t="s">
        <v>5103</v>
      </c>
      <c r="Q1146" s="63" t="s">
        <v>5256</v>
      </c>
      <c r="R1146" s="63" t="s">
        <v>4985</v>
      </c>
      <c r="S1146" s="63">
        <v>2</v>
      </c>
      <c r="T1146" s="62">
        <f t="shared" si="164"/>
        <v>2166</v>
      </c>
      <c r="U1146" s="62">
        <f t="shared" si="167"/>
        <v>2166</v>
      </c>
      <c r="V1146" s="3">
        <f>T1146*1800</f>
        <v>3898800</v>
      </c>
      <c r="W1146" s="3">
        <f t="shared" si="165"/>
        <v>2166</v>
      </c>
      <c r="X1146" s="3">
        <f t="shared" si="166"/>
        <v>2166</v>
      </c>
      <c r="Y1146" s="62">
        <f>U1146*1800</f>
        <v>3898800</v>
      </c>
      <c r="Z1146" s="138">
        <f t="shared" si="168"/>
        <v>7797600</v>
      </c>
      <c r="AA1146" s="84"/>
      <c r="AB1146" s="73"/>
      <c r="AC1146" s="13"/>
    </row>
    <row r="1147" spans="1:29" s="12" customFormat="1" ht="24.9" x14ac:dyDescent="0.4">
      <c r="A1147" s="28"/>
      <c r="B1147" s="260">
        <v>1134</v>
      </c>
      <c r="C1147" s="66" t="s">
        <v>360</v>
      </c>
      <c r="D1147" s="80" t="s">
        <v>2228</v>
      </c>
      <c r="E1147" s="66" t="s">
        <v>357</v>
      </c>
      <c r="F1147" s="71" t="s">
        <v>362</v>
      </c>
      <c r="G1147" s="3">
        <v>2161</v>
      </c>
      <c r="H1147" s="47" t="s">
        <v>4907</v>
      </c>
      <c r="I1147" s="47" t="s">
        <v>4907</v>
      </c>
      <c r="J1147" s="47" t="s">
        <v>4907</v>
      </c>
      <c r="K1147" s="47" t="s">
        <v>4905</v>
      </c>
      <c r="L1147" s="51">
        <v>0</v>
      </c>
      <c r="M1147" s="51">
        <v>0</v>
      </c>
      <c r="N1147" s="72">
        <v>0</v>
      </c>
      <c r="O1147" s="65"/>
      <c r="P1147" s="63" t="s">
        <v>3272</v>
      </c>
      <c r="Q1147" s="63" t="s">
        <v>3762</v>
      </c>
      <c r="R1147" s="63" t="s">
        <v>4979</v>
      </c>
      <c r="S1147" s="63">
        <v>2</v>
      </c>
      <c r="T1147" s="62">
        <f t="shared" si="164"/>
        <v>2161</v>
      </c>
      <c r="U1147" s="62">
        <f t="shared" si="167"/>
        <v>2161</v>
      </c>
      <c r="V1147" s="3">
        <v>2936417.9240397061</v>
      </c>
      <c r="W1147" s="3">
        <f t="shared" si="165"/>
        <v>2161</v>
      </c>
      <c r="X1147" s="3">
        <f t="shared" si="166"/>
        <v>2161</v>
      </c>
      <c r="Y1147" s="62">
        <v>2936417.9240397061</v>
      </c>
      <c r="Z1147" s="138">
        <f t="shared" si="168"/>
        <v>5872835.8480794122</v>
      </c>
      <c r="AA1147" s="84"/>
      <c r="AB1147" s="73"/>
      <c r="AC1147" s="13"/>
    </row>
    <row r="1148" spans="1:29" s="13" customFormat="1" ht="14.6" x14ac:dyDescent="0.4">
      <c r="A1148" s="28"/>
      <c r="B1148" s="260">
        <v>1135</v>
      </c>
      <c r="C1148" s="66" t="s">
        <v>821</v>
      </c>
      <c r="D1148" s="74" t="s">
        <v>2568</v>
      </c>
      <c r="E1148" s="66" t="s">
        <v>837</v>
      </c>
      <c r="F1148" s="71" t="s">
        <v>837</v>
      </c>
      <c r="G1148" s="3">
        <v>2160</v>
      </c>
      <c r="H1148" s="47" t="s">
        <v>4907</v>
      </c>
      <c r="I1148" s="47" t="s">
        <v>4907</v>
      </c>
      <c r="J1148" s="47" t="s">
        <v>4907</v>
      </c>
      <c r="K1148" s="47" t="s">
        <v>4905</v>
      </c>
      <c r="L1148" s="51">
        <v>0</v>
      </c>
      <c r="M1148" s="51">
        <v>0</v>
      </c>
      <c r="N1148" s="72">
        <v>0</v>
      </c>
      <c r="O1148" s="65"/>
      <c r="P1148" s="63" t="s">
        <v>5126</v>
      </c>
      <c r="Q1148" s="63" t="s">
        <v>5284</v>
      </c>
      <c r="R1148" s="63" t="s">
        <v>4985</v>
      </c>
      <c r="S1148" s="63">
        <v>2</v>
      </c>
      <c r="T1148" s="3">
        <f t="shared" si="164"/>
        <v>2160</v>
      </c>
      <c r="U1148" s="3">
        <f t="shared" si="167"/>
        <v>2160</v>
      </c>
      <c r="V1148" s="3">
        <v>7441456.9958333336</v>
      </c>
      <c r="W1148" s="3">
        <f t="shared" si="165"/>
        <v>2160</v>
      </c>
      <c r="X1148" s="3">
        <f t="shared" si="166"/>
        <v>2160</v>
      </c>
      <c r="Y1148" s="62">
        <v>659998.54166666674</v>
      </c>
      <c r="Z1148" s="138">
        <f t="shared" si="168"/>
        <v>8101455.5375000006</v>
      </c>
      <c r="AA1148" s="84"/>
      <c r="AB1148" s="73"/>
    </row>
    <row r="1149" spans="1:29" s="13" customFormat="1" ht="14.6" x14ac:dyDescent="0.4">
      <c r="A1149" s="28"/>
      <c r="B1149" s="260">
        <v>1136</v>
      </c>
      <c r="C1149" s="66" t="s">
        <v>1063</v>
      </c>
      <c r="D1149" s="70" t="s">
        <v>2750</v>
      </c>
      <c r="E1149" s="66" t="s">
        <v>1632</v>
      </c>
      <c r="F1149" s="71" t="s">
        <v>1633</v>
      </c>
      <c r="G1149" s="3">
        <v>2159</v>
      </c>
      <c r="H1149" s="47" t="s">
        <v>4907</v>
      </c>
      <c r="I1149" s="47" t="s">
        <v>4907</v>
      </c>
      <c r="J1149" s="47" t="s">
        <v>4907</v>
      </c>
      <c r="K1149" s="47" t="s">
        <v>4905</v>
      </c>
      <c r="L1149" s="51">
        <v>0</v>
      </c>
      <c r="M1149" s="51">
        <v>0</v>
      </c>
      <c r="N1149" s="72">
        <v>0</v>
      </c>
      <c r="O1149" s="65"/>
      <c r="P1149" s="63" t="s">
        <v>5149</v>
      </c>
      <c r="Q1149" s="63" t="s">
        <v>5316</v>
      </c>
      <c r="R1149" s="63" t="s">
        <v>4985</v>
      </c>
      <c r="S1149" s="63">
        <v>2</v>
      </c>
      <c r="T1149" s="3">
        <v>2159</v>
      </c>
      <c r="U1149" s="3">
        <v>2159</v>
      </c>
      <c r="V1149" s="3">
        <v>8079914</v>
      </c>
      <c r="W1149" s="3">
        <f t="shared" si="165"/>
        <v>2159</v>
      </c>
      <c r="X1149" s="3">
        <f t="shared" si="166"/>
        <v>2159</v>
      </c>
      <c r="Y1149" s="62">
        <v>0</v>
      </c>
      <c r="Z1149" s="138">
        <f t="shared" si="168"/>
        <v>8079914</v>
      </c>
      <c r="AA1149" s="84"/>
      <c r="AB1149" s="73"/>
    </row>
    <row r="1150" spans="1:29" s="13" customFormat="1" ht="14.6" x14ac:dyDescent="0.4">
      <c r="A1150" s="28"/>
      <c r="B1150" s="260">
        <v>1137</v>
      </c>
      <c r="C1150" s="66" t="s">
        <v>963</v>
      </c>
      <c r="D1150" s="70" t="s">
        <v>3023</v>
      </c>
      <c r="E1150" s="66" t="s">
        <v>986</v>
      </c>
      <c r="F1150" s="71" t="s">
        <v>986</v>
      </c>
      <c r="G1150" s="3">
        <v>2157</v>
      </c>
      <c r="H1150" s="47" t="s">
        <v>4907</v>
      </c>
      <c r="I1150" s="47" t="s">
        <v>4907</v>
      </c>
      <c r="J1150" s="47" t="s">
        <v>4907</v>
      </c>
      <c r="K1150" s="47" t="s">
        <v>4905</v>
      </c>
      <c r="L1150" s="51">
        <v>0</v>
      </c>
      <c r="M1150" s="51">
        <v>0</v>
      </c>
      <c r="N1150" s="72">
        <v>0</v>
      </c>
      <c r="O1150" s="65"/>
      <c r="P1150" s="63" t="s">
        <v>4568</v>
      </c>
      <c r="Q1150" s="63" t="s">
        <v>4569</v>
      </c>
      <c r="R1150" s="63" t="s">
        <v>4985</v>
      </c>
      <c r="S1150" s="63">
        <v>2</v>
      </c>
      <c r="T1150" s="3">
        <f t="shared" ref="T1150:T1170" si="169">IF(G1150*(1-L1150)-AA1150&gt;0,G1150*(1-L1150)-AA1150,0)</f>
        <v>2157</v>
      </c>
      <c r="U1150" s="3">
        <f t="shared" ref="U1150:U1181" si="170">IF(G1150*(1-M1150)-AA1150&gt;0,G1150*(1-M1150)-AA1150,0)</f>
        <v>2157</v>
      </c>
      <c r="V1150" s="3">
        <v>1356144.4791666667</v>
      </c>
      <c r="W1150" s="3">
        <f t="shared" si="165"/>
        <v>2157</v>
      </c>
      <c r="X1150" s="3">
        <f t="shared" si="166"/>
        <v>2157</v>
      </c>
      <c r="Y1150" s="62">
        <v>1356144.4791666667</v>
      </c>
      <c r="Z1150" s="138">
        <f t="shared" si="168"/>
        <v>2712288.9583333335</v>
      </c>
      <c r="AA1150" s="84"/>
      <c r="AB1150" s="73"/>
    </row>
    <row r="1151" spans="1:29" s="13" customFormat="1" ht="14.6" x14ac:dyDescent="0.4">
      <c r="A1151" s="28"/>
      <c r="B1151" s="260">
        <v>1138</v>
      </c>
      <c r="C1151" s="66" t="s">
        <v>560</v>
      </c>
      <c r="D1151" s="70" t="s">
        <v>2384</v>
      </c>
      <c r="E1151" s="66" t="s">
        <v>584</v>
      </c>
      <c r="F1151" s="71" t="s">
        <v>586</v>
      </c>
      <c r="G1151" s="3">
        <v>2145</v>
      </c>
      <c r="H1151" s="47" t="s">
        <v>4907</v>
      </c>
      <c r="I1151" s="47" t="s">
        <v>4907</v>
      </c>
      <c r="J1151" s="47" t="s">
        <v>4907</v>
      </c>
      <c r="K1151" s="47" t="s">
        <v>4905</v>
      </c>
      <c r="L1151" s="51">
        <v>0</v>
      </c>
      <c r="M1151" s="51">
        <v>0</v>
      </c>
      <c r="N1151" s="72">
        <v>0</v>
      </c>
      <c r="O1151" s="65"/>
      <c r="P1151" s="63" t="s">
        <v>4346</v>
      </c>
      <c r="Q1151" s="63" t="s">
        <v>4347</v>
      </c>
      <c r="R1151" s="63" t="s">
        <v>4985</v>
      </c>
      <c r="S1151" s="63">
        <v>2</v>
      </c>
      <c r="T1151" s="62">
        <f t="shared" si="169"/>
        <v>2145</v>
      </c>
      <c r="U1151" s="62">
        <f t="shared" si="170"/>
        <v>2145</v>
      </c>
      <c r="V1151" s="3">
        <v>10172949</v>
      </c>
      <c r="W1151" s="3">
        <f t="shared" si="165"/>
        <v>2145</v>
      </c>
      <c r="X1151" s="3">
        <f t="shared" si="166"/>
        <v>2145</v>
      </c>
      <c r="Y1151" s="62">
        <v>0</v>
      </c>
      <c r="Z1151" s="138">
        <f t="shared" si="168"/>
        <v>10172949</v>
      </c>
      <c r="AA1151" s="84"/>
      <c r="AB1151" s="73"/>
    </row>
    <row r="1152" spans="1:29" s="13" customFormat="1" ht="14.6" x14ac:dyDescent="0.4">
      <c r="A1152" s="28"/>
      <c r="B1152" s="260">
        <v>1139</v>
      </c>
      <c r="C1152" s="66" t="s">
        <v>1019</v>
      </c>
      <c r="D1152" s="74" t="s">
        <v>2722</v>
      </c>
      <c r="E1152" s="66" t="s">
        <v>1051</v>
      </c>
      <c r="F1152" s="71" t="s">
        <v>1051</v>
      </c>
      <c r="G1152" s="3">
        <v>2144</v>
      </c>
      <c r="H1152" s="47" t="s">
        <v>4907</v>
      </c>
      <c r="I1152" s="47" t="s">
        <v>4907</v>
      </c>
      <c r="J1152" s="47" t="s">
        <v>4907</v>
      </c>
      <c r="K1152" s="47" t="s">
        <v>4905</v>
      </c>
      <c r="L1152" s="51">
        <v>0</v>
      </c>
      <c r="M1152" s="51">
        <v>0</v>
      </c>
      <c r="N1152" s="72">
        <v>0</v>
      </c>
      <c r="O1152" s="65"/>
      <c r="P1152" s="63" t="s">
        <v>4610</v>
      </c>
      <c r="Q1152" s="63" t="s">
        <v>4611</v>
      </c>
      <c r="R1152" s="63" t="s">
        <v>4985</v>
      </c>
      <c r="S1152" s="63">
        <v>2</v>
      </c>
      <c r="T1152" s="62">
        <f t="shared" si="169"/>
        <v>2144</v>
      </c>
      <c r="U1152" s="62">
        <f t="shared" si="170"/>
        <v>2144</v>
      </c>
      <c r="V1152" s="3">
        <v>4125000</v>
      </c>
      <c r="W1152" s="3">
        <f t="shared" si="165"/>
        <v>2144</v>
      </c>
      <c r="X1152" s="3">
        <f t="shared" si="166"/>
        <v>2144</v>
      </c>
      <c r="Y1152" s="62">
        <v>4125000</v>
      </c>
      <c r="Z1152" s="138">
        <f t="shared" si="168"/>
        <v>8250000</v>
      </c>
      <c r="AA1152" s="84"/>
      <c r="AB1152" s="73"/>
    </row>
    <row r="1153" spans="1:29" s="13" customFormat="1" ht="14.6" x14ac:dyDescent="0.4">
      <c r="A1153" s="28"/>
      <c r="B1153" s="260">
        <v>1140</v>
      </c>
      <c r="C1153" s="66" t="s">
        <v>420</v>
      </c>
      <c r="D1153" s="70" t="s">
        <v>2948</v>
      </c>
      <c r="E1153" s="66" t="s">
        <v>456</v>
      </c>
      <c r="F1153" s="71" t="s">
        <v>470</v>
      </c>
      <c r="G1153" s="3">
        <v>2143</v>
      </c>
      <c r="H1153" s="47" t="s">
        <v>4907</v>
      </c>
      <c r="I1153" s="47" t="s">
        <v>4907</v>
      </c>
      <c r="J1153" s="47" t="s">
        <v>4907</v>
      </c>
      <c r="K1153" s="47" t="s">
        <v>4905</v>
      </c>
      <c r="L1153" s="51">
        <v>0</v>
      </c>
      <c r="M1153" s="51">
        <v>0</v>
      </c>
      <c r="N1153" s="72">
        <v>0</v>
      </c>
      <c r="O1153" s="65"/>
      <c r="P1153" s="63" t="s">
        <v>5072</v>
      </c>
      <c r="Q1153" s="63" t="s">
        <v>5218</v>
      </c>
      <c r="R1153" s="63" t="s">
        <v>4985</v>
      </c>
      <c r="S1153" s="63">
        <v>2</v>
      </c>
      <c r="T1153" s="3">
        <f t="shared" si="169"/>
        <v>2143</v>
      </c>
      <c r="U1153" s="3">
        <f t="shared" si="170"/>
        <v>2143</v>
      </c>
      <c r="V1153" s="3">
        <v>6544153</v>
      </c>
      <c r="W1153" s="3">
        <f t="shared" si="165"/>
        <v>2143</v>
      </c>
      <c r="X1153" s="3">
        <f t="shared" si="166"/>
        <v>2143</v>
      </c>
      <c r="Y1153" s="62">
        <v>6544153</v>
      </c>
      <c r="Z1153" s="138">
        <f t="shared" si="168"/>
        <v>13088306</v>
      </c>
      <c r="AA1153" s="84"/>
      <c r="AB1153" s="73"/>
    </row>
    <row r="1154" spans="1:29" s="13" customFormat="1" ht="14.6" x14ac:dyDescent="0.4">
      <c r="A1154" s="28"/>
      <c r="B1154" s="260">
        <v>1141</v>
      </c>
      <c r="C1154" s="66" t="s">
        <v>122</v>
      </c>
      <c r="D1154" s="70" t="s">
        <v>2916</v>
      </c>
      <c r="E1154" s="66" t="s">
        <v>149</v>
      </c>
      <c r="F1154" s="71" t="s">
        <v>149</v>
      </c>
      <c r="G1154" s="3">
        <v>2142</v>
      </c>
      <c r="H1154" s="47" t="s">
        <v>4907</v>
      </c>
      <c r="I1154" s="47" t="s">
        <v>4907</v>
      </c>
      <c r="J1154" s="47" t="s">
        <v>4907</v>
      </c>
      <c r="K1154" s="47" t="s">
        <v>4905</v>
      </c>
      <c r="L1154" s="51">
        <v>0</v>
      </c>
      <c r="M1154" s="51">
        <v>0</v>
      </c>
      <c r="N1154" s="72">
        <v>0</v>
      </c>
      <c r="O1154" s="65"/>
      <c r="P1154" s="63" t="s">
        <v>4111</v>
      </c>
      <c r="Q1154" s="63" t="s">
        <v>4112</v>
      </c>
      <c r="R1154" s="63" t="s">
        <v>4985</v>
      </c>
      <c r="S1154" s="63">
        <v>2</v>
      </c>
      <c r="T1154" s="3">
        <f t="shared" si="169"/>
        <v>2142</v>
      </c>
      <c r="U1154" s="3">
        <f t="shared" si="170"/>
        <v>2142</v>
      </c>
      <c r="V1154" s="3">
        <v>4062650</v>
      </c>
      <c r="W1154" s="3">
        <f t="shared" si="165"/>
        <v>2142</v>
      </c>
      <c r="X1154" s="3">
        <f t="shared" si="166"/>
        <v>2142</v>
      </c>
      <c r="Y1154" s="62">
        <v>4062650</v>
      </c>
      <c r="Z1154" s="212">
        <f t="shared" si="168"/>
        <v>8125300</v>
      </c>
      <c r="AA1154" s="84"/>
      <c r="AB1154" s="73"/>
    </row>
    <row r="1155" spans="1:29" s="13" customFormat="1" ht="14.6" x14ac:dyDescent="0.4">
      <c r="A1155" s="28"/>
      <c r="B1155" s="260">
        <v>1142</v>
      </c>
      <c r="C1155" s="66" t="s">
        <v>471</v>
      </c>
      <c r="D1155" s="70" t="s">
        <v>2339</v>
      </c>
      <c r="E1155" s="66" t="s">
        <v>510</v>
      </c>
      <c r="F1155" s="71" t="s">
        <v>510</v>
      </c>
      <c r="G1155" s="3">
        <v>2138</v>
      </c>
      <c r="H1155" s="47" t="s">
        <v>4907</v>
      </c>
      <c r="I1155" s="47" t="s">
        <v>4907</v>
      </c>
      <c r="J1155" s="47" t="s">
        <v>4907</v>
      </c>
      <c r="K1155" s="47" t="s">
        <v>4905</v>
      </c>
      <c r="L1155" s="51">
        <v>0</v>
      </c>
      <c r="M1155" s="51">
        <v>0</v>
      </c>
      <c r="N1155" s="72">
        <v>0</v>
      </c>
      <c r="O1155" s="65"/>
      <c r="P1155" s="63" t="s">
        <v>5014</v>
      </c>
      <c r="Q1155" s="63" t="s">
        <v>5241</v>
      </c>
      <c r="R1155" s="63" t="s">
        <v>4985</v>
      </c>
      <c r="S1155" s="63">
        <v>2</v>
      </c>
      <c r="T1155" s="3">
        <f t="shared" si="169"/>
        <v>2138</v>
      </c>
      <c r="U1155" s="3">
        <f t="shared" si="170"/>
        <v>2138</v>
      </c>
      <c r="V1155" s="3">
        <v>2398122.395</v>
      </c>
      <c r="W1155" s="3">
        <f t="shared" si="165"/>
        <v>2138</v>
      </c>
      <c r="X1155" s="3">
        <f t="shared" si="166"/>
        <v>2138</v>
      </c>
      <c r="Y1155" s="62">
        <v>2398122.395</v>
      </c>
      <c r="Z1155" s="138">
        <f t="shared" si="168"/>
        <v>4796244.79</v>
      </c>
      <c r="AA1155" s="84"/>
      <c r="AB1155" s="73"/>
    </row>
    <row r="1156" spans="1:29" s="13" customFormat="1" ht="24.9" x14ac:dyDescent="0.4">
      <c r="A1156" s="28"/>
      <c r="B1156" s="260">
        <v>1143</v>
      </c>
      <c r="C1156" s="66" t="s">
        <v>595</v>
      </c>
      <c r="D1156" s="70" t="s">
        <v>2398</v>
      </c>
      <c r="E1156" s="66" t="s">
        <v>607</v>
      </c>
      <c r="F1156" s="71" t="s">
        <v>616</v>
      </c>
      <c r="G1156" s="3">
        <v>2136</v>
      </c>
      <c r="H1156" s="47" t="s">
        <v>4907</v>
      </c>
      <c r="I1156" s="47" t="s">
        <v>4907</v>
      </c>
      <c r="J1156" s="47" t="s">
        <v>4907</v>
      </c>
      <c r="K1156" s="47" t="s">
        <v>4905</v>
      </c>
      <c r="L1156" s="51">
        <v>0</v>
      </c>
      <c r="M1156" s="51">
        <v>0</v>
      </c>
      <c r="N1156" s="72">
        <v>0</v>
      </c>
      <c r="O1156" s="65"/>
      <c r="P1156" s="63" t="s">
        <v>3343</v>
      </c>
      <c r="Q1156" s="63" t="s">
        <v>3832</v>
      </c>
      <c r="R1156" s="63" t="s">
        <v>4979</v>
      </c>
      <c r="S1156" s="63">
        <v>2</v>
      </c>
      <c r="T1156" s="62">
        <f t="shared" si="169"/>
        <v>2136</v>
      </c>
      <c r="U1156" s="62">
        <f t="shared" si="170"/>
        <v>2136</v>
      </c>
      <c r="V1156" s="3">
        <v>0</v>
      </c>
      <c r="W1156" s="3">
        <f t="shared" si="165"/>
        <v>2136</v>
      </c>
      <c r="X1156" s="3">
        <f t="shared" si="166"/>
        <v>2136</v>
      </c>
      <c r="Y1156" s="62">
        <v>0</v>
      </c>
      <c r="Z1156" s="138">
        <f t="shared" si="168"/>
        <v>0</v>
      </c>
      <c r="AA1156" s="84"/>
      <c r="AB1156" s="73"/>
    </row>
    <row r="1157" spans="1:29" s="13" customFormat="1" ht="24.9" x14ac:dyDescent="0.4">
      <c r="A1157" s="28"/>
      <c r="B1157" s="260">
        <v>1144</v>
      </c>
      <c r="C1157" s="66" t="s">
        <v>523</v>
      </c>
      <c r="D1157" s="70" t="s">
        <v>2956</v>
      </c>
      <c r="E1157" s="66" t="s">
        <v>549</v>
      </c>
      <c r="F1157" s="71" t="s">
        <v>556</v>
      </c>
      <c r="G1157" s="3">
        <v>2135</v>
      </c>
      <c r="H1157" s="47" t="s">
        <v>4907</v>
      </c>
      <c r="I1157" s="47" t="s">
        <v>4907</v>
      </c>
      <c r="J1157" s="47" t="s">
        <v>4907</v>
      </c>
      <c r="K1157" s="47" t="s">
        <v>4905</v>
      </c>
      <c r="L1157" s="51">
        <v>0</v>
      </c>
      <c r="M1157" s="51">
        <v>0</v>
      </c>
      <c r="N1157" s="72">
        <v>0</v>
      </c>
      <c r="O1157" s="65"/>
      <c r="P1157" s="63" t="s">
        <v>4311</v>
      </c>
      <c r="Q1157" s="63" t="s">
        <v>4312</v>
      </c>
      <c r="R1157" s="63" t="s">
        <v>4985</v>
      </c>
      <c r="S1157" s="63">
        <v>2</v>
      </c>
      <c r="T1157" s="3">
        <f t="shared" si="169"/>
        <v>2135</v>
      </c>
      <c r="U1157" s="3">
        <f t="shared" si="170"/>
        <v>2135</v>
      </c>
      <c r="V1157" s="3">
        <v>2592395</v>
      </c>
      <c r="W1157" s="3">
        <f t="shared" ref="W1157:W1188" si="171">T1157</f>
        <v>2135</v>
      </c>
      <c r="X1157" s="3">
        <f t="shared" ref="X1157:X1188" si="172">U1157</f>
        <v>2135</v>
      </c>
      <c r="Y1157" s="62">
        <v>2592395</v>
      </c>
      <c r="Z1157" s="138">
        <f t="shared" si="168"/>
        <v>5184790</v>
      </c>
      <c r="AA1157" s="84"/>
      <c r="AB1157" s="73"/>
    </row>
    <row r="1158" spans="1:29" s="13" customFormat="1" ht="24.9" x14ac:dyDescent="0.4">
      <c r="A1158" s="28"/>
      <c r="B1158" s="260">
        <v>1145</v>
      </c>
      <c r="C1158" s="66" t="s">
        <v>96</v>
      </c>
      <c r="D1158" s="74" t="s">
        <v>2079</v>
      </c>
      <c r="E1158" s="66" t="s">
        <v>315</v>
      </c>
      <c r="F1158" s="71" t="s">
        <v>1233</v>
      </c>
      <c r="G1158" s="3">
        <v>2133</v>
      </c>
      <c r="H1158" s="47" t="s">
        <v>4907</v>
      </c>
      <c r="I1158" s="47" t="s">
        <v>4907</v>
      </c>
      <c r="J1158" s="47" t="s">
        <v>4907</v>
      </c>
      <c r="K1158" s="47" t="s">
        <v>4905</v>
      </c>
      <c r="L1158" s="51">
        <v>0</v>
      </c>
      <c r="M1158" s="51">
        <v>0</v>
      </c>
      <c r="N1158" s="72">
        <v>0</v>
      </c>
      <c r="O1158" s="65"/>
      <c r="P1158" s="63" t="s">
        <v>4087</v>
      </c>
      <c r="Q1158" s="63" t="s">
        <v>4088</v>
      </c>
      <c r="R1158" s="63" t="s">
        <v>4985</v>
      </c>
      <c r="S1158" s="63">
        <v>2</v>
      </c>
      <c r="T1158" s="3">
        <f t="shared" si="169"/>
        <v>2133</v>
      </c>
      <c r="U1158" s="3">
        <f t="shared" si="170"/>
        <v>2133</v>
      </c>
      <c r="V1158" s="2">
        <v>3649020</v>
      </c>
      <c r="W1158" s="2">
        <f t="shared" si="171"/>
        <v>2133</v>
      </c>
      <c r="X1158" s="2">
        <f t="shared" si="172"/>
        <v>2133</v>
      </c>
      <c r="Y1158" s="62">
        <v>1617631</v>
      </c>
      <c r="Z1158" s="138">
        <f t="shared" si="168"/>
        <v>5266651</v>
      </c>
      <c r="AA1158" s="84"/>
      <c r="AB1158" s="73"/>
    </row>
    <row r="1159" spans="1:29" s="13" customFormat="1" ht="24.9" x14ac:dyDescent="0.4">
      <c r="A1159" s="28"/>
      <c r="B1159" s="260">
        <v>1146</v>
      </c>
      <c r="C1159" s="66" t="s">
        <v>319</v>
      </c>
      <c r="D1159" s="70" t="s">
        <v>2443</v>
      </c>
      <c r="E1159" s="66" t="s">
        <v>682</v>
      </c>
      <c r="F1159" s="71" t="s">
        <v>682</v>
      </c>
      <c r="G1159" s="3">
        <v>2132</v>
      </c>
      <c r="H1159" s="47" t="s">
        <v>4907</v>
      </c>
      <c r="I1159" s="47" t="s">
        <v>4907</v>
      </c>
      <c r="J1159" s="47" t="s">
        <v>4907</v>
      </c>
      <c r="K1159" s="47" t="s">
        <v>4905</v>
      </c>
      <c r="L1159" s="51">
        <v>0</v>
      </c>
      <c r="M1159" s="51">
        <v>0</v>
      </c>
      <c r="N1159" s="72">
        <v>0</v>
      </c>
      <c r="O1159" s="65"/>
      <c r="P1159" s="258" t="s">
        <v>4957</v>
      </c>
      <c r="Q1159" s="63" t="s">
        <v>3607</v>
      </c>
      <c r="R1159" s="63" t="s">
        <v>4979</v>
      </c>
      <c r="S1159" s="63">
        <v>3</v>
      </c>
      <c r="T1159" s="62">
        <f t="shared" si="169"/>
        <v>2132</v>
      </c>
      <c r="U1159" s="62">
        <f t="shared" si="170"/>
        <v>2132</v>
      </c>
      <c r="V1159" s="3">
        <v>0</v>
      </c>
      <c r="W1159" s="3">
        <f t="shared" si="171"/>
        <v>2132</v>
      </c>
      <c r="X1159" s="3">
        <f t="shared" si="172"/>
        <v>2132</v>
      </c>
      <c r="Y1159" s="62">
        <v>1363084.5169456166</v>
      </c>
      <c r="Z1159" s="138">
        <f t="shared" si="168"/>
        <v>1363084.5169456166</v>
      </c>
      <c r="AA1159" s="84"/>
      <c r="AB1159" s="73"/>
    </row>
    <row r="1160" spans="1:29" s="13" customFormat="1" ht="37.299999999999997" x14ac:dyDescent="0.4">
      <c r="A1160" s="28"/>
      <c r="B1160" s="260">
        <v>1147</v>
      </c>
      <c r="C1160" s="66" t="s">
        <v>1189</v>
      </c>
      <c r="D1160" s="74" t="s">
        <v>2850</v>
      </c>
      <c r="E1160" s="66" t="s">
        <v>1204</v>
      </c>
      <c r="F1160" s="71" t="s">
        <v>1418</v>
      </c>
      <c r="G1160" s="3">
        <v>2129</v>
      </c>
      <c r="H1160" s="47" t="s">
        <v>4907</v>
      </c>
      <c r="I1160" s="47" t="s">
        <v>4907</v>
      </c>
      <c r="J1160" s="47" t="s">
        <v>4907</v>
      </c>
      <c r="K1160" s="47" t="s">
        <v>4905</v>
      </c>
      <c r="L1160" s="51">
        <v>0</v>
      </c>
      <c r="M1160" s="51">
        <v>0</v>
      </c>
      <c r="N1160" s="72">
        <v>0</v>
      </c>
      <c r="O1160" s="65"/>
      <c r="P1160" s="63" t="s">
        <v>4740</v>
      </c>
      <c r="Q1160" s="63" t="s">
        <v>4741</v>
      </c>
      <c r="R1160" s="63" t="s">
        <v>4985</v>
      </c>
      <c r="S1160" s="63">
        <v>2</v>
      </c>
      <c r="T1160" s="3">
        <f t="shared" si="169"/>
        <v>2129</v>
      </c>
      <c r="U1160" s="3">
        <f t="shared" si="170"/>
        <v>2129</v>
      </c>
      <c r="V1160" s="3">
        <v>4355840</v>
      </c>
      <c r="W1160" s="3">
        <f t="shared" si="171"/>
        <v>2129</v>
      </c>
      <c r="X1160" s="3">
        <f t="shared" si="172"/>
        <v>2129</v>
      </c>
      <c r="Y1160" s="62">
        <v>0</v>
      </c>
      <c r="Z1160" s="138">
        <f t="shared" si="168"/>
        <v>4355840</v>
      </c>
      <c r="AA1160" s="84"/>
      <c r="AB1160" s="73"/>
    </row>
    <row r="1161" spans="1:29" s="13" customFormat="1" ht="14.6" x14ac:dyDescent="0.4">
      <c r="A1161" s="28"/>
      <c r="B1161" s="260">
        <v>1148</v>
      </c>
      <c r="C1161" s="66" t="s">
        <v>420</v>
      </c>
      <c r="D1161" s="70" t="s">
        <v>2949</v>
      </c>
      <c r="E1161" s="66" t="s">
        <v>303</v>
      </c>
      <c r="F1161" s="71" t="s">
        <v>303</v>
      </c>
      <c r="G1161" s="3">
        <v>2124</v>
      </c>
      <c r="H1161" s="47" t="s">
        <v>4907</v>
      </c>
      <c r="I1161" s="47" t="s">
        <v>4907</v>
      </c>
      <c r="J1161" s="47" t="s">
        <v>4907</v>
      </c>
      <c r="K1161" s="47" t="s">
        <v>4905</v>
      </c>
      <c r="L1161" s="51">
        <v>0</v>
      </c>
      <c r="M1161" s="51">
        <v>0</v>
      </c>
      <c r="N1161" s="72">
        <v>0</v>
      </c>
      <c r="O1161" s="65"/>
      <c r="P1161" s="63" t="s">
        <v>4253</v>
      </c>
      <c r="Q1161" s="63" t="s">
        <v>4178</v>
      </c>
      <c r="R1161" s="63" t="s">
        <v>4985</v>
      </c>
      <c r="S1161" s="63">
        <v>2</v>
      </c>
      <c r="T1161" s="3">
        <f t="shared" si="169"/>
        <v>2124</v>
      </c>
      <c r="U1161" s="3">
        <f t="shared" si="170"/>
        <v>2124</v>
      </c>
      <c r="V1161" s="3">
        <v>14346936.664999999</v>
      </c>
      <c r="W1161" s="3">
        <f t="shared" si="171"/>
        <v>2124</v>
      </c>
      <c r="X1161" s="3">
        <f t="shared" si="172"/>
        <v>2124</v>
      </c>
      <c r="Y1161" s="62">
        <v>14346936.664999999</v>
      </c>
      <c r="Z1161" s="138">
        <f t="shared" si="168"/>
        <v>28693873.329999998</v>
      </c>
      <c r="AA1161" s="84"/>
      <c r="AB1161" s="73"/>
    </row>
    <row r="1162" spans="1:29" s="13" customFormat="1" ht="14.6" x14ac:dyDescent="0.4">
      <c r="A1162" s="28"/>
      <c r="B1162" s="260">
        <v>1149</v>
      </c>
      <c r="C1162" s="66" t="s">
        <v>1097</v>
      </c>
      <c r="D1162" s="70" t="s">
        <v>2787</v>
      </c>
      <c r="E1162" s="66" t="s">
        <v>1305</v>
      </c>
      <c r="F1162" s="71" t="s">
        <v>1305</v>
      </c>
      <c r="G1162" s="3">
        <v>2124</v>
      </c>
      <c r="H1162" s="47" t="s">
        <v>4907</v>
      </c>
      <c r="I1162" s="47" t="s">
        <v>4907</v>
      </c>
      <c r="J1162" s="47" t="s">
        <v>4907</v>
      </c>
      <c r="K1162" s="47" t="s">
        <v>4905</v>
      </c>
      <c r="L1162" s="51">
        <v>0</v>
      </c>
      <c r="M1162" s="51">
        <v>0</v>
      </c>
      <c r="N1162" s="72">
        <v>0.18</v>
      </c>
      <c r="O1162" s="65" t="s">
        <v>5165</v>
      </c>
      <c r="P1162" s="63" t="s">
        <v>5157</v>
      </c>
      <c r="Q1162" s="63" t="s">
        <v>5328</v>
      </c>
      <c r="R1162" s="63" t="s">
        <v>4985</v>
      </c>
      <c r="S1162" s="63">
        <v>2</v>
      </c>
      <c r="T1162" s="3">
        <f t="shared" si="169"/>
        <v>2124</v>
      </c>
      <c r="U1162" s="3">
        <f t="shared" si="170"/>
        <v>2124</v>
      </c>
      <c r="V1162" s="3">
        <v>1949063</v>
      </c>
      <c r="W1162" s="3">
        <f t="shared" si="171"/>
        <v>2124</v>
      </c>
      <c r="X1162" s="3">
        <f t="shared" si="172"/>
        <v>2124</v>
      </c>
      <c r="Y1162" s="62">
        <v>0</v>
      </c>
      <c r="Z1162" s="138">
        <f t="shared" si="168"/>
        <v>1949063</v>
      </c>
      <c r="AA1162" s="84"/>
      <c r="AB1162" s="73"/>
    </row>
    <row r="1163" spans="1:29" s="13" customFormat="1" ht="14.6" x14ac:dyDescent="0.4">
      <c r="A1163" s="31"/>
      <c r="B1163" s="260">
        <v>1150</v>
      </c>
      <c r="C1163" s="66" t="s">
        <v>30</v>
      </c>
      <c r="D1163" s="70" t="s">
        <v>2030</v>
      </c>
      <c r="E1163" s="66" t="s">
        <v>52</v>
      </c>
      <c r="F1163" s="71" t="s">
        <v>52</v>
      </c>
      <c r="G1163" s="3">
        <v>2122</v>
      </c>
      <c r="H1163" s="47" t="s">
        <v>4907</v>
      </c>
      <c r="I1163" s="47" t="s">
        <v>4907</v>
      </c>
      <c r="J1163" s="47" t="s">
        <v>4907</v>
      </c>
      <c r="K1163" s="47" t="s">
        <v>4905</v>
      </c>
      <c r="L1163" s="51">
        <v>0</v>
      </c>
      <c r="M1163" s="51">
        <v>0</v>
      </c>
      <c r="N1163" s="72">
        <v>0</v>
      </c>
      <c r="O1163" s="65"/>
      <c r="P1163" s="63" t="s">
        <v>4995</v>
      </c>
      <c r="Q1163" s="63" t="s">
        <v>5168</v>
      </c>
      <c r="R1163" s="63" t="s">
        <v>4985</v>
      </c>
      <c r="S1163" s="63">
        <v>2</v>
      </c>
      <c r="T1163" s="3">
        <f t="shared" si="169"/>
        <v>2122</v>
      </c>
      <c r="U1163" s="3">
        <f t="shared" si="170"/>
        <v>2122</v>
      </c>
      <c r="V1163" s="3">
        <v>1969747.5</v>
      </c>
      <c r="W1163" s="3">
        <f t="shared" si="171"/>
        <v>2122</v>
      </c>
      <c r="X1163" s="3">
        <f t="shared" si="172"/>
        <v>2122</v>
      </c>
      <c r="Y1163" s="62">
        <v>1969747.5</v>
      </c>
      <c r="Z1163" s="138">
        <f t="shared" si="168"/>
        <v>3939495</v>
      </c>
      <c r="AA1163" s="84"/>
      <c r="AB1163" s="73"/>
    </row>
    <row r="1164" spans="1:29" s="13" customFormat="1" ht="24.9" x14ac:dyDescent="0.4">
      <c r="A1164" s="31"/>
      <c r="B1164" s="260">
        <v>1151</v>
      </c>
      <c r="C1164" s="66" t="s">
        <v>319</v>
      </c>
      <c r="D1164" s="70" t="s">
        <v>2444</v>
      </c>
      <c r="E1164" s="66" t="s">
        <v>683</v>
      </c>
      <c r="F1164" s="71" t="s">
        <v>683</v>
      </c>
      <c r="G1164" s="3">
        <v>2116</v>
      </c>
      <c r="H1164" s="47" t="s">
        <v>4907</v>
      </c>
      <c r="I1164" s="47" t="s">
        <v>4907</v>
      </c>
      <c r="J1164" s="47" t="s">
        <v>4907</v>
      </c>
      <c r="K1164" s="47" t="s">
        <v>4905</v>
      </c>
      <c r="L1164" s="51">
        <v>0</v>
      </c>
      <c r="M1164" s="51">
        <v>0</v>
      </c>
      <c r="N1164" s="72">
        <v>0</v>
      </c>
      <c r="O1164" s="65"/>
      <c r="P1164" s="258" t="s">
        <v>4957</v>
      </c>
      <c r="Q1164" s="63" t="s">
        <v>3607</v>
      </c>
      <c r="R1164" s="63" t="s">
        <v>4979</v>
      </c>
      <c r="S1164" s="63">
        <v>3</v>
      </c>
      <c r="T1164" s="62">
        <f t="shared" si="169"/>
        <v>2116</v>
      </c>
      <c r="U1164" s="62">
        <f t="shared" si="170"/>
        <v>2116</v>
      </c>
      <c r="V1164" s="3">
        <v>2157639</v>
      </c>
      <c r="W1164" s="3">
        <f t="shared" si="171"/>
        <v>2116</v>
      </c>
      <c r="X1164" s="3">
        <f t="shared" si="172"/>
        <v>2116</v>
      </c>
      <c r="Y1164" s="62">
        <v>2157639</v>
      </c>
      <c r="Z1164" s="138">
        <f t="shared" si="168"/>
        <v>4315278</v>
      </c>
      <c r="AA1164" s="84"/>
      <c r="AB1164" s="73"/>
    </row>
    <row r="1165" spans="1:29" s="13" customFormat="1" ht="14.6" x14ac:dyDescent="0.4">
      <c r="A1165" s="31"/>
      <c r="B1165" s="260">
        <v>1152</v>
      </c>
      <c r="C1165" s="66" t="s">
        <v>849</v>
      </c>
      <c r="D1165" s="66" t="s">
        <v>2595</v>
      </c>
      <c r="E1165" s="66" t="s">
        <v>879</v>
      </c>
      <c r="F1165" s="71" t="s">
        <v>879</v>
      </c>
      <c r="G1165" s="3">
        <v>2115</v>
      </c>
      <c r="H1165" s="47" t="s">
        <v>4907</v>
      </c>
      <c r="I1165" s="47" t="s">
        <v>4907</v>
      </c>
      <c r="J1165" s="47" t="s">
        <v>4907</v>
      </c>
      <c r="K1165" s="47" t="s">
        <v>4905</v>
      </c>
      <c r="L1165" s="51">
        <v>0</v>
      </c>
      <c r="M1165" s="51">
        <v>0</v>
      </c>
      <c r="N1165" s="72">
        <v>0</v>
      </c>
      <c r="O1165" s="65"/>
      <c r="P1165" s="63" t="s">
        <v>4531</v>
      </c>
      <c r="Q1165" s="63" t="s">
        <v>4532</v>
      </c>
      <c r="R1165" s="63" t="s">
        <v>4985</v>
      </c>
      <c r="S1165" s="63">
        <v>2</v>
      </c>
      <c r="T1165" s="3">
        <f t="shared" si="169"/>
        <v>2115</v>
      </c>
      <c r="U1165" s="3">
        <f t="shared" si="170"/>
        <v>2115</v>
      </c>
      <c r="V1165" s="3">
        <v>522421.45000000019</v>
      </c>
      <c r="W1165" s="3">
        <f t="shared" si="171"/>
        <v>2115</v>
      </c>
      <c r="X1165" s="3">
        <f t="shared" si="172"/>
        <v>2115</v>
      </c>
      <c r="Y1165" s="62">
        <v>522421.45000000019</v>
      </c>
      <c r="Z1165" s="138">
        <f t="shared" si="168"/>
        <v>1044842.9000000004</v>
      </c>
      <c r="AA1165" s="84"/>
      <c r="AB1165" s="73"/>
    </row>
    <row r="1166" spans="1:29" s="13" customFormat="1" ht="14.6" x14ac:dyDescent="0.4">
      <c r="A1166" s="31"/>
      <c r="B1166" s="260">
        <v>1153</v>
      </c>
      <c r="C1166" s="66" t="s">
        <v>319</v>
      </c>
      <c r="D1166" s="70" t="s">
        <v>2445</v>
      </c>
      <c r="E1166" s="66" t="s">
        <v>684</v>
      </c>
      <c r="F1166" s="71" t="s">
        <v>692</v>
      </c>
      <c r="G1166" s="3">
        <v>2110</v>
      </c>
      <c r="H1166" s="47" t="s">
        <v>4907</v>
      </c>
      <c r="I1166" s="47" t="s">
        <v>4907</v>
      </c>
      <c r="J1166" s="47" t="s">
        <v>4907</v>
      </c>
      <c r="K1166" s="47" t="s">
        <v>4905</v>
      </c>
      <c r="L1166" s="51">
        <v>0</v>
      </c>
      <c r="M1166" s="51">
        <v>0</v>
      </c>
      <c r="N1166" s="72">
        <v>0</v>
      </c>
      <c r="O1166" s="65"/>
      <c r="P1166" s="63" t="s">
        <v>5016</v>
      </c>
      <c r="Q1166" s="63" t="s">
        <v>5257</v>
      </c>
      <c r="R1166" s="63" t="s">
        <v>4985</v>
      </c>
      <c r="S1166" s="63">
        <v>2</v>
      </c>
      <c r="T1166" s="62">
        <f t="shared" si="169"/>
        <v>2110</v>
      </c>
      <c r="U1166" s="62">
        <f t="shared" si="170"/>
        <v>2110</v>
      </c>
      <c r="V1166" s="3">
        <v>6032920.2225000001</v>
      </c>
      <c r="W1166" s="3">
        <f t="shared" si="171"/>
        <v>2110</v>
      </c>
      <c r="X1166" s="3">
        <f t="shared" si="172"/>
        <v>2110</v>
      </c>
      <c r="Y1166" s="62">
        <v>6032920.2225000001</v>
      </c>
      <c r="Z1166" s="138">
        <f t="shared" si="168"/>
        <v>12065840.445</v>
      </c>
      <c r="AA1166" s="84"/>
      <c r="AB1166" s="73"/>
      <c r="AC1166" s="20"/>
    </row>
    <row r="1167" spans="1:29" s="13" customFormat="1" ht="14.6" x14ac:dyDescent="0.4">
      <c r="A1167" s="31"/>
      <c r="B1167" s="260">
        <v>1154</v>
      </c>
      <c r="C1167" s="66" t="s">
        <v>849</v>
      </c>
      <c r="D1167" s="66" t="s">
        <v>3014</v>
      </c>
      <c r="E1167" s="66" t="s">
        <v>215</v>
      </c>
      <c r="F1167" s="71" t="s">
        <v>215</v>
      </c>
      <c r="G1167" s="3">
        <v>2110</v>
      </c>
      <c r="H1167" s="47" t="s">
        <v>4907</v>
      </c>
      <c r="I1167" s="47" t="s">
        <v>4907</v>
      </c>
      <c r="J1167" s="47" t="s">
        <v>4907</v>
      </c>
      <c r="K1167" s="47" t="s">
        <v>4905</v>
      </c>
      <c r="L1167" s="51">
        <v>0</v>
      </c>
      <c r="M1167" s="51">
        <v>0</v>
      </c>
      <c r="N1167" s="72">
        <v>0</v>
      </c>
      <c r="O1167" s="65"/>
      <c r="P1167" s="63" t="s">
        <v>5128</v>
      </c>
      <c r="Q1167" s="63" t="s">
        <v>5289</v>
      </c>
      <c r="R1167" s="63" t="s">
        <v>4985</v>
      </c>
      <c r="S1167" s="63">
        <v>2</v>
      </c>
      <c r="T1167" s="3">
        <f t="shared" si="169"/>
        <v>2110</v>
      </c>
      <c r="U1167" s="3">
        <f t="shared" si="170"/>
        <v>2110</v>
      </c>
      <c r="V1167" s="3">
        <v>5561599.7420833334</v>
      </c>
      <c r="W1167" s="3">
        <f t="shared" si="171"/>
        <v>2110</v>
      </c>
      <c r="X1167" s="3">
        <f t="shared" si="172"/>
        <v>2110</v>
      </c>
      <c r="Y1167" s="62">
        <v>0</v>
      </c>
      <c r="Z1167" s="138">
        <f t="shared" si="168"/>
        <v>5561599.7420833334</v>
      </c>
      <c r="AA1167" s="84"/>
      <c r="AB1167" s="73"/>
      <c r="AC1167" s="20"/>
    </row>
    <row r="1168" spans="1:29" s="13" customFormat="1" ht="14.6" x14ac:dyDescent="0.4">
      <c r="A1168" s="31"/>
      <c r="B1168" s="260">
        <v>1155</v>
      </c>
      <c r="C1168" s="66" t="s">
        <v>30</v>
      </c>
      <c r="D1168" s="80" t="s">
        <v>2044</v>
      </c>
      <c r="E1168" s="66" t="s">
        <v>61</v>
      </c>
      <c r="F1168" s="71" t="s">
        <v>61</v>
      </c>
      <c r="G1168" s="3">
        <v>2108</v>
      </c>
      <c r="H1168" s="47" t="s">
        <v>4907</v>
      </c>
      <c r="I1168" s="47" t="s">
        <v>4907</v>
      </c>
      <c r="J1168" s="47" t="s">
        <v>4907</v>
      </c>
      <c r="K1168" s="47" t="s">
        <v>4905</v>
      </c>
      <c r="L1168" s="51">
        <v>0</v>
      </c>
      <c r="M1168" s="51">
        <v>0</v>
      </c>
      <c r="N1168" s="72">
        <v>0</v>
      </c>
      <c r="O1168" s="65"/>
      <c r="P1168" s="63" t="s">
        <v>5038</v>
      </c>
      <c r="Q1168" s="63" t="s">
        <v>5173</v>
      </c>
      <c r="R1168" s="63" t="s">
        <v>4985</v>
      </c>
      <c r="S1168" s="63">
        <v>2</v>
      </c>
      <c r="T1168" s="3">
        <f t="shared" si="169"/>
        <v>2108</v>
      </c>
      <c r="U1168" s="3">
        <f t="shared" si="170"/>
        <v>2108</v>
      </c>
      <c r="V1168" s="3">
        <v>1983326.1800000002</v>
      </c>
      <c r="W1168" s="3">
        <f t="shared" si="171"/>
        <v>2108</v>
      </c>
      <c r="X1168" s="3">
        <f t="shared" si="172"/>
        <v>2108</v>
      </c>
      <c r="Y1168" s="62">
        <v>1983326.1800000002</v>
      </c>
      <c r="Z1168" s="138">
        <f t="shared" si="168"/>
        <v>3966652.3600000003</v>
      </c>
      <c r="AA1168" s="84"/>
      <c r="AB1168" s="73"/>
      <c r="AC1168" s="20"/>
    </row>
    <row r="1169" spans="1:29" s="13" customFormat="1" ht="14.6" x14ac:dyDescent="0.4">
      <c r="A1169" s="31"/>
      <c r="B1169" s="260">
        <v>1156</v>
      </c>
      <c r="C1169" s="66" t="s">
        <v>1097</v>
      </c>
      <c r="D1169" s="70" t="s">
        <v>2784</v>
      </c>
      <c r="E1169" s="66" t="s">
        <v>1308</v>
      </c>
      <c r="F1169" s="71" t="s">
        <v>1308</v>
      </c>
      <c r="G1169" s="3">
        <v>2108</v>
      </c>
      <c r="H1169" s="47" t="s">
        <v>4907</v>
      </c>
      <c r="I1169" s="47" t="s">
        <v>4907</v>
      </c>
      <c r="J1169" s="47" t="s">
        <v>4907</v>
      </c>
      <c r="K1169" s="47" t="s">
        <v>4905</v>
      </c>
      <c r="L1169" s="51">
        <v>0</v>
      </c>
      <c r="M1169" s="51">
        <v>0</v>
      </c>
      <c r="N1169" s="72">
        <v>0.15</v>
      </c>
      <c r="O1169" s="65" t="s">
        <v>5165</v>
      </c>
      <c r="P1169" s="63" t="s">
        <v>5156</v>
      </c>
      <c r="Q1169" s="63" t="s">
        <v>5327</v>
      </c>
      <c r="R1169" s="63" t="s">
        <v>4985</v>
      </c>
      <c r="S1169" s="63">
        <v>2</v>
      </c>
      <c r="T1169" s="3">
        <f t="shared" si="169"/>
        <v>2108</v>
      </c>
      <c r="U1169" s="3">
        <f t="shared" si="170"/>
        <v>2108</v>
      </c>
      <c r="V1169" s="3">
        <v>2254995</v>
      </c>
      <c r="W1169" s="3">
        <f t="shared" si="171"/>
        <v>2108</v>
      </c>
      <c r="X1169" s="3">
        <f t="shared" si="172"/>
        <v>2108</v>
      </c>
      <c r="Y1169" s="62">
        <v>0</v>
      </c>
      <c r="Z1169" s="138">
        <f t="shared" ref="Z1169:Z1200" si="173">V1169+Y1169</f>
        <v>2254995</v>
      </c>
      <c r="AA1169" s="84"/>
      <c r="AB1169" s="73"/>
      <c r="AC1169" s="20"/>
    </row>
    <row r="1170" spans="1:29" s="13" customFormat="1" ht="14.6" x14ac:dyDescent="0.4">
      <c r="A1170" s="31"/>
      <c r="B1170" s="260">
        <v>1157</v>
      </c>
      <c r="C1170" s="66" t="s">
        <v>402</v>
      </c>
      <c r="D1170" s="66" t="s">
        <v>2262</v>
      </c>
      <c r="E1170" s="66" t="s">
        <v>417</v>
      </c>
      <c r="F1170" s="71" t="s">
        <v>417</v>
      </c>
      <c r="G1170" s="3">
        <v>2107</v>
      </c>
      <c r="H1170" s="47" t="s">
        <v>4907</v>
      </c>
      <c r="I1170" s="47" t="s">
        <v>4907</v>
      </c>
      <c r="J1170" s="47" t="s">
        <v>4907</v>
      </c>
      <c r="K1170" s="47" t="s">
        <v>4905</v>
      </c>
      <c r="L1170" s="51">
        <v>0</v>
      </c>
      <c r="M1170" s="51">
        <v>0</v>
      </c>
      <c r="N1170" s="72">
        <v>0</v>
      </c>
      <c r="O1170" s="65"/>
      <c r="P1170" s="63" t="s">
        <v>4231</v>
      </c>
      <c r="Q1170" s="63" t="s">
        <v>4232</v>
      </c>
      <c r="R1170" s="63" t="s">
        <v>4985</v>
      </c>
      <c r="S1170" s="63">
        <v>2</v>
      </c>
      <c r="T1170" s="3">
        <f t="shared" si="169"/>
        <v>2107</v>
      </c>
      <c r="U1170" s="3">
        <f t="shared" si="170"/>
        <v>2107</v>
      </c>
      <c r="V1170" s="3">
        <v>3400000</v>
      </c>
      <c r="W1170" s="3">
        <f t="shared" si="171"/>
        <v>2107</v>
      </c>
      <c r="X1170" s="3">
        <f t="shared" si="172"/>
        <v>2107</v>
      </c>
      <c r="Y1170" s="62">
        <v>0</v>
      </c>
      <c r="Z1170" s="138">
        <f t="shared" si="173"/>
        <v>3400000</v>
      </c>
      <c r="AA1170" s="84"/>
      <c r="AB1170" s="73"/>
      <c r="AC1170" s="20"/>
    </row>
    <row r="1171" spans="1:29" s="20" customFormat="1" x14ac:dyDescent="0.4">
      <c r="A1171" s="31"/>
      <c r="B1171" s="260">
        <v>1158</v>
      </c>
      <c r="C1171" s="66" t="s">
        <v>162</v>
      </c>
      <c r="D1171" s="70" t="s">
        <v>2110</v>
      </c>
      <c r="E1171" s="66" t="s">
        <v>178</v>
      </c>
      <c r="F1171" s="71" t="s">
        <v>190</v>
      </c>
      <c r="G1171" s="3">
        <v>2096</v>
      </c>
      <c r="H1171" s="47" t="s">
        <v>4907</v>
      </c>
      <c r="I1171" s="47" t="s">
        <v>4907</v>
      </c>
      <c r="J1171" s="47" t="s">
        <v>4907</v>
      </c>
      <c r="K1171" s="47" t="s">
        <v>4905</v>
      </c>
      <c r="L1171" s="51">
        <v>0</v>
      </c>
      <c r="M1171" s="51">
        <v>0</v>
      </c>
      <c r="N1171" s="72">
        <v>0</v>
      </c>
      <c r="O1171" s="65"/>
      <c r="P1171" s="257" t="s">
        <v>4999</v>
      </c>
      <c r="Q1171" s="257" t="s">
        <v>4993</v>
      </c>
      <c r="R1171" s="63" t="s">
        <v>4985</v>
      </c>
      <c r="S1171" s="63">
        <v>2</v>
      </c>
      <c r="T1171" s="3">
        <v>2054</v>
      </c>
      <c r="U1171" s="3">
        <f t="shared" si="170"/>
        <v>2096</v>
      </c>
      <c r="V1171" s="3">
        <f>T1171*1800</f>
        <v>3697200</v>
      </c>
      <c r="W1171" s="3">
        <f t="shared" si="171"/>
        <v>2054</v>
      </c>
      <c r="X1171" s="3">
        <f t="shared" si="172"/>
        <v>2096</v>
      </c>
      <c r="Y1171" s="62">
        <f>U1171*1800</f>
        <v>3772800</v>
      </c>
      <c r="Z1171" s="138">
        <f t="shared" si="173"/>
        <v>7470000</v>
      </c>
      <c r="AA1171" s="84"/>
      <c r="AB1171" s="73"/>
    </row>
    <row r="1172" spans="1:29" s="20" customFormat="1" ht="14.6" x14ac:dyDescent="0.4">
      <c r="A1172" s="31"/>
      <c r="B1172" s="260">
        <v>1159</v>
      </c>
      <c r="C1172" s="66" t="s">
        <v>560</v>
      </c>
      <c r="D1172" s="70" t="s">
        <v>2966</v>
      </c>
      <c r="E1172" s="66" t="s">
        <v>1735</v>
      </c>
      <c r="F1172" s="71" t="s">
        <v>1736</v>
      </c>
      <c r="G1172" s="3">
        <v>2095</v>
      </c>
      <c r="H1172" s="47" t="s">
        <v>4907</v>
      </c>
      <c r="I1172" s="47" t="s">
        <v>4907</v>
      </c>
      <c r="J1172" s="47" t="s">
        <v>4907</v>
      </c>
      <c r="K1172" s="47" t="s">
        <v>4905</v>
      </c>
      <c r="L1172" s="51">
        <v>0</v>
      </c>
      <c r="M1172" s="51">
        <v>0</v>
      </c>
      <c r="N1172" s="72">
        <v>0</v>
      </c>
      <c r="O1172" s="65"/>
      <c r="P1172" s="63" t="s">
        <v>4348</v>
      </c>
      <c r="Q1172" s="63" t="s">
        <v>4349</v>
      </c>
      <c r="R1172" s="63" t="s">
        <v>4985</v>
      </c>
      <c r="S1172" s="63">
        <v>2</v>
      </c>
      <c r="T1172" s="62">
        <f t="shared" ref="T1172:T1217" si="174">IF(G1172*(1-L1172)-AA1172&gt;0,G1172*(1-L1172)-AA1172,0)</f>
        <v>2095</v>
      </c>
      <c r="U1172" s="62">
        <f t="shared" si="170"/>
        <v>2095</v>
      </c>
      <c r="V1172" s="3">
        <f>T1172*1800</f>
        <v>3771000</v>
      </c>
      <c r="W1172" s="3">
        <f t="shared" si="171"/>
        <v>2095</v>
      </c>
      <c r="X1172" s="3">
        <f t="shared" si="172"/>
        <v>2095</v>
      </c>
      <c r="Y1172" s="62">
        <f>U1172*1800</f>
        <v>3771000</v>
      </c>
      <c r="Z1172" s="138">
        <f t="shared" si="173"/>
        <v>7542000</v>
      </c>
      <c r="AA1172" s="84"/>
      <c r="AB1172" s="73"/>
      <c r="AC1172" s="13"/>
    </row>
    <row r="1173" spans="1:29" s="20" customFormat="1" ht="14.6" x14ac:dyDescent="0.4">
      <c r="A1173" s="31"/>
      <c r="B1173" s="260">
        <v>1160</v>
      </c>
      <c r="C1173" s="66" t="s">
        <v>595</v>
      </c>
      <c r="D1173" s="70" t="s">
        <v>2972</v>
      </c>
      <c r="E1173" s="66" t="s">
        <v>608</v>
      </c>
      <c r="F1173" s="71" t="s">
        <v>609</v>
      </c>
      <c r="G1173" s="3">
        <v>2095</v>
      </c>
      <c r="H1173" s="47" t="s">
        <v>4907</v>
      </c>
      <c r="I1173" s="47" t="s">
        <v>4907</v>
      </c>
      <c r="J1173" s="47" t="s">
        <v>4907</v>
      </c>
      <c r="K1173" s="47" t="s">
        <v>4905</v>
      </c>
      <c r="L1173" s="51">
        <v>0</v>
      </c>
      <c r="M1173" s="51">
        <v>0</v>
      </c>
      <c r="N1173" s="72">
        <v>0</v>
      </c>
      <c r="O1173" s="65"/>
      <c r="P1173" s="63" t="s">
        <v>3342</v>
      </c>
      <c r="Q1173" s="63" t="s">
        <v>3831</v>
      </c>
      <c r="R1173" s="63" t="s">
        <v>4979</v>
      </c>
      <c r="S1173" s="63">
        <v>2</v>
      </c>
      <c r="T1173" s="62">
        <f t="shared" si="174"/>
        <v>2095</v>
      </c>
      <c r="U1173" s="62">
        <f t="shared" si="170"/>
        <v>2095</v>
      </c>
      <c r="V1173" s="3">
        <v>0</v>
      </c>
      <c r="W1173" s="3">
        <f t="shared" si="171"/>
        <v>2095</v>
      </c>
      <c r="X1173" s="3">
        <f t="shared" si="172"/>
        <v>2095</v>
      </c>
      <c r="Y1173" s="62">
        <v>0</v>
      </c>
      <c r="Z1173" s="138">
        <f t="shared" si="173"/>
        <v>0</v>
      </c>
      <c r="AA1173" s="84"/>
      <c r="AB1173" s="73"/>
      <c r="AC1173" s="13"/>
    </row>
    <row r="1174" spans="1:29" s="20" customFormat="1" ht="14.6" x14ac:dyDescent="0.4">
      <c r="A1174" s="31"/>
      <c r="B1174" s="260">
        <v>1161</v>
      </c>
      <c r="C1174" s="66" t="s">
        <v>30</v>
      </c>
      <c r="D1174" s="70" t="s">
        <v>2032</v>
      </c>
      <c r="E1174" s="66" t="s">
        <v>62</v>
      </c>
      <c r="F1174" s="71" t="s">
        <v>64</v>
      </c>
      <c r="G1174" s="3">
        <v>2088</v>
      </c>
      <c r="H1174" s="47" t="s">
        <v>4907</v>
      </c>
      <c r="I1174" s="47" t="s">
        <v>4907</v>
      </c>
      <c r="J1174" s="47" t="s">
        <v>4907</v>
      </c>
      <c r="K1174" s="47" t="s">
        <v>4905</v>
      </c>
      <c r="L1174" s="51">
        <v>0</v>
      </c>
      <c r="M1174" s="51">
        <v>0</v>
      </c>
      <c r="N1174" s="72">
        <v>0</v>
      </c>
      <c r="O1174" s="65"/>
      <c r="P1174" s="63" t="s">
        <v>4996</v>
      </c>
      <c r="Q1174" s="63" t="s">
        <v>5169</v>
      </c>
      <c r="R1174" s="63" t="s">
        <v>4985</v>
      </c>
      <c r="S1174" s="63">
        <v>2</v>
      </c>
      <c r="T1174" s="3">
        <f t="shared" si="174"/>
        <v>2088</v>
      </c>
      <c r="U1174" s="3">
        <f t="shared" si="170"/>
        <v>2088</v>
      </c>
      <c r="V1174" s="3">
        <v>4302682.2949999999</v>
      </c>
      <c r="W1174" s="3">
        <f t="shared" si="171"/>
        <v>2088</v>
      </c>
      <c r="X1174" s="3">
        <f t="shared" si="172"/>
        <v>2088</v>
      </c>
      <c r="Y1174" s="62">
        <v>4302682.2949999999</v>
      </c>
      <c r="Z1174" s="138">
        <f t="shared" si="173"/>
        <v>8605364.5899999999</v>
      </c>
      <c r="AA1174" s="84"/>
      <c r="AB1174" s="73"/>
      <c r="AC1174" s="13"/>
    </row>
    <row r="1175" spans="1:29" s="20" customFormat="1" ht="14.6" x14ac:dyDescent="0.4">
      <c r="A1175" s="31"/>
      <c r="B1175" s="260">
        <v>1162</v>
      </c>
      <c r="C1175" s="66" t="s">
        <v>793</v>
      </c>
      <c r="D1175" s="80" t="s">
        <v>2545</v>
      </c>
      <c r="E1175" s="66" t="s">
        <v>814</v>
      </c>
      <c r="F1175" s="71" t="s">
        <v>814</v>
      </c>
      <c r="G1175" s="3">
        <v>2088</v>
      </c>
      <c r="H1175" s="47" t="s">
        <v>4907</v>
      </c>
      <c r="I1175" s="47" t="s">
        <v>4907</v>
      </c>
      <c r="J1175" s="47" t="s">
        <v>4907</v>
      </c>
      <c r="K1175" s="47" t="s">
        <v>4905</v>
      </c>
      <c r="L1175" s="51">
        <v>0</v>
      </c>
      <c r="M1175" s="51">
        <v>0</v>
      </c>
      <c r="N1175" s="72">
        <v>0</v>
      </c>
      <c r="O1175" s="65"/>
      <c r="P1175" s="63" t="s">
        <v>5121</v>
      </c>
      <c r="Q1175" s="63" t="s">
        <v>5278</v>
      </c>
      <c r="R1175" s="63" t="s">
        <v>4985</v>
      </c>
      <c r="S1175" s="63">
        <v>2</v>
      </c>
      <c r="T1175" s="3">
        <f t="shared" si="174"/>
        <v>2088</v>
      </c>
      <c r="U1175" s="3">
        <f t="shared" si="170"/>
        <v>2088</v>
      </c>
      <c r="V1175" s="3">
        <v>261146.18687500001</v>
      </c>
      <c r="W1175" s="3">
        <f t="shared" si="171"/>
        <v>2088</v>
      </c>
      <c r="X1175" s="3">
        <f t="shared" si="172"/>
        <v>2088</v>
      </c>
      <c r="Y1175" s="62">
        <v>261146.18687500001</v>
      </c>
      <c r="Z1175" s="138">
        <f t="shared" si="173"/>
        <v>522292.37375000003</v>
      </c>
      <c r="AA1175" s="84"/>
      <c r="AB1175" s="73"/>
      <c r="AC1175" s="13"/>
    </row>
    <row r="1176" spans="1:29" s="20" customFormat="1" ht="49.75" x14ac:dyDescent="0.4">
      <c r="A1176" s="31"/>
      <c r="B1176" s="260">
        <v>1163</v>
      </c>
      <c r="C1176" s="66" t="s">
        <v>0</v>
      </c>
      <c r="D1176" s="80" t="s">
        <v>2022</v>
      </c>
      <c r="E1176" s="66" t="s">
        <v>1441</v>
      </c>
      <c r="F1176" s="71" t="s">
        <v>1442</v>
      </c>
      <c r="G1176" s="3">
        <v>2087</v>
      </c>
      <c r="H1176" s="47" t="s">
        <v>4907</v>
      </c>
      <c r="I1176" s="47" t="s">
        <v>4907</v>
      </c>
      <c r="J1176" s="47" t="s">
        <v>4907</v>
      </c>
      <c r="K1176" s="47" t="s">
        <v>4905</v>
      </c>
      <c r="L1176" s="51">
        <v>0</v>
      </c>
      <c r="M1176" s="51">
        <v>0</v>
      </c>
      <c r="N1176" s="72">
        <v>0</v>
      </c>
      <c r="O1176" s="65"/>
      <c r="P1176" s="63" t="s">
        <v>3070</v>
      </c>
      <c r="Q1176" s="63" t="s">
        <v>3541</v>
      </c>
      <c r="R1176" s="63" t="s">
        <v>4979</v>
      </c>
      <c r="S1176" s="63">
        <v>3</v>
      </c>
      <c r="T1176" s="3">
        <f t="shared" si="174"/>
        <v>2087</v>
      </c>
      <c r="U1176" s="3">
        <f t="shared" si="170"/>
        <v>2087</v>
      </c>
      <c r="V1176" s="3">
        <v>0</v>
      </c>
      <c r="W1176" s="3">
        <f t="shared" si="171"/>
        <v>2087</v>
      </c>
      <c r="X1176" s="3">
        <f t="shared" si="172"/>
        <v>2087</v>
      </c>
      <c r="Y1176" s="62">
        <v>0</v>
      </c>
      <c r="Z1176" s="138">
        <f t="shared" si="173"/>
        <v>0</v>
      </c>
      <c r="AA1176" s="84"/>
      <c r="AB1176" s="73"/>
      <c r="AC1176" s="13"/>
    </row>
    <row r="1177" spans="1:29" s="13" customFormat="1" ht="14.6" x14ac:dyDescent="0.4">
      <c r="A1177" s="31"/>
      <c r="B1177" s="260">
        <v>1164</v>
      </c>
      <c r="C1177" s="66" t="s">
        <v>693</v>
      </c>
      <c r="D1177" s="74" t="s">
        <v>2476</v>
      </c>
      <c r="E1177" s="66" t="s">
        <v>1471</v>
      </c>
      <c r="F1177" s="71" t="s">
        <v>1471</v>
      </c>
      <c r="G1177" s="3">
        <v>2084</v>
      </c>
      <c r="H1177" s="47" t="s">
        <v>4907</v>
      </c>
      <c r="I1177" s="47" t="s">
        <v>4907</v>
      </c>
      <c r="J1177" s="47" t="s">
        <v>4907</v>
      </c>
      <c r="K1177" s="47" t="s">
        <v>4905</v>
      </c>
      <c r="L1177" s="51">
        <v>0</v>
      </c>
      <c r="M1177" s="51">
        <v>0</v>
      </c>
      <c r="N1177" s="72">
        <v>0</v>
      </c>
      <c r="O1177" s="65"/>
      <c r="P1177" s="63" t="s">
        <v>4427</v>
      </c>
      <c r="Q1177" s="63" t="s">
        <v>4428</v>
      </c>
      <c r="R1177" s="63" t="s">
        <v>4985</v>
      </c>
      <c r="S1177" s="63">
        <v>2</v>
      </c>
      <c r="T1177" s="3">
        <f t="shared" si="174"/>
        <v>2084</v>
      </c>
      <c r="U1177" s="3">
        <f t="shared" si="170"/>
        <v>2084</v>
      </c>
      <c r="V1177" s="3">
        <f>T1177*1800</f>
        <v>3751200</v>
      </c>
      <c r="W1177" s="3">
        <f t="shared" si="171"/>
        <v>2084</v>
      </c>
      <c r="X1177" s="3">
        <f t="shared" si="172"/>
        <v>2084</v>
      </c>
      <c r="Y1177" s="62">
        <f>U1177*1800</f>
        <v>3751200</v>
      </c>
      <c r="Z1177" s="138">
        <f t="shared" si="173"/>
        <v>7502400</v>
      </c>
      <c r="AA1177" s="84"/>
      <c r="AB1177" s="73"/>
    </row>
    <row r="1178" spans="1:29" s="13" customFormat="1" ht="37.299999999999997" x14ac:dyDescent="0.4">
      <c r="A1178" s="31"/>
      <c r="B1178" s="260">
        <v>1165</v>
      </c>
      <c r="C1178" s="66" t="s">
        <v>619</v>
      </c>
      <c r="D1178" s="174" t="s">
        <v>2425</v>
      </c>
      <c r="E1178" s="66" t="s">
        <v>1574</v>
      </c>
      <c r="F1178" s="71" t="s">
        <v>1573</v>
      </c>
      <c r="G1178" s="3">
        <v>2081</v>
      </c>
      <c r="H1178" s="47" t="s">
        <v>4907</v>
      </c>
      <c r="I1178" s="47" t="s">
        <v>4907</v>
      </c>
      <c r="J1178" s="47" t="s">
        <v>4907</v>
      </c>
      <c r="K1178" s="47" t="s">
        <v>4905</v>
      </c>
      <c r="L1178" s="51">
        <v>0</v>
      </c>
      <c r="M1178" s="51">
        <v>0</v>
      </c>
      <c r="N1178" s="72">
        <v>0</v>
      </c>
      <c r="O1178" s="65"/>
      <c r="P1178" s="63" t="s">
        <v>3348</v>
      </c>
      <c r="Q1178" s="63" t="s">
        <v>3837</v>
      </c>
      <c r="R1178" s="63" t="s">
        <v>4979</v>
      </c>
      <c r="S1178" s="63">
        <v>2</v>
      </c>
      <c r="T1178" s="3">
        <f t="shared" si="174"/>
        <v>2081</v>
      </c>
      <c r="U1178" s="3">
        <f t="shared" si="170"/>
        <v>2081</v>
      </c>
      <c r="V1178" s="3">
        <v>214799</v>
      </c>
      <c r="W1178" s="3">
        <f t="shared" si="171"/>
        <v>2081</v>
      </c>
      <c r="X1178" s="3">
        <f t="shared" si="172"/>
        <v>2081</v>
      </c>
      <c r="Y1178" s="62">
        <v>0</v>
      </c>
      <c r="Z1178" s="138">
        <f t="shared" si="173"/>
        <v>214799</v>
      </c>
      <c r="AA1178" s="84"/>
      <c r="AB1178" s="73"/>
    </row>
    <row r="1179" spans="1:29" s="13" customFormat="1" ht="14.6" x14ac:dyDescent="0.4">
      <c r="A1179" s="39"/>
      <c r="B1179" s="260">
        <v>1166</v>
      </c>
      <c r="C1179" s="66" t="s">
        <v>849</v>
      </c>
      <c r="D1179" s="66" t="s">
        <v>2597</v>
      </c>
      <c r="E1179" s="66" t="s">
        <v>880</v>
      </c>
      <c r="F1179" s="71" t="s">
        <v>883</v>
      </c>
      <c r="G1179" s="3">
        <v>2080</v>
      </c>
      <c r="H1179" s="47" t="s">
        <v>4907</v>
      </c>
      <c r="I1179" s="47" t="s">
        <v>4907</v>
      </c>
      <c r="J1179" s="47" t="s">
        <v>4907</v>
      </c>
      <c r="K1179" s="47" t="s">
        <v>4905</v>
      </c>
      <c r="L1179" s="51">
        <v>0</v>
      </c>
      <c r="M1179" s="51">
        <v>0</v>
      </c>
      <c r="N1179" s="72">
        <v>0</v>
      </c>
      <c r="O1179" s="65"/>
      <c r="P1179" s="63" t="s">
        <v>4533</v>
      </c>
      <c r="Q1179" s="63" t="s">
        <v>4534</v>
      </c>
      <c r="R1179" s="63" t="s">
        <v>4985</v>
      </c>
      <c r="S1179" s="63">
        <v>2</v>
      </c>
      <c r="T1179" s="3">
        <f t="shared" si="174"/>
        <v>2080</v>
      </c>
      <c r="U1179" s="3">
        <f t="shared" si="170"/>
        <v>2080</v>
      </c>
      <c r="V1179" s="3">
        <v>1387019.77125</v>
      </c>
      <c r="W1179" s="3">
        <f t="shared" si="171"/>
        <v>2080</v>
      </c>
      <c r="X1179" s="3">
        <f t="shared" si="172"/>
        <v>2080</v>
      </c>
      <c r="Y1179" s="62">
        <v>486632.14624999999</v>
      </c>
      <c r="Z1179" s="138">
        <f t="shared" si="173"/>
        <v>1873651.9175</v>
      </c>
      <c r="AA1179" s="98"/>
      <c r="AB1179" s="97"/>
      <c r="AC1179" s="11"/>
    </row>
    <row r="1180" spans="1:29" s="13" customFormat="1" ht="24.9" x14ac:dyDescent="0.4">
      <c r="A1180" s="28"/>
      <c r="B1180" s="260">
        <v>1167</v>
      </c>
      <c r="C1180" s="66" t="s">
        <v>1097</v>
      </c>
      <c r="D1180" s="70" t="s">
        <v>3045</v>
      </c>
      <c r="E1180" s="66" t="s">
        <v>1312</v>
      </c>
      <c r="F1180" s="71" t="s">
        <v>1315</v>
      </c>
      <c r="G1180" s="3">
        <v>2079</v>
      </c>
      <c r="H1180" s="47" t="s">
        <v>4907</v>
      </c>
      <c r="I1180" s="47" t="s">
        <v>4907</v>
      </c>
      <c r="J1180" s="47" t="s">
        <v>4907</v>
      </c>
      <c r="K1180" s="47" t="s">
        <v>4905</v>
      </c>
      <c r="L1180" s="51">
        <v>0</v>
      </c>
      <c r="M1180" s="51">
        <v>0</v>
      </c>
      <c r="N1180" s="72">
        <v>0.14599999999999999</v>
      </c>
      <c r="O1180" s="65" t="s">
        <v>5165</v>
      </c>
      <c r="P1180" s="63" t="s">
        <v>5155</v>
      </c>
      <c r="Q1180" s="63" t="s">
        <v>5326</v>
      </c>
      <c r="R1180" s="63" t="s">
        <v>4985</v>
      </c>
      <c r="S1180" s="63">
        <v>2</v>
      </c>
      <c r="T1180" s="3">
        <f t="shared" si="174"/>
        <v>2079</v>
      </c>
      <c r="U1180" s="3">
        <f t="shared" si="170"/>
        <v>2079</v>
      </c>
      <c r="V1180" s="3">
        <v>2134060</v>
      </c>
      <c r="W1180" s="3">
        <f t="shared" si="171"/>
        <v>2079</v>
      </c>
      <c r="X1180" s="3">
        <f t="shared" si="172"/>
        <v>2079</v>
      </c>
      <c r="Y1180" s="62">
        <v>0</v>
      </c>
      <c r="Z1180" s="138">
        <f t="shared" si="173"/>
        <v>2134060</v>
      </c>
      <c r="AA1180" s="84"/>
      <c r="AB1180" s="73"/>
    </row>
    <row r="1181" spans="1:29" s="13" customFormat="1" ht="14.6" x14ac:dyDescent="0.4">
      <c r="A1181" s="31"/>
      <c r="B1181" s="260">
        <v>1168</v>
      </c>
      <c r="C1181" s="66" t="s">
        <v>693</v>
      </c>
      <c r="D1181" s="74" t="s">
        <v>2453</v>
      </c>
      <c r="E1181" s="66" t="s">
        <v>714</v>
      </c>
      <c r="F1181" s="71" t="s">
        <v>714</v>
      </c>
      <c r="G1181" s="3">
        <v>2074</v>
      </c>
      <c r="H1181" s="47" t="s">
        <v>4907</v>
      </c>
      <c r="I1181" s="47" t="s">
        <v>4907</v>
      </c>
      <c r="J1181" s="47" t="s">
        <v>4907</v>
      </c>
      <c r="K1181" s="47" t="s">
        <v>4905</v>
      </c>
      <c r="L1181" s="51">
        <v>0</v>
      </c>
      <c r="M1181" s="51">
        <v>0</v>
      </c>
      <c r="N1181" s="72">
        <v>0</v>
      </c>
      <c r="O1181" s="65"/>
      <c r="P1181" s="63" t="s">
        <v>4394</v>
      </c>
      <c r="Q1181" s="63" t="s">
        <v>4395</v>
      </c>
      <c r="R1181" s="63" t="s">
        <v>4985</v>
      </c>
      <c r="S1181" s="63">
        <v>2</v>
      </c>
      <c r="T1181" s="3">
        <f t="shared" si="174"/>
        <v>2074</v>
      </c>
      <c r="U1181" s="3">
        <f t="shared" si="170"/>
        <v>2074</v>
      </c>
      <c r="V1181" s="3">
        <v>4177377.5</v>
      </c>
      <c r="W1181" s="3">
        <f t="shared" si="171"/>
        <v>2074</v>
      </c>
      <c r="X1181" s="3">
        <f t="shared" si="172"/>
        <v>2074</v>
      </c>
      <c r="Y1181" s="62">
        <v>0</v>
      </c>
      <c r="Z1181" s="138">
        <f t="shared" si="173"/>
        <v>4177377.5</v>
      </c>
      <c r="AA1181" s="84"/>
      <c r="AB1181" s="73"/>
    </row>
    <row r="1182" spans="1:29" s="13" customFormat="1" ht="14.6" x14ac:dyDescent="0.4">
      <c r="A1182" s="31"/>
      <c r="B1182" s="260">
        <v>1169</v>
      </c>
      <c r="C1182" s="66" t="s">
        <v>560</v>
      </c>
      <c r="D1182" s="70" t="s">
        <v>2369</v>
      </c>
      <c r="E1182" s="66" t="s">
        <v>567</v>
      </c>
      <c r="F1182" s="71" t="s">
        <v>1837</v>
      </c>
      <c r="G1182" s="3">
        <f>4236-2164</f>
        <v>2072</v>
      </c>
      <c r="H1182" s="47" t="s">
        <v>4907</v>
      </c>
      <c r="I1182" s="47" t="s">
        <v>4907</v>
      </c>
      <c r="J1182" s="47" t="s">
        <v>4907</v>
      </c>
      <c r="K1182" s="47" t="s">
        <v>4905</v>
      </c>
      <c r="L1182" s="51">
        <v>0</v>
      </c>
      <c r="M1182" s="51">
        <v>0</v>
      </c>
      <c r="N1182" s="72">
        <v>0</v>
      </c>
      <c r="O1182" s="65"/>
      <c r="P1182" s="63" t="s">
        <v>4321</v>
      </c>
      <c r="Q1182" s="63" t="s">
        <v>4322</v>
      </c>
      <c r="R1182" s="63" t="s">
        <v>4985</v>
      </c>
      <c r="S1182" s="63">
        <v>2</v>
      </c>
      <c r="T1182" s="3">
        <f t="shared" si="174"/>
        <v>2072</v>
      </c>
      <c r="U1182" s="3">
        <f t="shared" ref="U1182:U1217" si="175">IF(G1182*(1-M1182)-AA1182&gt;0,G1182*(1-M1182)-AA1182,0)</f>
        <v>2072</v>
      </c>
      <c r="V1182" s="3">
        <v>3644567</v>
      </c>
      <c r="W1182" s="3">
        <f t="shared" si="171"/>
        <v>2072</v>
      </c>
      <c r="X1182" s="3">
        <f t="shared" si="172"/>
        <v>2072</v>
      </c>
      <c r="Y1182" s="62">
        <v>2779423</v>
      </c>
      <c r="Z1182" s="138">
        <f t="shared" si="173"/>
        <v>6423990</v>
      </c>
      <c r="AA1182" s="84"/>
      <c r="AB1182" s="73"/>
      <c r="AC1182" s="11"/>
    </row>
    <row r="1183" spans="1:29" s="13" customFormat="1" ht="14.6" x14ac:dyDescent="0.4">
      <c r="A1183" s="31"/>
      <c r="B1183" s="260">
        <v>1170</v>
      </c>
      <c r="C1183" s="66" t="s">
        <v>1097</v>
      </c>
      <c r="D1183" s="70" t="s">
        <v>2785</v>
      </c>
      <c r="E1183" s="66" t="s">
        <v>1135</v>
      </c>
      <c r="F1183" s="71" t="s">
        <v>1135</v>
      </c>
      <c r="G1183" s="3">
        <v>2072</v>
      </c>
      <c r="H1183" s="47" t="s">
        <v>4907</v>
      </c>
      <c r="I1183" s="47" t="s">
        <v>4907</v>
      </c>
      <c r="J1183" s="47" t="s">
        <v>4907</v>
      </c>
      <c r="K1183" s="47" t="s">
        <v>4905</v>
      </c>
      <c r="L1183" s="51">
        <v>0</v>
      </c>
      <c r="M1183" s="51">
        <v>0</v>
      </c>
      <c r="N1183" s="72">
        <v>8.8499999999999995E-2</v>
      </c>
      <c r="O1183" s="65" t="s">
        <v>5165</v>
      </c>
      <c r="P1183" s="63" t="s">
        <v>4680</v>
      </c>
      <c r="Q1183" s="63" t="s">
        <v>4681</v>
      </c>
      <c r="R1183" s="63" t="s">
        <v>4985</v>
      </c>
      <c r="S1183" s="63">
        <v>2</v>
      </c>
      <c r="T1183" s="3">
        <f t="shared" si="174"/>
        <v>2072</v>
      </c>
      <c r="U1183" s="3">
        <f t="shared" si="175"/>
        <v>2072</v>
      </c>
      <c r="V1183" s="3">
        <v>6489119.4395833332</v>
      </c>
      <c r="W1183" s="3">
        <f t="shared" si="171"/>
        <v>2072</v>
      </c>
      <c r="X1183" s="3">
        <f t="shared" si="172"/>
        <v>2072</v>
      </c>
      <c r="Y1183" s="62">
        <v>448112.08333333337</v>
      </c>
      <c r="Z1183" s="138">
        <f t="shared" si="173"/>
        <v>6937231.5229166662</v>
      </c>
      <c r="AA1183" s="84"/>
      <c r="AB1183" s="73"/>
      <c r="AC1183" s="11"/>
    </row>
    <row r="1184" spans="1:29" ht="24.9" x14ac:dyDescent="0.4">
      <c r="A1184" s="31"/>
      <c r="B1184" s="260">
        <v>1171</v>
      </c>
      <c r="C1184" s="66" t="s">
        <v>471</v>
      </c>
      <c r="D1184" s="70" t="s">
        <v>2342</v>
      </c>
      <c r="E1184" s="66" t="s">
        <v>1575</v>
      </c>
      <c r="F1184" s="71" t="s">
        <v>1577</v>
      </c>
      <c r="G1184" s="3">
        <v>2068</v>
      </c>
      <c r="H1184" s="47" t="s">
        <v>4907</v>
      </c>
      <c r="I1184" s="47" t="s">
        <v>4907</v>
      </c>
      <c r="J1184" s="47" t="s">
        <v>4907</v>
      </c>
      <c r="K1184" s="47" t="s">
        <v>4905</v>
      </c>
      <c r="L1184" s="51">
        <v>0</v>
      </c>
      <c r="M1184" s="51">
        <v>0</v>
      </c>
      <c r="N1184" s="72">
        <v>0</v>
      </c>
      <c r="O1184" s="65"/>
      <c r="P1184" s="258" t="s">
        <v>4932</v>
      </c>
      <c r="Q1184" s="63" t="s">
        <v>4934</v>
      </c>
      <c r="R1184" s="63" t="s">
        <v>4985</v>
      </c>
      <c r="S1184" s="63">
        <v>2</v>
      </c>
      <c r="T1184" s="62">
        <f t="shared" si="174"/>
        <v>2068</v>
      </c>
      <c r="U1184" s="62">
        <f t="shared" si="175"/>
        <v>2068</v>
      </c>
      <c r="V1184" s="3">
        <v>3828213.4</v>
      </c>
      <c r="W1184" s="62">
        <f t="shared" si="171"/>
        <v>2068</v>
      </c>
      <c r="X1184" s="62">
        <f t="shared" si="172"/>
        <v>2068</v>
      </c>
      <c r="Y1184" s="62">
        <v>1895110.4499999997</v>
      </c>
      <c r="Z1184" s="138">
        <f t="shared" si="173"/>
        <v>5723323.8499999996</v>
      </c>
      <c r="AA1184" s="84"/>
      <c r="AB1184" s="73"/>
    </row>
    <row r="1185" spans="1:29" x14ac:dyDescent="0.4">
      <c r="A1185" s="31"/>
      <c r="B1185" s="260">
        <v>1172</v>
      </c>
      <c r="C1185" s="66" t="s">
        <v>1063</v>
      </c>
      <c r="D1185" s="70" t="s">
        <v>2745</v>
      </c>
      <c r="E1185" s="66" t="s">
        <v>1086</v>
      </c>
      <c r="F1185" s="71" t="s">
        <v>1086</v>
      </c>
      <c r="G1185" s="3">
        <v>2067</v>
      </c>
      <c r="H1185" s="47" t="s">
        <v>4907</v>
      </c>
      <c r="I1185" s="47" t="s">
        <v>4907</v>
      </c>
      <c r="J1185" s="47" t="s">
        <v>4907</v>
      </c>
      <c r="K1185" s="47" t="s">
        <v>4905</v>
      </c>
      <c r="L1185" s="51">
        <v>0</v>
      </c>
      <c r="M1185" s="51">
        <v>0</v>
      </c>
      <c r="N1185" s="72">
        <v>0</v>
      </c>
      <c r="O1185" s="65"/>
      <c r="P1185" s="63" t="s">
        <v>4656</v>
      </c>
      <c r="Q1185" s="63" t="s">
        <v>4657</v>
      </c>
      <c r="R1185" s="63" t="s">
        <v>4985</v>
      </c>
      <c r="S1185" s="63">
        <v>2</v>
      </c>
      <c r="T1185" s="62">
        <f t="shared" si="174"/>
        <v>2067</v>
      </c>
      <c r="U1185" s="62">
        <f t="shared" si="175"/>
        <v>2067</v>
      </c>
      <c r="V1185" s="3">
        <v>7831736.5</v>
      </c>
      <c r="W1185" s="3">
        <f t="shared" si="171"/>
        <v>2067</v>
      </c>
      <c r="X1185" s="3">
        <f t="shared" si="172"/>
        <v>2067</v>
      </c>
      <c r="Y1185" s="62">
        <v>7831736.5</v>
      </c>
      <c r="Z1185" s="138">
        <f t="shared" si="173"/>
        <v>15663473</v>
      </c>
      <c r="AA1185" s="84"/>
      <c r="AB1185" s="73"/>
    </row>
    <row r="1186" spans="1:29" s="13" customFormat="1" ht="24.9" x14ac:dyDescent="0.4">
      <c r="A1186" s="31"/>
      <c r="B1186" s="260">
        <v>1173</v>
      </c>
      <c r="C1186" s="66" t="s">
        <v>963</v>
      </c>
      <c r="D1186" s="70" t="s">
        <v>2672</v>
      </c>
      <c r="E1186" s="66" t="s">
        <v>1294</v>
      </c>
      <c r="F1186" s="71" t="s">
        <v>1294</v>
      </c>
      <c r="G1186" s="3">
        <v>2057</v>
      </c>
      <c r="H1186" s="47" t="s">
        <v>4907</v>
      </c>
      <c r="I1186" s="47" t="s">
        <v>4907</v>
      </c>
      <c r="J1186" s="47" t="s">
        <v>4907</v>
      </c>
      <c r="K1186" s="47" t="s">
        <v>4905</v>
      </c>
      <c r="L1186" s="51">
        <v>0</v>
      </c>
      <c r="M1186" s="51">
        <v>0</v>
      </c>
      <c r="N1186" s="72">
        <v>0</v>
      </c>
      <c r="O1186" s="65"/>
      <c r="P1186" s="63" t="s">
        <v>5143</v>
      </c>
      <c r="Q1186" s="63" t="s">
        <v>5307</v>
      </c>
      <c r="R1186" s="63" t="s">
        <v>4985</v>
      </c>
      <c r="S1186" s="63">
        <v>2</v>
      </c>
      <c r="T1186" s="3">
        <f t="shared" si="174"/>
        <v>2057</v>
      </c>
      <c r="U1186" s="3">
        <f t="shared" si="175"/>
        <v>2057</v>
      </c>
      <c r="V1186" s="3">
        <v>2649770</v>
      </c>
      <c r="W1186" s="3">
        <f t="shared" si="171"/>
        <v>2057</v>
      </c>
      <c r="X1186" s="3">
        <f t="shared" si="172"/>
        <v>2057</v>
      </c>
      <c r="Y1186" s="62">
        <v>0</v>
      </c>
      <c r="Z1186" s="138">
        <f t="shared" si="173"/>
        <v>2649770</v>
      </c>
      <c r="AA1186" s="84"/>
      <c r="AB1186" s="73"/>
      <c r="AC1186" s="11"/>
    </row>
    <row r="1187" spans="1:29" ht="24.9" x14ac:dyDescent="0.4">
      <c r="A1187" s="40"/>
      <c r="B1187" s="260">
        <v>1174</v>
      </c>
      <c r="C1187" s="66" t="s">
        <v>890</v>
      </c>
      <c r="D1187" s="70" t="s">
        <v>2635</v>
      </c>
      <c r="E1187" s="66" t="s">
        <v>933</v>
      </c>
      <c r="F1187" s="71" t="s">
        <v>949</v>
      </c>
      <c r="G1187" s="3">
        <v>2056</v>
      </c>
      <c r="H1187" s="47" t="s">
        <v>4907</v>
      </c>
      <c r="I1187" s="47" t="s">
        <v>4907</v>
      </c>
      <c r="J1187" s="47" t="s">
        <v>4907</v>
      </c>
      <c r="K1187" s="47" t="s">
        <v>4905</v>
      </c>
      <c r="L1187" s="51">
        <v>0</v>
      </c>
      <c r="M1187" s="51">
        <v>0</v>
      </c>
      <c r="N1187" s="72">
        <v>0</v>
      </c>
      <c r="O1187" s="65"/>
      <c r="P1187" s="63" t="s">
        <v>5134</v>
      </c>
      <c r="Q1187" s="63" t="s">
        <v>5297</v>
      </c>
      <c r="R1187" s="63" t="s">
        <v>4985</v>
      </c>
      <c r="S1187" s="63">
        <v>2</v>
      </c>
      <c r="T1187" s="62">
        <f t="shared" si="174"/>
        <v>2056</v>
      </c>
      <c r="U1187" s="62">
        <f t="shared" si="175"/>
        <v>2056</v>
      </c>
      <c r="V1187" s="3">
        <f>T1187*1800</f>
        <v>3700800</v>
      </c>
      <c r="W1187" s="3">
        <f t="shared" si="171"/>
        <v>2056</v>
      </c>
      <c r="X1187" s="3">
        <f t="shared" si="172"/>
        <v>2056</v>
      </c>
      <c r="Y1187" s="62">
        <f>U1187*1800</f>
        <v>3700800</v>
      </c>
      <c r="Z1187" s="138">
        <f t="shared" si="173"/>
        <v>7401600</v>
      </c>
      <c r="AA1187" s="112"/>
      <c r="AB1187" s="113"/>
    </row>
    <row r="1188" spans="1:29" x14ac:dyDescent="0.4">
      <c r="A1188" s="40"/>
      <c r="B1188" s="260">
        <v>1175</v>
      </c>
      <c r="C1188" s="66" t="s">
        <v>963</v>
      </c>
      <c r="D1188" s="70" t="s">
        <v>2648</v>
      </c>
      <c r="E1188" s="66" t="s">
        <v>1297</v>
      </c>
      <c r="F1188" s="71" t="s">
        <v>1297</v>
      </c>
      <c r="G1188" s="3">
        <v>2056</v>
      </c>
      <c r="H1188" s="47" t="s">
        <v>4907</v>
      </c>
      <c r="I1188" s="47" t="s">
        <v>4907</v>
      </c>
      <c r="J1188" s="47" t="s">
        <v>4907</v>
      </c>
      <c r="K1188" s="47" t="s">
        <v>4905</v>
      </c>
      <c r="L1188" s="51">
        <v>0</v>
      </c>
      <c r="M1188" s="51">
        <v>0</v>
      </c>
      <c r="N1188" s="72">
        <v>0</v>
      </c>
      <c r="O1188" s="65"/>
      <c r="P1188" s="63" t="s">
        <v>5138</v>
      </c>
      <c r="Q1188" s="63" t="s">
        <v>5301</v>
      </c>
      <c r="R1188" s="63" t="s">
        <v>4985</v>
      </c>
      <c r="S1188" s="63">
        <v>2</v>
      </c>
      <c r="T1188" s="3">
        <f t="shared" si="174"/>
        <v>2056</v>
      </c>
      <c r="U1188" s="3">
        <f t="shared" si="175"/>
        <v>2056</v>
      </c>
      <c r="V1188" s="3">
        <v>2873560</v>
      </c>
      <c r="W1188" s="3">
        <f t="shared" si="171"/>
        <v>2056</v>
      </c>
      <c r="X1188" s="3">
        <f t="shared" si="172"/>
        <v>2056</v>
      </c>
      <c r="Y1188" s="62">
        <v>0</v>
      </c>
      <c r="Z1188" s="138">
        <f t="shared" si="173"/>
        <v>2873560</v>
      </c>
      <c r="AA1188" s="84"/>
      <c r="AB1188" s="73"/>
    </row>
    <row r="1189" spans="1:29" x14ac:dyDescent="0.4">
      <c r="A1189" s="40"/>
      <c r="B1189" s="260">
        <v>1176</v>
      </c>
      <c r="C1189" s="66" t="s">
        <v>1189</v>
      </c>
      <c r="D1189" s="74" t="s">
        <v>2851</v>
      </c>
      <c r="E1189" s="66" t="s">
        <v>1320</v>
      </c>
      <c r="F1189" s="71" t="s">
        <v>1320</v>
      </c>
      <c r="G1189" s="3">
        <v>2055</v>
      </c>
      <c r="H1189" s="47" t="s">
        <v>4907</v>
      </c>
      <c r="I1189" s="47" t="s">
        <v>4907</v>
      </c>
      <c r="J1189" s="47" t="s">
        <v>4907</v>
      </c>
      <c r="K1189" s="47" t="s">
        <v>4905</v>
      </c>
      <c r="L1189" s="51">
        <v>0</v>
      </c>
      <c r="M1189" s="51">
        <v>0</v>
      </c>
      <c r="N1189" s="72">
        <v>0</v>
      </c>
      <c r="O1189" s="65"/>
      <c r="P1189" s="63" t="s">
        <v>4742</v>
      </c>
      <c r="Q1189" s="63" t="s">
        <v>4743</v>
      </c>
      <c r="R1189" s="63" t="s">
        <v>4985</v>
      </c>
      <c r="S1189" s="63">
        <v>2</v>
      </c>
      <c r="T1189" s="3">
        <f t="shared" si="174"/>
        <v>2055</v>
      </c>
      <c r="U1189" s="3">
        <f t="shared" si="175"/>
        <v>2055</v>
      </c>
      <c r="V1189" s="3">
        <v>1267379</v>
      </c>
      <c r="W1189" s="3">
        <f t="shared" ref="W1189:W1220" si="176">T1189</f>
        <v>2055</v>
      </c>
      <c r="X1189" s="3">
        <f t="shared" ref="X1189:X1220" si="177">U1189</f>
        <v>2055</v>
      </c>
      <c r="Y1189" s="62">
        <v>0</v>
      </c>
      <c r="Z1189" s="138">
        <f t="shared" si="173"/>
        <v>1267379</v>
      </c>
      <c r="AA1189" s="84"/>
      <c r="AB1189" s="73"/>
    </row>
    <row r="1190" spans="1:29" x14ac:dyDescent="0.4">
      <c r="A1190" s="44"/>
      <c r="B1190" s="260">
        <v>1177</v>
      </c>
      <c r="C1190" s="66" t="s">
        <v>1097</v>
      </c>
      <c r="D1190" s="70" t="s">
        <v>2786</v>
      </c>
      <c r="E1190" s="66" t="s">
        <v>1307</v>
      </c>
      <c r="F1190" s="71" t="s">
        <v>1307</v>
      </c>
      <c r="G1190" s="3">
        <v>2053</v>
      </c>
      <c r="H1190" s="47" t="s">
        <v>4907</v>
      </c>
      <c r="I1190" s="47" t="s">
        <v>4907</v>
      </c>
      <c r="J1190" s="47" t="s">
        <v>4907</v>
      </c>
      <c r="K1190" s="47" t="s">
        <v>4905</v>
      </c>
      <c r="L1190" s="51">
        <v>0</v>
      </c>
      <c r="M1190" s="51">
        <v>0</v>
      </c>
      <c r="N1190" s="72">
        <v>0.51790000000000003</v>
      </c>
      <c r="O1190" s="65" t="s">
        <v>5165</v>
      </c>
      <c r="P1190" s="63" t="s">
        <v>4682</v>
      </c>
      <c r="Q1190" s="63" t="s">
        <v>4683</v>
      </c>
      <c r="R1190" s="63" t="s">
        <v>4985</v>
      </c>
      <c r="S1190" s="63">
        <v>2</v>
      </c>
      <c r="T1190" s="3">
        <f t="shared" si="174"/>
        <v>2053</v>
      </c>
      <c r="U1190" s="3">
        <f t="shared" si="175"/>
        <v>2053</v>
      </c>
      <c r="V1190" s="3">
        <v>2657110</v>
      </c>
      <c r="W1190" s="3">
        <f t="shared" si="176"/>
        <v>2053</v>
      </c>
      <c r="X1190" s="3">
        <f t="shared" si="177"/>
        <v>2053</v>
      </c>
      <c r="Y1190" s="62">
        <v>1517939</v>
      </c>
      <c r="Z1190" s="138">
        <f t="shared" si="173"/>
        <v>4175049</v>
      </c>
      <c r="AA1190" s="84"/>
      <c r="AB1190" s="73"/>
      <c r="AC1190" s="14"/>
    </row>
    <row r="1191" spans="1:29" x14ac:dyDescent="0.4">
      <c r="A1191" s="40"/>
      <c r="B1191" s="260">
        <v>1178</v>
      </c>
      <c r="C1191" s="66" t="s">
        <v>319</v>
      </c>
      <c r="D1191" s="70" t="s">
        <v>2446</v>
      </c>
      <c r="E1191" s="66" t="s">
        <v>685</v>
      </c>
      <c r="F1191" s="71" t="s">
        <v>685</v>
      </c>
      <c r="G1191" s="3">
        <v>2050</v>
      </c>
      <c r="H1191" s="47" t="s">
        <v>4907</v>
      </c>
      <c r="I1191" s="47" t="s">
        <v>4907</v>
      </c>
      <c r="J1191" s="47" t="s">
        <v>4907</v>
      </c>
      <c r="K1191" s="47" t="s">
        <v>4905</v>
      </c>
      <c r="L1191" s="51">
        <v>0</v>
      </c>
      <c r="M1191" s="51">
        <v>0</v>
      </c>
      <c r="N1191" s="72">
        <v>0</v>
      </c>
      <c r="O1191" s="65"/>
      <c r="P1191" s="63" t="s">
        <v>4382</v>
      </c>
      <c r="Q1191" s="63" t="s">
        <v>4383</v>
      </c>
      <c r="R1191" s="63" t="s">
        <v>4985</v>
      </c>
      <c r="S1191" s="63">
        <v>2</v>
      </c>
      <c r="T1191" s="62">
        <f t="shared" si="174"/>
        <v>2050</v>
      </c>
      <c r="U1191" s="62">
        <f t="shared" si="175"/>
        <v>2050</v>
      </c>
      <c r="V1191" s="3">
        <v>11226379.105</v>
      </c>
      <c r="W1191" s="3">
        <f t="shared" si="176"/>
        <v>2050</v>
      </c>
      <c r="X1191" s="3">
        <f t="shared" si="177"/>
        <v>2050</v>
      </c>
      <c r="Y1191" s="62">
        <v>11226379.105</v>
      </c>
      <c r="Z1191" s="138">
        <f t="shared" si="173"/>
        <v>22452758.210000001</v>
      </c>
      <c r="AA1191" s="84"/>
      <c r="AB1191" s="73"/>
    </row>
    <row r="1192" spans="1:29" x14ac:dyDescent="0.4">
      <c r="A1192" s="40"/>
      <c r="B1192" s="260">
        <v>1179</v>
      </c>
      <c r="C1192" s="66" t="s">
        <v>30</v>
      </c>
      <c r="D1192" s="70" t="s">
        <v>2894</v>
      </c>
      <c r="E1192" s="66" t="s">
        <v>53</v>
      </c>
      <c r="F1192" s="71" t="s">
        <v>53</v>
      </c>
      <c r="G1192" s="3">
        <v>2048</v>
      </c>
      <c r="H1192" s="47" t="s">
        <v>4907</v>
      </c>
      <c r="I1192" s="47" t="s">
        <v>4907</v>
      </c>
      <c r="J1192" s="47" t="s">
        <v>4907</v>
      </c>
      <c r="K1192" s="47" t="s">
        <v>4905</v>
      </c>
      <c r="L1192" s="51">
        <v>0</v>
      </c>
      <c r="M1192" s="51">
        <v>0</v>
      </c>
      <c r="N1192" s="72">
        <v>0</v>
      </c>
      <c r="O1192" s="65"/>
      <c r="P1192" s="63" t="s">
        <v>4037</v>
      </c>
      <c r="Q1192" s="63" t="s">
        <v>4038</v>
      </c>
      <c r="R1192" s="63" t="s">
        <v>4985</v>
      </c>
      <c r="S1192" s="63">
        <v>2</v>
      </c>
      <c r="T1192" s="3">
        <f t="shared" si="174"/>
        <v>2048</v>
      </c>
      <c r="U1192" s="3">
        <f t="shared" si="175"/>
        <v>2048</v>
      </c>
      <c r="V1192" s="3">
        <v>1085462.0406250001</v>
      </c>
      <c r="W1192" s="3">
        <f t="shared" si="176"/>
        <v>2048</v>
      </c>
      <c r="X1192" s="3">
        <f t="shared" si="177"/>
        <v>2048</v>
      </c>
      <c r="Y1192" s="62">
        <v>1085462.0406250001</v>
      </c>
      <c r="Z1192" s="138">
        <f t="shared" si="173"/>
        <v>2170924.0812500003</v>
      </c>
      <c r="AA1192" s="84"/>
      <c r="AB1192" s="73"/>
    </row>
    <row r="1193" spans="1:29" x14ac:dyDescent="0.4">
      <c r="A1193" s="41"/>
      <c r="B1193" s="260">
        <v>1180</v>
      </c>
      <c r="C1193" s="66" t="s">
        <v>993</v>
      </c>
      <c r="D1193" s="66" t="s">
        <v>2685</v>
      </c>
      <c r="E1193" s="66" t="s">
        <v>1302</v>
      </c>
      <c r="F1193" s="71" t="s">
        <v>1302</v>
      </c>
      <c r="G1193" s="3">
        <v>2045</v>
      </c>
      <c r="H1193" s="47" t="s">
        <v>4907</v>
      </c>
      <c r="I1193" s="47" t="s">
        <v>4907</v>
      </c>
      <c r="J1193" s="47" t="s">
        <v>4907</v>
      </c>
      <c r="K1193" s="47" t="s">
        <v>4905</v>
      </c>
      <c r="L1193" s="51">
        <v>0</v>
      </c>
      <c r="M1193" s="51">
        <v>0</v>
      </c>
      <c r="N1193" s="72">
        <v>0</v>
      </c>
      <c r="O1193" s="65"/>
      <c r="P1193" s="63" t="s">
        <v>5144</v>
      </c>
      <c r="Q1193" s="63" t="s">
        <v>5308</v>
      </c>
      <c r="R1193" s="63" t="s">
        <v>4985</v>
      </c>
      <c r="S1193" s="63">
        <v>2</v>
      </c>
      <c r="T1193" s="3">
        <f t="shared" si="174"/>
        <v>2045</v>
      </c>
      <c r="U1193" s="3">
        <f t="shared" si="175"/>
        <v>2045</v>
      </c>
      <c r="V1193" s="3">
        <v>1104672.96023626</v>
      </c>
      <c r="W1193" s="3">
        <f t="shared" si="176"/>
        <v>2045</v>
      </c>
      <c r="X1193" s="3">
        <f t="shared" si="177"/>
        <v>2045</v>
      </c>
      <c r="Y1193" s="62">
        <v>0</v>
      </c>
      <c r="Z1193" s="138">
        <f t="shared" si="173"/>
        <v>1104672.96023626</v>
      </c>
      <c r="AA1193" s="84"/>
      <c r="AB1193" s="73"/>
    </row>
    <row r="1194" spans="1:29" x14ac:dyDescent="0.4">
      <c r="A1194" s="40"/>
      <c r="B1194" s="260">
        <v>1181</v>
      </c>
      <c r="C1194" s="66" t="s">
        <v>30</v>
      </c>
      <c r="D1194" s="80" t="s">
        <v>2047</v>
      </c>
      <c r="E1194" s="66" t="s">
        <v>63</v>
      </c>
      <c r="F1194" s="71" t="s">
        <v>63</v>
      </c>
      <c r="G1194" s="3">
        <v>2044</v>
      </c>
      <c r="H1194" s="47" t="s">
        <v>4907</v>
      </c>
      <c r="I1194" s="47" t="s">
        <v>4907</v>
      </c>
      <c r="J1194" s="47" t="s">
        <v>4907</v>
      </c>
      <c r="K1194" s="47" t="s">
        <v>4905</v>
      </c>
      <c r="L1194" s="51">
        <v>0</v>
      </c>
      <c r="M1194" s="51">
        <v>0</v>
      </c>
      <c r="N1194" s="72">
        <v>0</v>
      </c>
      <c r="O1194" s="65"/>
      <c r="P1194" s="63" t="s">
        <v>4043</v>
      </c>
      <c r="Q1194" s="63" t="s">
        <v>4044</v>
      </c>
      <c r="R1194" s="63" t="s">
        <v>4985</v>
      </c>
      <c r="S1194" s="63">
        <v>2</v>
      </c>
      <c r="T1194" s="3">
        <f t="shared" si="174"/>
        <v>2044</v>
      </c>
      <c r="U1194" s="3">
        <f t="shared" si="175"/>
        <v>2044</v>
      </c>
      <c r="V1194" s="3">
        <v>8575382.2307625003</v>
      </c>
      <c r="W1194" s="3">
        <f t="shared" si="176"/>
        <v>2044</v>
      </c>
      <c r="X1194" s="3">
        <f t="shared" si="177"/>
        <v>2044</v>
      </c>
      <c r="Y1194" s="62">
        <v>1850707.9</v>
      </c>
      <c r="Z1194" s="138">
        <f t="shared" si="173"/>
        <v>10426090.130762501</v>
      </c>
      <c r="AA1194" s="84"/>
      <c r="AB1194" s="73"/>
    </row>
    <row r="1195" spans="1:29" x14ac:dyDescent="0.4">
      <c r="A1195" s="41"/>
      <c r="B1195" s="260">
        <v>1182</v>
      </c>
      <c r="C1195" s="66" t="s">
        <v>1138</v>
      </c>
      <c r="D1195" s="80" t="s">
        <v>2801</v>
      </c>
      <c r="E1195" s="66" t="s">
        <v>1153</v>
      </c>
      <c r="F1195" s="71" t="s">
        <v>1153</v>
      </c>
      <c r="G1195" s="3">
        <v>2035</v>
      </c>
      <c r="H1195" s="47" t="s">
        <v>4907</v>
      </c>
      <c r="I1195" s="47" t="s">
        <v>4907</v>
      </c>
      <c r="J1195" s="47" t="s">
        <v>4907</v>
      </c>
      <c r="K1195" s="47" t="s">
        <v>4905</v>
      </c>
      <c r="L1195" s="51">
        <v>0</v>
      </c>
      <c r="M1195" s="51">
        <v>0</v>
      </c>
      <c r="N1195" s="72">
        <v>0</v>
      </c>
      <c r="O1195" s="65"/>
      <c r="P1195" s="63" t="s">
        <v>4688</v>
      </c>
      <c r="Q1195" s="63" t="s">
        <v>4689</v>
      </c>
      <c r="R1195" s="63" t="s">
        <v>4985</v>
      </c>
      <c r="S1195" s="63">
        <v>2</v>
      </c>
      <c r="T1195" s="62">
        <f t="shared" si="174"/>
        <v>2035</v>
      </c>
      <c r="U1195" s="62">
        <f t="shared" si="175"/>
        <v>2035</v>
      </c>
      <c r="V1195" s="3">
        <v>3755442</v>
      </c>
      <c r="W1195" s="3">
        <f t="shared" si="176"/>
        <v>2035</v>
      </c>
      <c r="X1195" s="3">
        <f t="shared" si="177"/>
        <v>2035</v>
      </c>
      <c r="Y1195" s="62">
        <v>3755442</v>
      </c>
      <c r="Z1195" s="138">
        <f t="shared" si="173"/>
        <v>7510884</v>
      </c>
      <c r="AA1195" s="84"/>
      <c r="AB1195" s="73"/>
    </row>
    <row r="1196" spans="1:29" x14ac:dyDescent="0.4">
      <c r="A1196" s="93"/>
      <c r="B1196" s="260">
        <v>1183</v>
      </c>
      <c r="C1196" s="66" t="s">
        <v>890</v>
      </c>
      <c r="D1196" s="70" t="s">
        <v>2636</v>
      </c>
      <c r="E1196" s="66" t="s">
        <v>934</v>
      </c>
      <c r="F1196" s="71" t="s">
        <v>944</v>
      </c>
      <c r="G1196" s="3">
        <v>2028</v>
      </c>
      <c r="H1196" s="47" t="s">
        <v>4907</v>
      </c>
      <c r="I1196" s="47" t="s">
        <v>4907</v>
      </c>
      <c r="J1196" s="47" t="s">
        <v>4907</v>
      </c>
      <c r="K1196" s="47" t="s">
        <v>4905</v>
      </c>
      <c r="L1196" s="51">
        <v>0</v>
      </c>
      <c r="M1196" s="51">
        <v>0</v>
      </c>
      <c r="N1196" s="72">
        <v>0</v>
      </c>
      <c r="O1196" s="65"/>
      <c r="P1196" s="63" t="s">
        <v>3439</v>
      </c>
      <c r="Q1196" s="63" t="s">
        <v>3927</v>
      </c>
      <c r="R1196" s="63" t="s">
        <v>4979</v>
      </c>
      <c r="S1196" s="63">
        <v>2</v>
      </c>
      <c r="T1196" s="62">
        <f t="shared" si="174"/>
        <v>2028</v>
      </c>
      <c r="U1196" s="62">
        <f t="shared" si="175"/>
        <v>2028</v>
      </c>
      <c r="V1196" s="3">
        <v>0</v>
      </c>
      <c r="W1196" s="3">
        <f t="shared" si="176"/>
        <v>2028</v>
      </c>
      <c r="X1196" s="3">
        <f t="shared" si="177"/>
        <v>2028</v>
      </c>
      <c r="Y1196" s="62">
        <v>0</v>
      </c>
      <c r="Z1196" s="138">
        <f t="shared" si="173"/>
        <v>0</v>
      </c>
      <c r="AA1196" s="84"/>
      <c r="AB1196" s="73"/>
    </row>
    <row r="1197" spans="1:29" x14ac:dyDescent="0.4">
      <c r="A1197" s="77"/>
      <c r="B1197" s="260">
        <v>1184</v>
      </c>
      <c r="C1197" s="66" t="s">
        <v>30</v>
      </c>
      <c r="D1197" s="80" t="s">
        <v>2048</v>
      </c>
      <c r="E1197" s="66" t="s">
        <v>1443</v>
      </c>
      <c r="F1197" s="71" t="s">
        <v>1443</v>
      </c>
      <c r="G1197" s="3">
        <v>2027</v>
      </c>
      <c r="H1197" s="47" t="s">
        <v>4907</v>
      </c>
      <c r="I1197" s="47" t="s">
        <v>4907</v>
      </c>
      <c r="J1197" s="47" t="s">
        <v>4907</v>
      </c>
      <c r="K1197" s="47" t="s">
        <v>4905</v>
      </c>
      <c r="L1197" s="51">
        <v>0</v>
      </c>
      <c r="M1197" s="51">
        <v>0</v>
      </c>
      <c r="N1197" s="72">
        <v>0</v>
      </c>
      <c r="O1197" s="65"/>
      <c r="P1197" s="63" t="s">
        <v>5040</v>
      </c>
      <c r="Q1197" s="63" t="s">
        <v>5175</v>
      </c>
      <c r="R1197" s="63" t="s">
        <v>4985</v>
      </c>
      <c r="S1197" s="63">
        <v>2</v>
      </c>
      <c r="T1197" s="3">
        <f t="shared" si="174"/>
        <v>2027</v>
      </c>
      <c r="U1197" s="3">
        <f t="shared" si="175"/>
        <v>2027</v>
      </c>
      <c r="V1197" s="3">
        <f>T1197*1800</f>
        <v>3648600</v>
      </c>
      <c r="W1197" s="3">
        <f t="shared" si="176"/>
        <v>2027</v>
      </c>
      <c r="X1197" s="3">
        <f t="shared" si="177"/>
        <v>2027</v>
      </c>
      <c r="Y1197" s="62">
        <f>U1197*1800</f>
        <v>3648600</v>
      </c>
      <c r="Z1197" s="138">
        <f t="shared" si="173"/>
        <v>7297200</v>
      </c>
      <c r="AA1197" s="84"/>
      <c r="AB1197" s="73"/>
      <c r="AC1197" s="14"/>
    </row>
    <row r="1198" spans="1:29" ht="24.9" x14ac:dyDescent="0.4">
      <c r="A1198" s="78"/>
      <c r="B1198" s="260">
        <v>1185</v>
      </c>
      <c r="C1198" s="66" t="s">
        <v>420</v>
      </c>
      <c r="D1198" s="70" t="s">
        <v>2288</v>
      </c>
      <c r="E1198" s="66" t="s">
        <v>458</v>
      </c>
      <c r="F1198" s="71" t="s">
        <v>458</v>
      </c>
      <c r="G1198" s="3">
        <v>2025</v>
      </c>
      <c r="H1198" s="47" t="s">
        <v>4907</v>
      </c>
      <c r="I1198" s="47" t="s">
        <v>4907</v>
      </c>
      <c r="J1198" s="47" t="s">
        <v>4907</v>
      </c>
      <c r="K1198" s="47" t="s">
        <v>4905</v>
      </c>
      <c r="L1198" s="51">
        <v>0</v>
      </c>
      <c r="M1198" s="51">
        <v>0</v>
      </c>
      <c r="N1198" s="72">
        <v>0</v>
      </c>
      <c r="O1198" s="65"/>
      <c r="P1198" s="63" t="s">
        <v>5073</v>
      </c>
      <c r="Q1198" s="63" t="s">
        <v>5219</v>
      </c>
      <c r="R1198" s="63" t="s">
        <v>4985</v>
      </c>
      <c r="S1198" s="63">
        <v>2</v>
      </c>
      <c r="T1198" s="62">
        <f t="shared" si="174"/>
        <v>2025</v>
      </c>
      <c r="U1198" s="62">
        <f t="shared" si="175"/>
        <v>2025</v>
      </c>
      <c r="V1198" s="3">
        <f>T1198*1800</f>
        <v>3645000</v>
      </c>
      <c r="W1198" s="3">
        <f t="shared" si="176"/>
        <v>2025</v>
      </c>
      <c r="X1198" s="3">
        <f t="shared" si="177"/>
        <v>2025</v>
      </c>
      <c r="Y1198" s="62">
        <f>U1198*1800</f>
        <v>3645000</v>
      </c>
      <c r="Z1198" s="138">
        <f t="shared" si="173"/>
        <v>7290000</v>
      </c>
      <c r="AA1198" s="84"/>
      <c r="AB1198" s="73"/>
      <c r="AC1198" s="13"/>
    </row>
    <row r="1199" spans="1:29" x14ac:dyDescent="0.4">
      <c r="A1199" s="44"/>
      <c r="B1199" s="260">
        <v>1186</v>
      </c>
      <c r="C1199" s="66" t="s">
        <v>743</v>
      </c>
      <c r="D1199" s="70" t="s">
        <v>2526</v>
      </c>
      <c r="E1199" s="66" t="s">
        <v>770</v>
      </c>
      <c r="F1199" s="71" t="s">
        <v>770</v>
      </c>
      <c r="G1199" s="3">
        <v>2025</v>
      </c>
      <c r="H1199" s="47" t="s">
        <v>4907</v>
      </c>
      <c r="I1199" s="47" t="s">
        <v>4907</v>
      </c>
      <c r="J1199" s="47" t="s">
        <v>4907</v>
      </c>
      <c r="K1199" s="47" t="s">
        <v>4905</v>
      </c>
      <c r="L1199" s="51">
        <v>0</v>
      </c>
      <c r="M1199" s="51">
        <v>0</v>
      </c>
      <c r="N1199" s="72">
        <v>1.47E-2</v>
      </c>
      <c r="O1199" s="65" t="s">
        <v>4978</v>
      </c>
      <c r="P1199" s="63" t="s">
        <v>5018</v>
      </c>
      <c r="Q1199" s="63" t="s">
        <v>5271</v>
      </c>
      <c r="R1199" s="63" t="s">
        <v>4985</v>
      </c>
      <c r="S1199" s="63">
        <v>2</v>
      </c>
      <c r="T1199" s="62">
        <f t="shared" si="174"/>
        <v>2025</v>
      </c>
      <c r="U1199" s="62">
        <f t="shared" si="175"/>
        <v>2025</v>
      </c>
      <c r="V1199" s="3">
        <v>3266066.7049797582</v>
      </c>
      <c r="W1199" s="3">
        <f t="shared" si="176"/>
        <v>2025</v>
      </c>
      <c r="X1199" s="3">
        <f t="shared" si="177"/>
        <v>2025</v>
      </c>
      <c r="Y1199" s="62">
        <v>3266066.7049797582</v>
      </c>
      <c r="Z1199" s="138">
        <f t="shared" si="173"/>
        <v>6532133.4099595165</v>
      </c>
      <c r="AA1199" s="84"/>
      <c r="AB1199" s="65"/>
    </row>
    <row r="1200" spans="1:29" x14ac:dyDescent="0.4">
      <c r="A1200" s="44"/>
      <c r="B1200" s="260">
        <v>1187</v>
      </c>
      <c r="C1200" s="66" t="s">
        <v>963</v>
      </c>
      <c r="D1200" s="70" t="s">
        <v>2674</v>
      </c>
      <c r="E1200" s="66" t="s">
        <v>1296</v>
      </c>
      <c r="F1200" s="71" t="s">
        <v>1296</v>
      </c>
      <c r="G1200" s="3">
        <v>2023</v>
      </c>
      <c r="H1200" s="47" t="s">
        <v>4907</v>
      </c>
      <c r="I1200" s="47" t="s">
        <v>4907</v>
      </c>
      <c r="J1200" s="47" t="s">
        <v>4907</v>
      </c>
      <c r="K1200" s="47" t="s">
        <v>4905</v>
      </c>
      <c r="L1200" s="51">
        <v>0</v>
      </c>
      <c r="M1200" s="51">
        <v>0</v>
      </c>
      <c r="N1200" s="72">
        <v>0</v>
      </c>
      <c r="O1200" s="65"/>
      <c r="P1200" s="63" t="s">
        <v>4586</v>
      </c>
      <c r="Q1200" s="63" t="s">
        <v>4587</v>
      </c>
      <c r="R1200" s="63" t="s">
        <v>4985</v>
      </c>
      <c r="S1200" s="63">
        <v>2</v>
      </c>
      <c r="T1200" s="3">
        <f t="shared" si="174"/>
        <v>2023</v>
      </c>
      <c r="U1200" s="3">
        <f t="shared" si="175"/>
        <v>2023</v>
      </c>
      <c r="V1200" s="3">
        <v>2285950</v>
      </c>
      <c r="W1200" s="3">
        <f t="shared" si="176"/>
        <v>2023</v>
      </c>
      <c r="X1200" s="3">
        <f t="shared" si="177"/>
        <v>2023</v>
      </c>
      <c r="Y1200" s="62">
        <v>12192910</v>
      </c>
      <c r="Z1200" s="138">
        <f t="shared" si="173"/>
        <v>14478860</v>
      </c>
      <c r="AA1200" s="84"/>
      <c r="AB1200" s="73"/>
    </row>
    <row r="1201" spans="1:28" x14ac:dyDescent="0.4">
      <c r="A1201" s="28"/>
      <c r="B1201" s="260">
        <v>1188</v>
      </c>
      <c r="C1201" s="66" t="s">
        <v>963</v>
      </c>
      <c r="D1201" s="70" t="s">
        <v>2649</v>
      </c>
      <c r="E1201" s="66" t="s">
        <v>1295</v>
      </c>
      <c r="F1201" s="71" t="s">
        <v>1295</v>
      </c>
      <c r="G1201" s="3">
        <v>2014</v>
      </c>
      <c r="H1201" s="47" t="s">
        <v>4907</v>
      </c>
      <c r="I1201" s="47" t="s">
        <v>4907</v>
      </c>
      <c r="J1201" s="47" t="s">
        <v>4907</v>
      </c>
      <c r="K1201" s="47" t="s">
        <v>4905</v>
      </c>
      <c r="L1201" s="51">
        <v>0</v>
      </c>
      <c r="M1201" s="51">
        <v>0</v>
      </c>
      <c r="N1201" s="72">
        <v>0</v>
      </c>
      <c r="O1201" s="65"/>
      <c r="P1201" s="63" t="s">
        <v>5139</v>
      </c>
      <c r="Q1201" s="63" t="s">
        <v>5302</v>
      </c>
      <c r="R1201" s="63" t="s">
        <v>4985</v>
      </c>
      <c r="S1201" s="63">
        <v>2</v>
      </c>
      <c r="T1201" s="3">
        <f t="shared" si="174"/>
        <v>2014</v>
      </c>
      <c r="U1201" s="3">
        <f t="shared" si="175"/>
        <v>2014</v>
      </c>
      <c r="V1201" s="3">
        <v>2410920</v>
      </c>
      <c r="W1201" s="3">
        <f t="shared" si="176"/>
        <v>2014</v>
      </c>
      <c r="X1201" s="3">
        <f t="shared" si="177"/>
        <v>2014</v>
      </c>
      <c r="Y1201" s="62">
        <v>0</v>
      </c>
      <c r="Z1201" s="138">
        <f t="shared" ref="Z1201:Z1214" si="178">V1201+Y1201</f>
        <v>2410920</v>
      </c>
      <c r="AA1201" s="84"/>
      <c r="AB1201" s="73"/>
    </row>
    <row r="1202" spans="1:28" x14ac:dyDescent="0.4">
      <c r="A1202" s="28"/>
      <c r="B1202" s="260">
        <v>1189</v>
      </c>
      <c r="C1202" s="66" t="s">
        <v>319</v>
      </c>
      <c r="D1202" s="70" t="s">
        <v>2447</v>
      </c>
      <c r="E1202" s="66" t="s">
        <v>686</v>
      </c>
      <c r="F1202" s="71" t="s">
        <v>686</v>
      </c>
      <c r="G1202" s="3">
        <v>2012</v>
      </c>
      <c r="H1202" s="47" t="s">
        <v>4907</v>
      </c>
      <c r="I1202" s="47" t="s">
        <v>4907</v>
      </c>
      <c r="J1202" s="47" t="s">
        <v>4907</v>
      </c>
      <c r="K1202" s="47" t="s">
        <v>4905</v>
      </c>
      <c r="L1202" s="51">
        <v>0</v>
      </c>
      <c r="M1202" s="51">
        <v>0</v>
      </c>
      <c r="N1202" s="72">
        <v>0</v>
      </c>
      <c r="O1202" s="65"/>
      <c r="P1202" s="63" t="s">
        <v>4384</v>
      </c>
      <c r="Q1202" s="63" t="s">
        <v>4385</v>
      </c>
      <c r="R1202" s="63" t="s">
        <v>4985</v>
      </c>
      <c r="S1202" s="63">
        <v>2</v>
      </c>
      <c r="T1202" s="62">
        <f t="shared" si="174"/>
        <v>2012</v>
      </c>
      <c r="U1202" s="62">
        <f t="shared" si="175"/>
        <v>2012</v>
      </c>
      <c r="V1202" s="3">
        <v>1599167.8125</v>
      </c>
      <c r="W1202" s="3">
        <f t="shared" si="176"/>
        <v>2012</v>
      </c>
      <c r="X1202" s="3">
        <f t="shared" si="177"/>
        <v>2012</v>
      </c>
      <c r="Y1202" s="62">
        <v>1599167.8125</v>
      </c>
      <c r="Z1202" s="138">
        <f t="shared" si="178"/>
        <v>3198335.625</v>
      </c>
      <c r="AA1202" s="84"/>
      <c r="AB1202" s="73"/>
    </row>
    <row r="1203" spans="1:28" ht="24.9" x14ac:dyDescent="0.4">
      <c r="A1203" s="28"/>
      <c r="B1203" s="260">
        <v>1190</v>
      </c>
      <c r="C1203" s="66" t="s">
        <v>420</v>
      </c>
      <c r="D1203" s="70" t="s">
        <v>2293</v>
      </c>
      <c r="E1203" s="66" t="s">
        <v>1458</v>
      </c>
      <c r="F1203" s="71" t="s">
        <v>1458</v>
      </c>
      <c r="G1203" s="3">
        <v>2011</v>
      </c>
      <c r="H1203" s="47" t="s">
        <v>4907</v>
      </c>
      <c r="I1203" s="47" t="s">
        <v>4907</v>
      </c>
      <c r="J1203" s="47" t="s">
        <v>4907</v>
      </c>
      <c r="K1203" s="47" t="s">
        <v>4905</v>
      </c>
      <c r="L1203" s="51">
        <v>0</v>
      </c>
      <c r="M1203" s="51">
        <v>0</v>
      </c>
      <c r="N1203" s="72">
        <v>0</v>
      </c>
      <c r="O1203" s="65"/>
      <c r="P1203" s="63" t="s">
        <v>5076</v>
      </c>
      <c r="Q1203" s="63" t="s">
        <v>5222</v>
      </c>
      <c r="R1203" s="63" t="s">
        <v>4985</v>
      </c>
      <c r="S1203" s="63">
        <v>2</v>
      </c>
      <c r="T1203" s="3">
        <f t="shared" si="174"/>
        <v>2011</v>
      </c>
      <c r="U1203" s="3">
        <f t="shared" si="175"/>
        <v>2011</v>
      </c>
      <c r="V1203" s="3">
        <f>T1203*1800</f>
        <v>3619800</v>
      </c>
      <c r="W1203" s="3">
        <f t="shared" si="176"/>
        <v>2011</v>
      </c>
      <c r="X1203" s="3">
        <f t="shared" si="177"/>
        <v>2011</v>
      </c>
      <c r="Y1203" s="62">
        <f>U1203*1800</f>
        <v>3619800</v>
      </c>
      <c r="Z1203" s="138">
        <f t="shared" si="178"/>
        <v>7239600</v>
      </c>
      <c r="AA1203" s="84"/>
      <c r="AB1203" s="73"/>
    </row>
    <row r="1204" spans="1:28" x14ac:dyDescent="0.4">
      <c r="A1204" s="43"/>
      <c r="B1204" s="260">
        <v>1191</v>
      </c>
      <c r="C1204" s="66" t="s">
        <v>319</v>
      </c>
      <c r="D1204" s="70" t="s">
        <v>2448</v>
      </c>
      <c r="E1204" s="66" t="s">
        <v>687</v>
      </c>
      <c r="F1204" s="71" t="s">
        <v>687</v>
      </c>
      <c r="G1204" s="3">
        <v>2011</v>
      </c>
      <c r="H1204" s="47" t="s">
        <v>4907</v>
      </c>
      <c r="I1204" s="47" t="s">
        <v>4907</v>
      </c>
      <c r="J1204" s="47" t="s">
        <v>4907</v>
      </c>
      <c r="K1204" s="47" t="s">
        <v>4905</v>
      </c>
      <c r="L1204" s="51">
        <v>0</v>
      </c>
      <c r="M1204" s="51">
        <v>0</v>
      </c>
      <c r="N1204" s="72">
        <v>0</v>
      </c>
      <c r="O1204" s="65"/>
      <c r="P1204" s="63" t="s">
        <v>5104</v>
      </c>
      <c r="Q1204" s="63" t="s">
        <v>5258</v>
      </c>
      <c r="R1204" s="63" t="s">
        <v>4985</v>
      </c>
      <c r="S1204" s="63">
        <v>2</v>
      </c>
      <c r="T1204" s="62">
        <f t="shared" si="174"/>
        <v>2011</v>
      </c>
      <c r="U1204" s="62">
        <f t="shared" si="175"/>
        <v>2011</v>
      </c>
      <c r="V1204" s="3">
        <f>T1204*1800</f>
        <v>3619800</v>
      </c>
      <c r="W1204" s="3">
        <f t="shared" si="176"/>
        <v>2011</v>
      </c>
      <c r="X1204" s="3">
        <f t="shared" si="177"/>
        <v>2011</v>
      </c>
      <c r="Y1204" s="62">
        <f>U1204*1800</f>
        <v>3619800</v>
      </c>
      <c r="Z1204" s="138">
        <f t="shared" si="178"/>
        <v>7239600</v>
      </c>
      <c r="AA1204" s="84"/>
      <c r="AB1204" s="73"/>
    </row>
    <row r="1205" spans="1:28" x14ac:dyDescent="0.4">
      <c r="A1205" s="44"/>
      <c r="B1205" s="260">
        <v>1192</v>
      </c>
      <c r="C1205" s="66" t="s">
        <v>743</v>
      </c>
      <c r="D1205" s="70" t="s">
        <v>2527</v>
      </c>
      <c r="E1205" s="66" t="s">
        <v>771</v>
      </c>
      <c r="F1205" s="71" t="s">
        <v>775</v>
      </c>
      <c r="G1205" s="3">
        <v>2011</v>
      </c>
      <c r="H1205" s="47" t="s">
        <v>4907</v>
      </c>
      <c r="I1205" s="47" t="s">
        <v>4907</v>
      </c>
      <c r="J1205" s="47" t="s">
        <v>4907</v>
      </c>
      <c r="K1205" s="47" t="s">
        <v>4905</v>
      </c>
      <c r="L1205" s="51">
        <v>0</v>
      </c>
      <c r="M1205" s="51">
        <v>0</v>
      </c>
      <c r="N1205" s="72">
        <v>0</v>
      </c>
      <c r="O1205" s="65"/>
      <c r="P1205" s="63" t="s">
        <v>5019</v>
      </c>
      <c r="Q1205" s="63" t="s">
        <v>5272</v>
      </c>
      <c r="R1205" s="63" t="s">
        <v>4985</v>
      </c>
      <c r="S1205" s="63">
        <v>2</v>
      </c>
      <c r="T1205" s="62">
        <f t="shared" si="174"/>
        <v>2011</v>
      </c>
      <c r="U1205" s="62">
        <f t="shared" si="175"/>
        <v>2011</v>
      </c>
      <c r="V1205" s="3">
        <v>1616579.7405786046</v>
      </c>
      <c r="W1205" s="3">
        <f t="shared" si="176"/>
        <v>2011</v>
      </c>
      <c r="X1205" s="3">
        <f t="shared" si="177"/>
        <v>2011</v>
      </c>
      <c r="Y1205" s="62">
        <v>1616579.7405786046</v>
      </c>
      <c r="Z1205" s="138">
        <f t="shared" si="178"/>
        <v>3233159.4811572093</v>
      </c>
      <c r="AA1205" s="84"/>
      <c r="AB1205" s="73"/>
    </row>
    <row r="1206" spans="1:28" ht="24.9" x14ac:dyDescent="0.4">
      <c r="A1206" s="43"/>
      <c r="B1206" s="260">
        <v>1193</v>
      </c>
      <c r="C1206" s="66" t="s">
        <v>890</v>
      </c>
      <c r="D1206" s="70" t="s">
        <v>2638</v>
      </c>
      <c r="E1206" s="66" t="s">
        <v>577</v>
      </c>
      <c r="F1206" s="71" t="s">
        <v>954</v>
      </c>
      <c r="G1206" s="3">
        <v>2007</v>
      </c>
      <c r="H1206" s="47" t="s">
        <v>4907</v>
      </c>
      <c r="I1206" s="47" t="s">
        <v>4907</v>
      </c>
      <c r="J1206" s="47" t="s">
        <v>4907</v>
      </c>
      <c r="K1206" s="47" t="s">
        <v>4905</v>
      </c>
      <c r="L1206" s="51">
        <v>0</v>
      </c>
      <c r="M1206" s="51">
        <v>0</v>
      </c>
      <c r="N1206" s="72">
        <v>0</v>
      </c>
      <c r="O1206" s="65"/>
      <c r="P1206" s="63" t="s">
        <v>5136</v>
      </c>
      <c r="Q1206" s="63" t="s">
        <v>5299</v>
      </c>
      <c r="R1206" s="63" t="s">
        <v>4985</v>
      </c>
      <c r="S1206" s="63">
        <v>2</v>
      </c>
      <c r="T1206" s="62">
        <f t="shared" si="174"/>
        <v>2007</v>
      </c>
      <c r="U1206" s="62">
        <f t="shared" si="175"/>
        <v>2007</v>
      </c>
      <c r="V1206" s="3">
        <f>T1206*1800</f>
        <v>3612600</v>
      </c>
      <c r="W1206" s="3">
        <f t="shared" si="176"/>
        <v>2007</v>
      </c>
      <c r="X1206" s="3">
        <f t="shared" si="177"/>
        <v>2007</v>
      </c>
      <c r="Y1206" s="62">
        <f>U1206*1800</f>
        <v>3612600</v>
      </c>
      <c r="Z1206" s="138">
        <f t="shared" si="178"/>
        <v>7225200</v>
      </c>
      <c r="AA1206" s="84"/>
      <c r="AB1206" s="73"/>
    </row>
    <row r="1207" spans="1:28" x14ac:dyDescent="0.4">
      <c r="A1207" s="43"/>
      <c r="B1207" s="260">
        <v>1194</v>
      </c>
      <c r="C1207" s="66" t="s">
        <v>890</v>
      </c>
      <c r="D1207" s="70" t="s">
        <v>2639</v>
      </c>
      <c r="E1207" s="66" t="s">
        <v>1523</v>
      </c>
      <c r="F1207" s="71" t="s">
        <v>1489</v>
      </c>
      <c r="G1207" s="3">
        <v>2006</v>
      </c>
      <c r="H1207" s="47" t="s">
        <v>4907</v>
      </c>
      <c r="I1207" s="47" t="s">
        <v>4907</v>
      </c>
      <c r="J1207" s="47" t="s">
        <v>4907</v>
      </c>
      <c r="K1207" s="47" t="s">
        <v>4905</v>
      </c>
      <c r="L1207" s="51">
        <v>0</v>
      </c>
      <c r="M1207" s="51">
        <v>0</v>
      </c>
      <c r="N1207" s="72">
        <v>0</v>
      </c>
      <c r="O1207" s="65"/>
      <c r="P1207" s="258" t="s">
        <v>4558</v>
      </c>
      <c r="Q1207" s="63" t="s">
        <v>4559</v>
      </c>
      <c r="R1207" s="63" t="s">
        <v>4985</v>
      </c>
      <c r="S1207" s="63">
        <v>2</v>
      </c>
      <c r="T1207" s="62">
        <f t="shared" si="174"/>
        <v>2006</v>
      </c>
      <c r="U1207" s="62">
        <f t="shared" si="175"/>
        <v>2006</v>
      </c>
      <c r="V1207" s="3">
        <v>4208291.0192886675</v>
      </c>
      <c r="W1207" s="3">
        <f t="shared" si="176"/>
        <v>2006</v>
      </c>
      <c r="X1207" s="3">
        <f t="shared" si="177"/>
        <v>2006</v>
      </c>
      <c r="Y1207" s="62">
        <v>1268475.0882354942</v>
      </c>
      <c r="Z1207" s="138">
        <f t="shared" si="178"/>
        <v>5476766.1075241622</v>
      </c>
      <c r="AA1207" s="84"/>
      <c r="AB1207" s="73"/>
    </row>
    <row r="1208" spans="1:28" ht="24.9" x14ac:dyDescent="0.4">
      <c r="A1208" s="44"/>
      <c r="B1208" s="260">
        <v>1195</v>
      </c>
      <c r="C1208" s="66" t="s">
        <v>821</v>
      </c>
      <c r="D1208" s="74" t="s">
        <v>2569</v>
      </c>
      <c r="E1208" s="66" t="s">
        <v>838</v>
      </c>
      <c r="F1208" s="71" t="s">
        <v>838</v>
      </c>
      <c r="G1208" s="3">
        <v>2005</v>
      </c>
      <c r="H1208" s="47" t="s">
        <v>4907</v>
      </c>
      <c r="I1208" s="47" t="s">
        <v>4907</v>
      </c>
      <c r="J1208" s="47" t="s">
        <v>4907</v>
      </c>
      <c r="K1208" s="47" t="s">
        <v>4905</v>
      </c>
      <c r="L1208" s="51">
        <v>0</v>
      </c>
      <c r="M1208" s="51">
        <v>0</v>
      </c>
      <c r="N1208" s="72">
        <v>0</v>
      </c>
      <c r="O1208" s="65"/>
      <c r="P1208" s="63" t="s">
        <v>5127</v>
      </c>
      <c r="Q1208" s="63" t="s">
        <v>5285</v>
      </c>
      <c r="R1208" s="63" t="s">
        <v>4985</v>
      </c>
      <c r="S1208" s="63">
        <v>2</v>
      </c>
      <c r="T1208" s="3">
        <f t="shared" si="174"/>
        <v>2005</v>
      </c>
      <c r="U1208" s="3">
        <f t="shared" si="175"/>
        <v>2005</v>
      </c>
      <c r="V1208" s="3">
        <v>1479022.8812500001</v>
      </c>
      <c r="W1208" s="3">
        <f t="shared" si="176"/>
        <v>2005</v>
      </c>
      <c r="X1208" s="3">
        <f t="shared" si="177"/>
        <v>2005</v>
      </c>
      <c r="Y1208" s="62">
        <v>1479022.8812500001</v>
      </c>
      <c r="Z1208" s="138">
        <f t="shared" si="178"/>
        <v>2958045.7625000002</v>
      </c>
      <c r="AA1208" s="84"/>
      <c r="AB1208" s="73"/>
    </row>
    <row r="1209" spans="1:28" ht="24.9" x14ac:dyDescent="0.4">
      <c r="A1209" s="43"/>
      <c r="B1209" s="260">
        <v>1196</v>
      </c>
      <c r="C1209" s="66" t="s">
        <v>1019</v>
      </c>
      <c r="D1209" s="74" t="s">
        <v>2729</v>
      </c>
      <c r="E1209" s="66" t="s">
        <v>1592</v>
      </c>
      <c r="F1209" s="71" t="s">
        <v>1592</v>
      </c>
      <c r="G1209" s="3">
        <v>2003</v>
      </c>
      <c r="H1209" s="47" t="s">
        <v>4907</v>
      </c>
      <c r="I1209" s="47" t="s">
        <v>4907</v>
      </c>
      <c r="J1209" s="47" t="s">
        <v>4907</v>
      </c>
      <c r="K1209" s="47" t="s">
        <v>4905</v>
      </c>
      <c r="L1209" s="51">
        <v>0</v>
      </c>
      <c r="M1209" s="51">
        <v>0</v>
      </c>
      <c r="N1209" s="72">
        <v>0</v>
      </c>
      <c r="O1209" s="65"/>
      <c r="P1209" s="63" t="s">
        <v>4618</v>
      </c>
      <c r="Q1209" s="63" t="s">
        <v>4619</v>
      </c>
      <c r="R1209" s="63" t="s">
        <v>4985</v>
      </c>
      <c r="S1209" s="63">
        <v>2</v>
      </c>
      <c r="T1209" s="62">
        <f t="shared" si="174"/>
        <v>2003</v>
      </c>
      <c r="U1209" s="62">
        <f t="shared" si="175"/>
        <v>2003</v>
      </c>
      <c r="V1209" s="3">
        <v>5226195.208333334</v>
      </c>
      <c r="W1209" s="62">
        <f t="shared" si="176"/>
        <v>2003</v>
      </c>
      <c r="X1209" s="62">
        <f t="shared" si="177"/>
        <v>2003</v>
      </c>
      <c r="Y1209" s="62">
        <v>0</v>
      </c>
      <c r="Z1209" s="138">
        <f t="shared" si="178"/>
        <v>5226195.208333334</v>
      </c>
      <c r="AA1209" s="84"/>
      <c r="AB1209" s="73"/>
    </row>
    <row r="1210" spans="1:28" ht="24.9" x14ac:dyDescent="0.4">
      <c r="A1210" s="44"/>
      <c r="B1210" s="260">
        <v>1197</v>
      </c>
      <c r="C1210" s="66" t="s">
        <v>420</v>
      </c>
      <c r="D1210" s="70" t="s">
        <v>2290</v>
      </c>
      <c r="E1210" s="66" t="s">
        <v>459</v>
      </c>
      <c r="F1210" s="71" t="s">
        <v>459</v>
      </c>
      <c r="G1210" s="3">
        <v>2000</v>
      </c>
      <c r="H1210" s="47" t="s">
        <v>4907</v>
      </c>
      <c r="I1210" s="47" t="s">
        <v>4907</v>
      </c>
      <c r="J1210" s="47" t="s">
        <v>4907</v>
      </c>
      <c r="K1210" s="47" t="s">
        <v>4905</v>
      </c>
      <c r="L1210" s="51">
        <v>0</v>
      </c>
      <c r="M1210" s="51">
        <v>0</v>
      </c>
      <c r="N1210" s="72">
        <v>0</v>
      </c>
      <c r="O1210" s="65"/>
      <c r="P1210" s="63" t="s">
        <v>4254</v>
      </c>
      <c r="Q1210" s="63" t="s">
        <v>4255</v>
      </c>
      <c r="R1210" s="63" t="s">
        <v>4985</v>
      </c>
      <c r="S1210" s="63">
        <v>2</v>
      </c>
      <c r="T1210" s="62">
        <f t="shared" si="174"/>
        <v>2000</v>
      </c>
      <c r="U1210" s="62">
        <f t="shared" si="175"/>
        <v>2000</v>
      </c>
      <c r="V1210" s="3">
        <f>T1210*1800</f>
        <v>3600000</v>
      </c>
      <c r="W1210" s="3">
        <f t="shared" si="176"/>
        <v>2000</v>
      </c>
      <c r="X1210" s="3">
        <f t="shared" si="177"/>
        <v>2000</v>
      </c>
      <c r="Y1210" s="62">
        <f>U1210*1800</f>
        <v>3600000</v>
      </c>
      <c r="Z1210" s="138">
        <f t="shared" si="178"/>
        <v>7200000</v>
      </c>
      <c r="AA1210" s="84"/>
      <c r="AB1210" s="73"/>
    </row>
    <row r="1211" spans="1:28" ht="24.9" x14ac:dyDescent="0.4">
      <c r="A1211" s="43"/>
      <c r="B1211" s="260">
        <v>1198</v>
      </c>
      <c r="C1211" s="66" t="s">
        <v>523</v>
      </c>
      <c r="D1211" s="70" t="s">
        <v>2357</v>
      </c>
      <c r="E1211" s="66" t="s">
        <v>547</v>
      </c>
      <c r="F1211" s="71" t="s">
        <v>1330</v>
      </c>
      <c r="G1211" s="3">
        <v>2000</v>
      </c>
      <c r="H1211" s="47" t="s">
        <v>4907</v>
      </c>
      <c r="I1211" s="47" t="s">
        <v>4907</v>
      </c>
      <c r="J1211" s="47" t="s">
        <v>4907</v>
      </c>
      <c r="K1211" s="47" t="s">
        <v>4905</v>
      </c>
      <c r="L1211" s="51">
        <v>0</v>
      </c>
      <c r="M1211" s="51">
        <v>0</v>
      </c>
      <c r="N1211" s="72">
        <v>0</v>
      </c>
      <c r="O1211" s="65"/>
      <c r="P1211" s="63" t="s">
        <v>5091</v>
      </c>
      <c r="Q1211" s="63" t="s">
        <v>5243</v>
      </c>
      <c r="R1211" s="63" t="s">
        <v>4985</v>
      </c>
      <c r="S1211" s="63">
        <v>2</v>
      </c>
      <c r="T1211" s="3">
        <f t="shared" si="174"/>
        <v>2000</v>
      </c>
      <c r="U1211" s="3">
        <f t="shared" si="175"/>
        <v>2000</v>
      </c>
      <c r="V1211" s="3">
        <v>3599090</v>
      </c>
      <c r="W1211" s="3">
        <f t="shared" si="176"/>
        <v>2000</v>
      </c>
      <c r="X1211" s="3">
        <f t="shared" si="177"/>
        <v>2000</v>
      </c>
      <c r="Y1211" s="62">
        <v>0</v>
      </c>
      <c r="Z1211" s="138">
        <f t="shared" si="178"/>
        <v>3599090</v>
      </c>
      <c r="AA1211" s="84"/>
      <c r="AB1211" s="73"/>
    </row>
    <row r="1212" spans="1:28" ht="24.9" x14ac:dyDescent="0.4">
      <c r="A1212" s="44"/>
      <c r="B1212" s="260">
        <v>1199</v>
      </c>
      <c r="C1212" s="66" t="s">
        <v>560</v>
      </c>
      <c r="D1212" s="70" t="s">
        <v>2387</v>
      </c>
      <c r="E1212" s="66" t="s">
        <v>1462</v>
      </c>
      <c r="F1212" s="71" t="s">
        <v>1462</v>
      </c>
      <c r="G1212" s="3">
        <v>2000</v>
      </c>
      <c r="H1212" s="47" t="s">
        <v>4907</v>
      </c>
      <c r="I1212" s="47" t="s">
        <v>4907</v>
      </c>
      <c r="J1212" s="47" t="s">
        <v>4907</v>
      </c>
      <c r="K1212" s="47" t="s">
        <v>4905</v>
      </c>
      <c r="L1212" s="51">
        <v>0</v>
      </c>
      <c r="M1212" s="51">
        <v>0</v>
      </c>
      <c r="N1212" s="72">
        <v>0</v>
      </c>
      <c r="O1212" s="65"/>
      <c r="P1212" s="63" t="s">
        <v>5097</v>
      </c>
      <c r="Q1212" s="63" t="s">
        <v>5249</v>
      </c>
      <c r="R1212" s="63" t="s">
        <v>4985</v>
      </c>
      <c r="S1212" s="63">
        <v>2</v>
      </c>
      <c r="T1212" s="3">
        <f t="shared" si="174"/>
        <v>2000</v>
      </c>
      <c r="U1212" s="3">
        <f t="shared" si="175"/>
        <v>2000</v>
      </c>
      <c r="V1212" s="3">
        <f>T1212*1800</f>
        <v>3600000</v>
      </c>
      <c r="W1212" s="3">
        <f t="shared" si="176"/>
        <v>2000</v>
      </c>
      <c r="X1212" s="3">
        <f t="shared" si="177"/>
        <v>2000</v>
      </c>
      <c r="Y1212" s="62">
        <f>U1212*1800</f>
        <v>3600000</v>
      </c>
      <c r="Z1212" s="138">
        <f t="shared" si="178"/>
        <v>7200000</v>
      </c>
      <c r="AA1212" s="84"/>
      <c r="AB1212" s="73"/>
    </row>
    <row r="1213" spans="1:28" x14ac:dyDescent="0.4">
      <c r="A1213" s="43"/>
      <c r="B1213" s="260">
        <v>1200</v>
      </c>
      <c r="C1213" s="66" t="s">
        <v>1063</v>
      </c>
      <c r="D1213" s="70" t="s">
        <v>2746</v>
      </c>
      <c r="E1213" s="66" t="s">
        <v>1087</v>
      </c>
      <c r="F1213" s="71" t="s">
        <v>1087</v>
      </c>
      <c r="G1213" s="3">
        <v>2000</v>
      </c>
      <c r="H1213" s="47" t="s">
        <v>4907</v>
      </c>
      <c r="I1213" s="47" t="s">
        <v>4907</v>
      </c>
      <c r="J1213" s="47" t="s">
        <v>4907</v>
      </c>
      <c r="K1213" s="47" t="s">
        <v>4905</v>
      </c>
      <c r="L1213" s="51">
        <v>0</v>
      </c>
      <c r="M1213" s="51">
        <v>0</v>
      </c>
      <c r="N1213" s="72">
        <v>0</v>
      </c>
      <c r="O1213" s="65"/>
      <c r="P1213" s="63" t="s">
        <v>4658</v>
      </c>
      <c r="Q1213" s="63" t="s">
        <v>4659</v>
      </c>
      <c r="R1213" s="63" t="s">
        <v>4985</v>
      </c>
      <c r="S1213" s="63">
        <v>2</v>
      </c>
      <c r="T1213" s="62">
        <f t="shared" si="174"/>
        <v>2000</v>
      </c>
      <c r="U1213" s="62">
        <f t="shared" si="175"/>
        <v>2000</v>
      </c>
      <c r="V1213" s="3">
        <v>12482084.865</v>
      </c>
      <c r="W1213" s="3">
        <f t="shared" si="176"/>
        <v>2000</v>
      </c>
      <c r="X1213" s="3">
        <f t="shared" si="177"/>
        <v>2000</v>
      </c>
      <c r="Y1213" s="62">
        <v>12482084.865</v>
      </c>
      <c r="Z1213" s="138">
        <f t="shared" si="178"/>
        <v>24964169.73</v>
      </c>
      <c r="AA1213" s="84"/>
      <c r="AB1213" s="73"/>
    </row>
    <row r="1214" spans="1:28" x14ac:dyDescent="0.4">
      <c r="A1214" s="44"/>
      <c r="B1214" s="260">
        <v>1201</v>
      </c>
      <c r="C1214" s="66" t="s">
        <v>1189</v>
      </c>
      <c r="D1214" s="74" t="s">
        <v>2855</v>
      </c>
      <c r="E1214" s="66" t="s">
        <v>1322</v>
      </c>
      <c r="F1214" s="71" t="s">
        <v>1322</v>
      </c>
      <c r="G1214" s="3">
        <v>2000</v>
      </c>
      <c r="H1214" s="47" t="s">
        <v>4907</v>
      </c>
      <c r="I1214" s="47" t="s">
        <v>4907</v>
      </c>
      <c r="J1214" s="47" t="s">
        <v>4907</v>
      </c>
      <c r="K1214" s="47" t="s">
        <v>4905</v>
      </c>
      <c r="L1214" s="51">
        <v>0</v>
      </c>
      <c r="M1214" s="51">
        <v>0</v>
      </c>
      <c r="N1214" s="72">
        <v>0</v>
      </c>
      <c r="O1214" s="65"/>
      <c r="P1214" s="63" t="s">
        <v>4746</v>
      </c>
      <c r="Q1214" s="63" t="s">
        <v>4747</v>
      </c>
      <c r="R1214" s="63" t="s">
        <v>4985</v>
      </c>
      <c r="S1214" s="63">
        <v>2</v>
      </c>
      <c r="T1214" s="62">
        <f t="shared" si="174"/>
        <v>2000</v>
      </c>
      <c r="U1214" s="62">
        <f t="shared" si="175"/>
        <v>2000</v>
      </c>
      <c r="V1214" s="3">
        <v>2019738</v>
      </c>
      <c r="W1214" s="3">
        <f t="shared" si="176"/>
        <v>2000</v>
      </c>
      <c r="X1214" s="3">
        <f t="shared" si="177"/>
        <v>2000</v>
      </c>
      <c r="Y1214" s="62">
        <v>0</v>
      </c>
      <c r="Z1214" s="138">
        <f t="shared" si="178"/>
        <v>2019738</v>
      </c>
      <c r="AA1214" s="84"/>
      <c r="AB1214" s="73"/>
    </row>
    <row r="1215" spans="1:28" x14ac:dyDescent="0.4">
      <c r="A1215" s="44"/>
      <c r="B1215" s="260">
        <v>1202</v>
      </c>
      <c r="C1215" s="68" t="s">
        <v>523</v>
      </c>
      <c r="D1215" s="70" t="s">
        <v>2959</v>
      </c>
      <c r="E1215" s="68" t="s">
        <v>1515</v>
      </c>
      <c r="F1215" s="76" t="s">
        <v>1516</v>
      </c>
      <c r="G1215" s="9">
        <v>791</v>
      </c>
      <c r="H1215" s="47" t="s">
        <v>4907</v>
      </c>
      <c r="I1215" s="47" t="s">
        <v>4907</v>
      </c>
      <c r="J1215" s="47" t="s">
        <v>4907</v>
      </c>
      <c r="K1215" s="47" t="s">
        <v>4905</v>
      </c>
      <c r="L1215" s="55">
        <v>0</v>
      </c>
      <c r="M1215" s="55">
        <v>0</v>
      </c>
      <c r="N1215" s="72">
        <v>0</v>
      </c>
      <c r="O1215" s="65"/>
      <c r="P1215" s="63" t="s">
        <v>4313</v>
      </c>
      <c r="Q1215" s="63" t="s">
        <v>4314</v>
      </c>
      <c r="R1215" s="63" t="s">
        <v>4985</v>
      </c>
      <c r="S1215" s="63">
        <v>2</v>
      </c>
      <c r="T1215" s="64">
        <f t="shared" si="174"/>
        <v>791</v>
      </c>
      <c r="U1215" s="9">
        <f t="shared" si="175"/>
        <v>791</v>
      </c>
      <c r="V1215" s="9"/>
      <c r="W1215" s="9">
        <f t="shared" si="176"/>
        <v>791</v>
      </c>
      <c r="X1215" s="9">
        <f t="shared" si="177"/>
        <v>791</v>
      </c>
      <c r="Y1215" s="64"/>
      <c r="Z1215" s="218"/>
      <c r="AA1215" s="84"/>
      <c r="AB1215" s="73"/>
    </row>
    <row r="1216" spans="1:28" ht="24.9" x14ac:dyDescent="0.4">
      <c r="A1216" s="44"/>
      <c r="B1216" s="260">
        <v>1203</v>
      </c>
      <c r="C1216" s="66" t="s">
        <v>619</v>
      </c>
      <c r="D1216" s="66" t="s">
        <v>2426</v>
      </c>
      <c r="E1216" s="66" t="s">
        <v>1614</v>
      </c>
      <c r="F1216" s="71" t="s">
        <v>1615</v>
      </c>
      <c r="G1216" s="3">
        <v>2511</v>
      </c>
      <c r="H1216" s="47" t="s">
        <v>4907</v>
      </c>
      <c r="I1216" s="47" t="s">
        <v>4907</v>
      </c>
      <c r="J1216" s="47" t="s">
        <v>4907</v>
      </c>
      <c r="K1216" s="47" t="s">
        <v>4905</v>
      </c>
      <c r="L1216" s="51">
        <v>0.1103</v>
      </c>
      <c r="M1216" s="51"/>
      <c r="N1216" s="72">
        <v>0</v>
      </c>
      <c r="O1216" s="65"/>
      <c r="P1216" s="63" t="s">
        <v>3123</v>
      </c>
      <c r="Q1216" s="63" t="s">
        <v>3599</v>
      </c>
      <c r="R1216" s="63" t="s">
        <v>4979</v>
      </c>
      <c r="S1216" s="63">
        <v>3</v>
      </c>
      <c r="T1216" s="3">
        <f t="shared" si="174"/>
        <v>2234.0367000000001</v>
      </c>
      <c r="U1216" s="3">
        <f t="shared" si="175"/>
        <v>2511</v>
      </c>
      <c r="V1216" s="3">
        <v>2939090</v>
      </c>
      <c r="W1216" s="3">
        <f t="shared" si="176"/>
        <v>2234.0367000000001</v>
      </c>
      <c r="X1216" s="3">
        <f t="shared" si="177"/>
        <v>2511</v>
      </c>
      <c r="Y1216" s="62">
        <v>0</v>
      </c>
      <c r="Z1216" s="138">
        <f t="shared" ref="Z1216:Z1231" si="179">V1216+Y1216</f>
        <v>2939090</v>
      </c>
      <c r="AA1216" s="84"/>
      <c r="AB1216" s="73"/>
    </row>
    <row r="1217" spans="1:28" ht="37.299999999999997" x14ac:dyDescent="0.4">
      <c r="A1217" s="44"/>
      <c r="B1217" s="260">
        <v>1204</v>
      </c>
      <c r="C1217" s="66" t="s">
        <v>30</v>
      </c>
      <c r="D1217" s="70" t="s">
        <v>2890</v>
      </c>
      <c r="E1217" s="66" t="s">
        <v>41</v>
      </c>
      <c r="F1217" s="71" t="s">
        <v>41</v>
      </c>
      <c r="G1217" s="3">
        <v>4952</v>
      </c>
      <c r="H1217" s="47" t="s">
        <v>3067</v>
      </c>
      <c r="I1217" s="47" t="s">
        <v>1430</v>
      </c>
      <c r="J1217" s="47" t="s">
        <v>4905</v>
      </c>
      <c r="K1217" s="47" t="s">
        <v>4905</v>
      </c>
      <c r="L1217" s="51">
        <v>1</v>
      </c>
      <c r="M1217" s="51">
        <v>1</v>
      </c>
      <c r="N1217" s="72">
        <v>0</v>
      </c>
      <c r="O1217" s="65"/>
      <c r="P1217" s="63" t="s">
        <v>3194</v>
      </c>
      <c r="Q1217" s="63" t="s">
        <v>3684</v>
      </c>
      <c r="R1217" s="63" t="s">
        <v>4979</v>
      </c>
      <c r="S1217" s="63">
        <v>2</v>
      </c>
      <c r="T1217" s="3">
        <f t="shared" si="174"/>
        <v>0</v>
      </c>
      <c r="U1217" s="3">
        <f t="shared" si="175"/>
        <v>0</v>
      </c>
      <c r="V1217" s="3">
        <v>1245531</v>
      </c>
      <c r="W1217" s="3">
        <f t="shared" si="176"/>
        <v>0</v>
      </c>
      <c r="X1217" s="3">
        <f t="shared" si="177"/>
        <v>0</v>
      </c>
      <c r="Y1217" s="62">
        <v>0</v>
      </c>
      <c r="Z1217" s="138">
        <f t="shared" si="179"/>
        <v>1245531</v>
      </c>
      <c r="AA1217" s="84"/>
      <c r="AB1217" s="73"/>
    </row>
    <row r="1218" spans="1:28" ht="49.75" x14ac:dyDescent="0.4">
      <c r="A1218" s="43"/>
      <c r="B1218" s="260">
        <v>1205</v>
      </c>
      <c r="C1218" s="66" t="s">
        <v>560</v>
      </c>
      <c r="D1218" s="70" t="s">
        <v>2390</v>
      </c>
      <c r="E1218" s="66" t="s">
        <v>1628</v>
      </c>
      <c r="F1218" s="71" t="s">
        <v>1629</v>
      </c>
      <c r="G1218" s="3">
        <v>4883</v>
      </c>
      <c r="H1218" s="47" t="s">
        <v>1430</v>
      </c>
      <c r="I1218" s="47" t="s">
        <v>1430</v>
      </c>
      <c r="J1218" s="47" t="s">
        <v>4905</v>
      </c>
      <c r="K1218" s="47" t="s">
        <v>4905</v>
      </c>
      <c r="L1218" s="51">
        <v>1</v>
      </c>
      <c r="M1218" s="51">
        <v>1</v>
      </c>
      <c r="N1218" s="72">
        <v>0</v>
      </c>
      <c r="O1218" s="65"/>
      <c r="P1218" s="258" t="s">
        <v>3326</v>
      </c>
      <c r="Q1218" s="63" t="s">
        <v>3815</v>
      </c>
      <c r="R1218" s="63" t="s">
        <v>4979</v>
      </c>
      <c r="S1218" s="63">
        <v>3</v>
      </c>
      <c r="T1218" s="3">
        <v>0</v>
      </c>
      <c r="U1218" s="3">
        <v>0</v>
      </c>
      <c r="V1218" s="3">
        <v>19473703.350000001</v>
      </c>
      <c r="W1218" s="3">
        <f t="shared" si="176"/>
        <v>0</v>
      </c>
      <c r="X1218" s="3">
        <f t="shared" si="177"/>
        <v>0</v>
      </c>
      <c r="Y1218" s="62">
        <v>0</v>
      </c>
      <c r="Z1218" s="138">
        <f t="shared" si="179"/>
        <v>19473703.350000001</v>
      </c>
      <c r="AA1218" s="84"/>
      <c r="AB1218" s="73"/>
    </row>
    <row r="1219" spans="1:28" ht="37.299999999999997" x14ac:dyDescent="0.4">
      <c r="A1219" s="43"/>
      <c r="B1219" s="260">
        <v>1206</v>
      </c>
      <c r="C1219" s="66" t="s">
        <v>560</v>
      </c>
      <c r="D1219" s="70" t="s">
        <v>2368</v>
      </c>
      <c r="E1219" s="66" t="s">
        <v>566</v>
      </c>
      <c r="F1219" s="71" t="s">
        <v>566</v>
      </c>
      <c r="G1219" s="7">
        <v>4767</v>
      </c>
      <c r="H1219" s="48" t="s">
        <v>1430</v>
      </c>
      <c r="I1219" s="47" t="s">
        <v>1430</v>
      </c>
      <c r="J1219" s="47" t="s">
        <v>4905</v>
      </c>
      <c r="K1219" s="47" t="s">
        <v>4905</v>
      </c>
      <c r="L1219" s="51">
        <v>1</v>
      </c>
      <c r="M1219" s="56">
        <v>1</v>
      </c>
      <c r="N1219" s="72">
        <v>0</v>
      </c>
      <c r="O1219" s="65"/>
      <c r="P1219" s="63" t="s">
        <v>3328</v>
      </c>
      <c r="Q1219" s="63" t="s">
        <v>3817</v>
      </c>
      <c r="R1219" s="63" t="s">
        <v>4979</v>
      </c>
      <c r="S1219" s="63">
        <v>3</v>
      </c>
      <c r="T1219" s="7">
        <f t="shared" ref="T1219:T1231" si="180">IF(G1219*(1-L1219)-AA1219&gt;0,G1219*(1-L1219)-AA1219,0)</f>
        <v>0</v>
      </c>
      <c r="U1219" s="7">
        <f t="shared" ref="U1219:U1231" si="181">IF(G1219*(1-M1219)-AA1219&gt;0,G1219*(1-M1219)-AA1219,0)</f>
        <v>0</v>
      </c>
      <c r="V1219" s="7">
        <v>0</v>
      </c>
      <c r="W1219" s="7">
        <f t="shared" si="176"/>
        <v>0</v>
      </c>
      <c r="X1219" s="7">
        <f t="shared" si="177"/>
        <v>0</v>
      </c>
      <c r="Y1219" s="62">
        <v>0</v>
      </c>
      <c r="Z1219" s="138">
        <f t="shared" si="179"/>
        <v>0</v>
      </c>
      <c r="AA1219" s="84"/>
      <c r="AB1219" s="73"/>
    </row>
    <row r="1220" spans="1:28" ht="37.299999999999997" x14ac:dyDescent="0.4">
      <c r="A1220" s="44"/>
      <c r="B1220" s="260">
        <v>1207</v>
      </c>
      <c r="C1220" s="66" t="s">
        <v>122</v>
      </c>
      <c r="D1220" s="70" t="s">
        <v>2905</v>
      </c>
      <c r="E1220" s="66" t="s">
        <v>133</v>
      </c>
      <c r="F1220" s="71" t="s">
        <v>155</v>
      </c>
      <c r="G1220" s="3">
        <v>4749</v>
      </c>
      <c r="H1220" s="47" t="s">
        <v>1430</v>
      </c>
      <c r="I1220" s="47" t="s">
        <v>1430</v>
      </c>
      <c r="J1220" s="47" t="s">
        <v>4905</v>
      </c>
      <c r="K1220" s="47" t="s">
        <v>4905</v>
      </c>
      <c r="L1220" s="51">
        <v>1</v>
      </c>
      <c r="M1220" s="51">
        <v>1</v>
      </c>
      <c r="N1220" s="72">
        <v>0</v>
      </c>
      <c r="O1220" s="65"/>
      <c r="P1220" s="63" t="s">
        <v>3087</v>
      </c>
      <c r="Q1220" s="63" t="s">
        <v>3558</v>
      </c>
      <c r="R1220" s="63" t="s">
        <v>4979</v>
      </c>
      <c r="S1220" s="63">
        <v>3</v>
      </c>
      <c r="T1220" s="3">
        <f t="shared" si="180"/>
        <v>0</v>
      </c>
      <c r="U1220" s="3">
        <f t="shared" si="181"/>
        <v>0</v>
      </c>
      <c r="V1220" s="3">
        <v>935832.463414634</v>
      </c>
      <c r="W1220" s="3">
        <f t="shared" si="176"/>
        <v>0</v>
      </c>
      <c r="X1220" s="3">
        <f t="shared" si="177"/>
        <v>0</v>
      </c>
      <c r="Y1220" s="62">
        <v>0</v>
      </c>
      <c r="Z1220" s="212">
        <f t="shared" si="179"/>
        <v>935832.463414634</v>
      </c>
      <c r="AA1220" s="84"/>
      <c r="AB1220" s="73"/>
    </row>
    <row r="1221" spans="1:28" ht="37.299999999999997" x14ac:dyDescent="0.4">
      <c r="A1221" s="43"/>
      <c r="B1221" s="260">
        <v>1208</v>
      </c>
      <c r="C1221" s="66" t="s">
        <v>319</v>
      </c>
      <c r="D1221" s="70" t="s">
        <v>1951</v>
      </c>
      <c r="E1221" s="66" t="s">
        <v>1619</v>
      </c>
      <c r="F1221" s="71" t="s">
        <v>1620</v>
      </c>
      <c r="G1221" s="3">
        <v>3680</v>
      </c>
      <c r="H1221" s="47" t="s">
        <v>1430</v>
      </c>
      <c r="I1221" s="47" t="s">
        <v>1430</v>
      </c>
      <c r="J1221" s="47" t="s">
        <v>4905</v>
      </c>
      <c r="K1221" s="47" t="s">
        <v>4905</v>
      </c>
      <c r="L1221" s="51">
        <v>1</v>
      </c>
      <c r="M1221" s="51">
        <v>1</v>
      </c>
      <c r="N1221" s="72">
        <v>0</v>
      </c>
      <c r="O1221" s="65"/>
      <c r="P1221" s="63" t="s">
        <v>4942</v>
      </c>
      <c r="Q1221" s="63" t="s">
        <v>3609</v>
      </c>
      <c r="R1221" s="63" t="s">
        <v>4979</v>
      </c>
      <c r="S1221" s="63">
        <v>3</v>
      </c>
      <c r="T1221" s="62">
        <f t="shared" si="180"/>
        <v>0</v>
      </c>
      <c r="U1221" s="62">
        <f t="shared" si="181"/>
        <v>0</v>
      </c>
      <c r="V1221" s="3">
        <v>14189379.970000001</v>
      </c>
      <c r="W1221" s="3">
        <f t="shared" ref="W1221:W1231" si="182">T1221</f>
        <v>0</v>
      </c>
      <c r="X1221" s="3">
        <f t="shared" ref="X1221:X1231" si="183">U1221</f>
        <v>0</v>
      </c>
      <c r="Y1221" s="62">
        <v>0</v>
      </c>
      <c r="Z1221" s="138">
        <f t="shared" si="179"/>
        <v>14189379.970000001</v>
      </c>
      <c r="AA1221" s="84"/>
      <c r="AB1221" s="73"/>
    </row>
    <row r="1222" spans="1:28" ht="37.299999999999997" x14ac:dyDescent="0.4">
      <c r="A1222" s="44"/>
      <c r="B1222" s="260">
        <v>1209</v>
      </c>
      <c r="C1222" s="66" t="s">
        <v>214</v>
      </c>
      <c r="D1222" s="70" t="s">
        <v>2131</v>
      </c>
      <c r="E1222" s="66" t="s">
        <v>221</v>
      </c>
      <c r="F1222" s="71" t="s">
        <v>221</v>
      </c>
      <c r="G1222" s="3">
        <v>3551</v>
      </c>
      <c r="H1222" s="47" t="s">
        <v>1430</v>
      </c>
      <c r="I1222" s="47" t="s">
        <v>1430</v>
      </c>
      <c r="J1222" s="47" t="s">
        <v>4905</v>
      </c>
      <c r="K1222" s="47" t="s">
        <v>4905</v>
      </c>
      <c r="L1222" s="51">
        <v>1</v>
      </c>
      <c r="M1222" s="51">
        <v>1</v>
      </c>
      <c r="N1222" s="72">
        <v>0</v>
      </c>
      <c r="O1222" s="65"/>
      <c r="P1222" s="63" t="s">
        <v>3239</v>
      </c>
      <c r="Q1222" s="63" t="s">
        <v>3729</v>
      </c>
      <c r="R1222" s="63" t="s">
        <v>4979</v>
      </c>
      <c r="S1222" s="63">
        <v>3</v>
      </c>
      <c r="T1222" s="3">
        <f t="shared" si="180"/>
        <v>0</v>
      </c>
      <c r="U1222" s="3">
        <f t="shared" si="181"/>
        <v>0</v>
      </c>
      <c r="V1222" s="3">
        <v>0</v>
      </c>
      <c r="W1222" s="3">
        <f t="shared" si="182"/>
        <v>0</v>
      </c>
      <c r="X1222" s="3">
        <f t="shared" si="183"/>
        <v>0</v>
      </c>
      <c r="Y1222" s="62">
        <v>229585</v>
      </c>
      <c r="Z1222" s="138">
        <f t="shared" si="179"/>
        <v>229585</v>
      </c>
      <c r="AA1222" s="84"/>
      <c r="AB1222" s="73"/>
    </row>
    <row r="1223" spans="1:28" ht="37.299999999999997" x14ac:dyDescent="0.4">
      <c r="A1223" s="43"/>
      <c r="B1223" s="260">
        <v>1210</v>
      </c>
      <c r="C1223" s="66" t="s">
        <v>122</v>
      </c>
      <c r="D1223" s="70" t="s">
        <v>2906</v>
      </c>
      <c r="E1223" s="66" t="s">
        <v>136</v>
      </c>
      <c r="F1223" s="71" t="s">
        <v>152</v>
      </c>
      <c r="G1223" s="3">
        <v>3273</v>
      </c>
      <c r="H1223" s="47" t="s">
        <v>1430</v>
      </c>
      <c r="I1223" s="47" t="s">
        <v>1430</v>
      </c>
      <c r="J1223" s="47" t="s">
        <v>4905</v>
      </c>
      <c r="K1223" s="47" t="s">
        <v>4905</v>
      </c>
      <c r="L1223" s="51">
        <v>1</v>
      </c>
      <c r="M1223" s="51">
        <v>1</v>
      </c>
      <c r="N1223" s="72">
        <v>0</v>
      </c>
      <c r="O1223" s="65"/>
      <c r="P1223" s="63" t="s">
        <v>3087</v>
      </c>
      <c r="Q1223" s="63" t="s">
        <v>3558</v>
      </c>
      <c r="R1223" s="63" t="s">
        <v>4979</v>
      </c>
      <c r="S1223" s="63">
        <v>3</v>
      </c>
      <c r="T1223" s="3">
        <f t="shared" si="180"/>
        <v>0</v>
      </c>
      <c r="U1223" s="3">
        <f t="shared" si="181"/>
        <v>0</v>
      </c>
      <c r="V1223" s="3">
        <v>0</v>
      </c>
      <c r="W1223" s="3">
        <f t="shared" si="182"/>
        <v>0</v>
      </c>
      <c r="X1223" s="3">
        <f t="shared" si="183"/>
        <v>0</v>
      </c>
      <c r="Y1223" s="62">
        <v>0</v>
      </c>
      <c r="Z1223" s="138">
        <f t="shared" si="179"/>
        <v>0</v>
      </c>
      <c r="AA1223" s="84"/>
      <c r="AB1223" s="73"/>
    </row>
    <row r="1224" spans="1:28" ht="24.9" x14ac:dyDescent="0.4">
      <c r="A1224" s="44"/>
      <c r="B1224" s="260">
        <v>1211</v>
      </c>
      <c r="C1224" s="66" t="s">
        <v>122</v>
      </c>
      <c r="D1224" s="70" t="s">
        <v>2911</v>
      </c>
      <c r="E1224" s="66" t="s">
        <v>140</v>
      </c>
      <c r="F1224" s="71" t="s">
        <v>140</v>
      </c>
      <c r="G1224" s="3">
        <v>2865</v>
      </c>
      <c r="H1224" s="47" t="s">
        <v>1430</v>
      </c>
      <c r="I1224" s="47" t="s">
        <v>1430</v>
      </c>
      <c r="J1224" s="47" t="s">
        <v>4905</v>
      </c>
      <c r="K1224" s="47" t="s">
        <v>4905</v>
      </c>
      <c r="L1224" s="51">
        <v>1</v>
      </c>
      <c r="M1224" s="51">
        <v>1</v>
      </c>
      <c r="N1224" s="72">
        <v>0</v>
      </c>
      <c r="O1224" s="65"/>
      <c r="P1224" s="63" t="s">
        <v>3224</v>
      </c>
      <c r="Q1224" s="63" t="s">
        <v>3714</v>
      </c>
      <c r="R1224" s="63" t="s">
        <v>4979</v>
      </c>
      <c r="S1224" s="63">
        <v>2</v>
      </c>
      <c r="T1224" s="3">
        <f t="shared" si="180"/>
        <v>0</v>
      </c>
      <c r="U1224" s="3">
        <f t="shared" si="181"/>
        <v>0</v>
      </c>
      <c r="V1224" s="3">
        <v>43452.744186046511</v>
      </c>
      <c r="W1224" s="3">
        <f t="shared" si="182"/>
        <v>0</v>
      </c>
      <c r="X1224" s="3">
        <f t="shared" si="183"/>
        <v>0</v>
      </c>
      <c r="Y1224" s="62">
        <v>0</v>
      </c>
      <c r="Z1224" s="212">
        <f t="shared" si="179"/>
        <v>43452.744186046511</v>
      </c>
      <c r="AA1224" s="84"/>
      <c r="AB1224" s="73"/>
    </row>
    <row r="1225" spans="1:28" ht="49.75" x14ac:dyDescent="0.4">
      <c r="A1225" s="43"/>
      <c r="B1225" s="260">
        <v>1212</v>
      </c>
      <c r="C1225" s="66" t="s">
        <v>96</v>
      </c>
      <c r="D1225" s="74" t="s">
        <v>2899</v>
      </c>
      <c r="E1225" s="66" t="s">
        <v>113</v>
      </c>
      <c r="F1225" s="71" t="s">
        <v>113</v>
      </c>
      <c r="G1225" s="6">
        <v>2526</v>
      </c>
      <c r="H1225" s="49" t="s">
        <v>1430</v>
      </c>
      <c r="I1225" s="47" t="s">
        <v>1430</v>
      </c>
      <c r="J1225" s="47" t="s">
        <v>4905</v>
      </c>
      <c r="K1225" s="47" t="s">
        <v>4905</v>
      </c>
      <c r="L1225" s="51">
        <v>1</v>
      </c>
      <c r="M1225" s="51">
        <v>1</v>
      </c>
      <c r="N1225" s="72">
        <v>0.04</v>
      </c>
      <c r="O1225" s="65" t="s">
        <v>4978</v>
      </c>
      <c r="P1225" s="63" t="s">
        <v>3215</v>
      </c>
      <c r="Q1225" s="63" t="s">
        <v>3705</v>
      </c>
      <c r="R1225" s="63" t="s">
        <v>4979</v>
      </c>
      <c r="S1225" s="63">
        <v>2</v>
      </c>
      <c r="T1225" s="3">
        <f t="shared" si="180"/>
        <v>0</v>
      </c>
      <c r="U1225" s="3">
        <f t="shared" si="181"/>
        <v>0</v>
      </c>
      <c r="V1225" s="6">
        <v>0</v>
      </c>
      <c r="W1225" s="6">
        <f t="shared" si="182"/>
        <v>0</v>
      </c>
      <c r="X1225" s="6">
        <f t="shared" si="183"/>
        <v>0</v>
      </c>
      <c r="Y1225" s="62">
        <v>0</v>
      </c>
      <c r="Z1225" s="138">
        <f t="shared" si="179"/>
        <v>0</v>
      </c>
      <c r="AA1225" s="84"/>
      <c r="AB1225" s="73"/>
    </row>
    <row r="1226" spans="1:28" ht="37.299999999999997" x14ac:dyDescent="0.4">
      <c r="A1226" s="43"/>
      <c r="B1226" s="260">
        <v>1213</v>
      </c>
      <c r="C1226" s="66" t="s">
        <v>560</v>
      </c>
      <c r="D1226" s="70" t="s">
        <v>2388</v>
      </c>
      <c r="E1226" s="66" t="s">
        <v>1624</v>
      </c>
      <c r="F1226" s="71" t="s">
        <v>1625</v>
      </c>
      <c r="G1226" s="3">
        <v>2394</v>
      </c>
      <c r="H1226" s="47" t="s">
        <v>1430</v>
      </c>
      <c r="I1226" s="47" t="s">
        <v>1430</v>
      </c>
      <c r="J1226" s="47" t="s">
        <v>4905</v>
      </c>
      <c r="K1226" s="47" t="s">
        <v>4905</v>
      </c>
      <c r="L1226" s="51">
        <v>1</v>
      </c>
      <c r="M1226" s="51">
        <v>1</v>
      </c>
      <c r="N1226" s="72">
        <v>0</v>
      </c>
      <c r="O1226" s="65"/>
      <c r="P1226" s="63" t="s">
        <v>3328</v>
      </c>
      <c r="Q1226" s="63" t="s">
        <v>3817</v>
      </c>
      <c r="R1226" s="63" t="s">
        <v>4979</v>
      </c>
      <c r="S1226" s="63">
        <v>2</v>
      </c>
      <c r="T1226" s="3">
        <f t="shared" si="180"/>
        <v>0</v>
      </c>
      <c r="U1226" s="3">
        <f t="shared" si="181"/>
        <v>0</v>
      </c>
      <c r="V1226" s="3">
        <v>8332191.5899999999</v>
      </c>
      <c r="W1226" s="3">
        <f t="shared" si="182"/>
        <v>0</v>
      </c>
      <c r="X1226" s="3">
        <f t="shared" si="183"/>
        <v>0</v>
      </c>
      <c r="Y1226" s="62">
        <v>0</v>
      </c>
      <c r="Z1226" s="138">
        <f t="shared" si="179"/>
        <v>8332191.5899999999</v>
      </c>
      <c r="AA1226" s="84"/>
      <c r="AB1226" s="73"/>
    </row>
    <row r="1227" spans="1:28" ht="24.9" x14ac:dyDescent="0.4">
      <c r="A1227" s="43"/>
      <c r="B1227" s="260">
        <v>1214</v>
      </c>
      <c r="C1227" s="66" t="s">
        <v>560</v>
      </c>
      <c r="D1227" s="70" t="s">
        <v>2389</v>
      </c>
      <c r="E1227" s="66" t="s">
        <v>1627</v>
      </c>
      <c r="F1227" s="71" t="s">
        <v>1626</v>
      </c>
      <c r="G1227" s="3">
        <v>2223</v>
      </c>
      <c r="H1227" s="47" t="s">
        <v>1430</v>
      </c>
      <c r="I1227" s="47" t="s">
        <v>1430</v>
      </c>
      <c r="J1227" s="47" t="s">
        <v>4905</v>
      </c>
      <c r="K1227" s="47" t="s">
        <v>4905</v>
      </c>
      <c r="L1227" s="51">
        <v>1</v>
      </c>
      <c r="M1227" s="51">
        <v>1</v>
      </c>
      <c r="N1227" s="72">
        <v>0</v>
      </c>
      <c r="O1227" s="65"/>
      <c r="P1227" s="63" t="s">
        <v>3261</v>
      </c>
      <c r="Q1227" s="63" t="s">
        <v>3751</v>
      </c>
      <c r="R1227" s="63" t="s">
        <v>4979</v>
      </c>
      <c r="S1227" s="63">
        <v>2</v>
      </c>
      <c r="T1227" s="3">
        <f t="shared" si="180"/>
        <v>0</v>
      </c>
      <c r="U1227" s="3">
        <f t="shared" si="181"/>
        <v>0</v>
      </c>
      <c r="V1227" s="3">
        <v>8614046.1600000001</v>
      </c>
      <c r="W1227" s="3">
        <f t="shared" si="182"/>
        <v>0</v>
      </c>
      <c r="X1227" s="3">
        <f t="shared" si="183"/>
        <v>0</v>
      </c>
      <c r="Y1227" s="62">
        <v>0</v>
      </c>
      <c r="Z1227" s="138">
        <f t="shared" si="179"/>
        <v>8614046.1600000001</v>
      </c>
      <c r="AA1227" s="84"/>
      <c r="AB1227" s="73"/>
    </row>
    <row r="1228" spans="1:28" x14ac:dyDescent="0.4">
      <c r="A1228" s="43"/>
      <c r="B1228" s="260">
        <v>1215</v>
      </c>
      <c r="C1228" s="66" t="s">
        <v>523</v>
      </c>
      <c r="D1228" s="70" t="s">
        <v>2957</v>
      </c>
      <c r="E1228" s="66" t="s">
        <v>428</v>
      </c>
      <c r="F1228" s="71" t="s">
        <v>428</v>
      </c>
      <c r="G1228" s="3">
        <v>2112</v>
      </c>
      <c r="H1228" s="47" t="s">
        <v>1430</v>
      </c>
      <c r="I1228" s="47" t="s">
        <v>1430</v>
      </c>
      <c r="J1228" s="47" t="s">
        <v>4905</v>
      </c>
      <c r="K1228" s="47" t="s">
        <v>4905</v>
      </c>
      <c r="L1228" s="51">
        <v>1</v>
      </c>
      <c r="M1228" s="51">
        <v>1</v>
      </c>
      <c r="N1228" s="72">
        <v>0</v>
      </c>
      <c r="O1228" s="65"/>
      <c r="P1228" s="63" t="s">
        <v>3324</v>
      </c>
      <c r="Q1228" s="63" t="s">
        <v>3813</v>
      </c>
      <c r="R1228" s="63" t="s">
        <v>4979</v>
      </c>
      <c r="S1228" s="63">
        <v>2</v>
      </c>
      <c r="T1228" s="3">
        <f t="shared" si="180"/>
        <v>0</v>
      </c>
      <c r="U1228" s="3">
        <f t="shared" si="181"/>
        <v>0</v>
      </c>
      <c r="V1228" s="3">
        <v>1971721.8888888885</v>
      </c>
      <c r="W1228" s="3">
        <f t="shared" si="182"/>
        <v>0</v>
      </c>
      <c r="X1228" s="3">
        <f t="shared" si="183"/>
        <v>0</v>
      </c>
      <c r="Y1228" s="62">
        <v>0</v>
      </c>
      <c r="Z1228" s="138">
        <f t="shared" si="179"/>
        <v>1971721.8888888885</v>
      </c>
      <c r="AA1228" s="84"/>
      <c r="AB1228" s="73"/>
    </row>
    <row r="1229" spans="1:28" ht="37.299999999999997" x14ac:dyDescent="0.4">
      <c r="A1229" s="44"/>
      <c r="B1229" s="260">
        <v>1216</v>
      </c>
      <c r="C1229" s="66" t="s">
        <v>122</v>
      </c>
      <c r="D1229" s="70" t="s">
        <v>2097</v>
      </c>
      <c r="E1229" s="66" t="s">
        <v>150</v>
      </c>
      <c r="F1229" s="71" t="s">
        <v>150</v>
      </c>
      <c r="G1229" s="3">
        <v>2083</v>
      </c>
      <c r="H1229" s="47" t="s">
        <v>1430</v>
      </c>
      <c r="I1229" s="47" t="s">
        <v>1430</v>
      </c>
      <c r="J1229" s="47" t="s">
        <v>4905</v>
      </c>
      <c r="K1229" s="47" t="s">
        <v>4905</v>
      </c>
      <c r="L1229" s="51">
        <v>1</v>
      </c>
      <c r="M1229" s="51">
        <v>1</v>
      </c>
      <c r="N1229" s="72">
        <v>0</v>
      </c>
      <c r="O1229" s="65"/>
      <c r="P1229" s="63" t="s">
        <v>3087</v>
      </c>
      <c r="Q1229" s="63" t="s">
        <v>3558</v>
      </c>
      <c r="R1229" s="63" t="s">
        <v>4979</v>
      </c>
      <c r="S1229" s="63">
        <v>3</v>
      </c>
      <c r="T1229" s="3">
        <f t="shared" si="180"/>
        <v>0</v>
      </c>
      <c r="U1229" s="3">
        <f t="shared" si="181"/>
        <v>0</v>
      </c>
      <c r="V1229" s="3">
        <v>1070895</v>
      </c>
      <c r="W1229" s="3">
        <f t="shared" si="182"/>
        <v>0</v>
      </c>
      <c r="X1229" s="3">
        <f t="shared" si="183"/>
        <v>0</v>
      </c>
      <c r="Y1229" s="62">
        <v>0</v>
      </c>
      <c r="Z1229" s="212">
        <f t="shared" si="179"/>
        <v>1070895</v>
      </c>
      <c r="AA1229" s="84"/>
      <c r="AB1229" s="73"/>
    </row>
    <row r="1230" spans="1:28" ht="24.9" x14ac:dyDescent="0.4">
      <c r="A1230" s="44"/>
      <c r="B1230" s="260">
        <v>1217</v>
      </c>
      <c r="C1230" s="66" t="s">
        <v>1097</v>
      </c>
      <c r="D1230" s="70" t="s">
        <v>2761</v>
      </c>
      <c r="E1230" s="66" t="s">
        <v>1115</v>
      </c>
      <c r="F1230" s="71" t="s">
        <v>1115</v>
      </c>
      <c r="G1230" s="3">
        <v>3602</v>
      </c>
      <c r="H1230" s="47" t="s">
        <v>1430</v>
      </c>
      <c r="I1230" s="47" t="s">
        <v>1430</v>
      </c>
      <c r="J1230" s="47" t="s">
        <v>4905</v>
      </c>
      <c r="K1230" s="47" t="s">
        <v>4905</v>
      </c>
      <c r="L1230" s="51">
        <v>0.9994447529150472</v>
      </c>
      <c r="M1230" s="51">
        <v>0.9994447529150472</v>
      </c>
      <c r="N1230" s="72">
        <v>0</v>
      </c>
      <c r="O1230" s="65"/>
      <c r="P1230" s="63" t="s">
        <v>3490</v>
      </c>
      <c r="Q1230" s="63" t="s">
        <v>3978</v>
      </c>
      <c r="R1230" s="63" t="s">
        <v>4979</v>
      </c>
      <c r="S1230" s="63">
        <v>3</v>
      </c>
      <c r="T1230" s="3">
        <f t="shared" si="180"/>
        <v>1.9999999999999982</v>
      </c>
      <c r="U1230" s="3">
        <f t="shared" si="181"/>
        <v>1.9999999999999982</v>
      </c>
      <c r="V1230" s="3">
        <v>1136267.5461479253</v>
      </c>
      <c r="W1230" s="3">
        <f t="shared" si="182"/>
        <v>1.9999999999999982</v>
      </c>
      <c r="X1230" s="3">
        <f t="shared" si="183"/>
        <v>1.9999999999999982</v>
      </c>
      <c r="Y1230" s="62">
        <v>1136267.5461479253</v>
      </c>
      <c r="Z1230" s="138">
        <f t="shared" si="179"/>
        <v>2272535.0922958506</v>
      </c>
      <c r="AA1230" s="84"/>
      <c r="AB1230" s="73"/>
    </row>
    <row r="1231" spans="1:28" ht="37.299999999999997" x14ac:dyDescent="0.4">
      <c r="A1231" s="78"/>
      <c r="B1231" s="260">
        <v>1218</v>
      </c>
      <c r="C1231" s="66" t="s">
        <v>652</v>
      </c>
      <c r="D1231" s="80" t="s">
        <v>2975</v>
      </c>
      <c r="E1231" s="66" t="s">
        <v>660</v>
      </c>
      <c r="F1231" s="71" t="s">
        <v>660</v>
      </c>
      <c r="G1231" s="3">
        <v>3137</v>
      </c>
      <c r="H1231" s="47" t="s">
        <v>1430</v>
      </c>
      <c r="I1231" s="47" t="s">
        <v>1430</v>
      </c>
      <c r="J1231" s="47" t="s">
        <v>4905</v>
      </c>
      <c r="K1231" s="47" t="s">
        <v>4905</v>
      </c>
      <c r="L1231" s="51">
        <v>0.99860000000000004</v>
      </c>
      <c r="M1231" s="51">
        <v>0.99860000000000004</v>
      </c>
      <c r="N1231" s="72">
        <v>0</v>
      </c>
      <c r="O1231" s="65"/>
      <c r="P1231" s="63" t="s">
        <v>3360</v>
      </c>
      <c r="Q1231" s="63" t="s">
        <v>3849</v>
      </c>
      <c r="R1231" s="63" t="s">
        <v>4979</v>
      </c>
      <c r="S1231" s="63">
        <v>2</v>
      </c>
      <c r="T1231" s="3">
        <f t="shared" si="180"/>
        <v>4.3917999999998649</v>
      </c>
      <c r="U1231" s="3">
        <f t="shared" si="181"/>
        <v>4.3917999999998649</v>
      </c>
      <c r="V1231" s="3">
        <v>417058</v>
      </c>
      <c r="W1231" s="3">
        <f t="shared" si="182"/>
        <v>4.3917999999998649</v>
      </c>
      <c r="X1231" s="3">
        <f t="shared" si="183"/>
        <v>4.3917999999998649</v>
      </c>
      <c r="Y1231" s="62">
        <v>0</v>
      </c>
      <c r="Z1231" s="138">
        <f t="shared" si="179"/>
        <v>417058</v>
      </c>
      <c r="AA1231" s="84"/>
      <c r="AB1231" s="65"/>
    </row>
    <row r="1232" spans="1:28" ht="27.75" customHeight="1" thickBot="1" x14ac:dyDescent="0.45">
      <c r="A1232" s="81"/>
      <c r="B1232" s="261">
        <v>1219</v>
      </c>
      <c r="C1232" s="94" t="s">
        <v>743</v>
      </c>
      <c r="D1232" s="214" t="s">
        <v>2513</v>
      </c>
      <c r="E1232" s="94" t="s">
        <v>756</v>
      </c>
      <c r="F1232" s="95" t="s">
        <v>756</v>
      </c>
      <c r="G1232" s="10">
        <v>4025</v>
      </c>
      <c r="H1232" s="50" t="s">
        <v>1430</v>
      </c>
      <c r="I1232" s="50" t="s">
        <v>1430</v>
      </c>
      <c r="J1232" s="50" t="s">
        <v>4905</v>
      </c>
      <c r="K1232" s="50" t="s">
        <v>4905</v>
      </c>
      <c r="L1232" s="59">
        <v>0.99</v>
      </c>
      <c r="M1232" s="59">
        <v>0.99</v>
      </c>
      <c r="N1232" s="215">
        <v>0</v>
      </c>
      <c r="O1232" s="96"/>
      <c r="P1232" s="91" t="s">
        <v>3392</v>
      </c>
      <c r="Q1232" s="91" t="s">
        <v>3880</v>
      </c>
      <c r="R1232" s="91" t="s">
        <v>4979</v>
      </c>
      <c r="S1232" s="91">
        <v>2</v>
      </c>
      <c r="T1232" s="92">
        <f>IF(G1232*(1-L1232)-AA1231&gt;0,G1232*(1-L1232)-AA1231,0)</f>
        <v>40.250000000000036</v>
      </c>
      <c r="U1232" s="92">
        <f>IF(G1232*(1-M1232)-AA1231&gt;0,G1232*(1-M1232)-AA1231,0)</f>
        <v>40.250000000000036</v>
      </c>
      <c r="V1232" s="10">
        <v>0</v>
      </c>
      <c r="W1232" s="10">
        <f>T1232</f>
        <v>40.250000000000036</v>
      </c>
      <c r="X1232" s="10">
        <f>U1232</f>
        <v>40.250000000000036</v>
      </c>
      <c r="Y1232" s="92">
        <v>0</v>
      </c>
      <c r="Z1232" s="139">
        <f>V1232+Y1232</f>
        <v>0</v>
      </c>
      <c r="AB1232" s="90"/>
    </row>
    <row r="1233" spans="1:28" ht="33.75" customHeight="1" thickBot="1" x14ac:dyDescent="0.45">
      <c r="A1233" s="81"/>
      <c r="B1233" s="249" t="s">
        <v>5344</v>
      </c>
      <c r="C1233" s="250"/>
      <c r="D1233" s="250"/>
      <c r="E1233" s="250"/>
      <c r="F1233" s="250"/>
      <c r="G1233" s="250"/>
      <c r="H1233" s="250"/>
      <c r="I1233" s="250"/>
      <c r="J1233" s="250"/>
      <c r="K1233" s="250"/>
      <c r="L1233" s="250"/>
      <c r="M1233" s="250"/>
      <c r="N1233" s="250"/>
      <c r="O1233" s="250"/>
      <c r="P1233" s="250"/>
      <c r="Q1233" s="250"/>
      <c r="R1233" s="250"/>
      <c r="S1233" s="250"/>
      <c r="T1233" s="250"/>
      <c r="U1233" s="250"/>
      <c r="V1233" s="250"/>
      <c r="W1233" s="250"/>
      <c r="X1233" s="250"/>
      <c r="Y1233" s="250"/>
      <c r="Z1233" s="251"/>
      <c r="AB1233" s="90"/>
    </row>
    <row r="1234" spans="1:28" x14ac:dyDescent="0.4">
      <c r="B1234" s="265"/>
      <c r="C1234" s="15"/>
      <c r="D1234" s="85"/>
      <c r="E1234" s="15"/>
      <c r="F1234" s="86"/>
      <c r="G1234" s="53"/>
      <c r="H1234" s="54"/>
      <c r="I1234" s="54"/>
      <c r="J1234" s="54"/>
      <c r="K1234" s="54"/>
      <c r="L1234" s="82"/>
      <c r="M1234" s="82"/>
      <c r="O1234" s="88"/>
      <c r="P1234" s="83"/>
      <c r="Q1234" s="83"/>
      <c r="R1234" s="83"/>
      <c r="S1234" s="83"/>
      <c r="T1234" s="89"/>
      <c r="U1234" s="89"/>
      <c r="V1234" s="53"/>
      <c r="W1234" s="53"/>
      <c r="X1234" s="53"/>
      <c r="Y1234" s="89"/>
      <c r="Z1234" s="89"/>
    </row>
  </sheetData>
  <mergeCells count="31">
    <mergeCell ref="B1233:Z1233"/>
    <mergeCell ref="V8:V9"/>
    <mergeCell ref="W8:W9"/>
    <mergeCell ref="X8:X9"/>
    <mergeCell ref="Y8:Y9"/>
    <mergeCell ref="Z8:Z9"/>
    <mergeCell ref="J8:J9"/>
    <mergeCell ref="K8:K9"/>
    <mergeCell ref="L8:L9"/>
    <mergeCell ref="M8:M9"/>
    <mergeCell ref="F8:F9"/>
    <mergeCell ref="G8:G9"/>
    <mergeCell ref="H8:H9"/>
    <mergeCell ref="I8:I9"/>
    <mergeCell ref="N8:N9"/>
    <mergeCell ref="O8:O9"/>
    <mergeCell ref="AA8:AA9"/>
    <mergeCell ref="P8:P9"/>
    <mergeCell ref="Q8:Q9"/>
    <mergeCell ref="R8:R9"/>
    <mergeCell ref="S8:S9"/>
    <mergeCell ref="T8:T9"/>
    <mergeCell ref="U8:U9"/>
    <mergeCell ref="Y1:Z1"/>
    <mergeCell ref="B7:B9"/>
    <mergeCell ref="D7:E7"/>
    <mergeCell ref="H7:K7"/>
    <mergeCell ref="C8:C9"/>
    <mergeCell ref="D8:D9"/>
    <mergeCell ref="E8:E9"/>
    <mergeCell ref="E3:P3"/>
  </mergeCells>
  <conditionalFormatting sqref="D194:D395">
    <cfRule type="duplicateValues" dxfId="14" priority="14"/>
  </conditionalFormatting>
  <conditionalFormatting sqref="D256">
    <cfRule type="duplicateValues" dxfId="13" priority="12"/>
  </conditionalFormatting>
  <conditionalFormatting sqref="D396:D406">
    <cfRule type="duplicateValues" dxfId="12" priority="11"/>
  </conditionalFormatting>
  <conditionalFormatting sqref="D408:D1216">
    <cfRule type="duplicateValues" dxfId="11" priority="9"/>
  </conditionalFormatting>
  <conditionalFormatting sqref="D442">
    <cfRule type="duplicateValues" dxfId="10" priority="7"/>
  </conditionalFormatting>
  <conditionalFormatting sqref="D694">
    <cfRule type="duplicateValues" dxfId="9" priority="3"/>
  </conditionalFormatting>
  <conditionalFormatting sqref="D794">
    <cfRule type="duplicateValues" dxfId="8" priority="4"/>
  </conditionalFormatting>
  <conditionalFormatting sqref="D957">
    <cfRule type="duplicateValues" dxfId="7" priority="6"/>
  </conditionalFormatting>
  <conditionalFormatting sqref="D1187">
    <cfRule type="duplicateValues" dxfId="6" priority="5"/>
  </conditionalFormatting>
  <conditionalFormatting sqref="D1217:D1232">
    <cfRule type="duplicateValues" dxfId="5" priority="228"/>
  </conditionalFormatting>
  <conditionalFormatting sqref="E3:E6 D7 E8:E9 E1234:E65538">
    <cfRule type="expression" dxfId="4" priority="211" stopIfTrue="1">
      <formula>AND(COUNTIF($E$3:$E$10, D3)+COUNTIF($E$1233:$E$65538, D3)&gt;1,NOT(ISBLANK(D3)))</formula>
    </cfRule>
  </conditionalFormatting>
  <conditionalFormatting sqref="G10:G11 J10:J11 M10:M11 P10:P11 S10:S11 V10:V11">
    <cfRule type="expression" dxfId="3" priority="218" stopIfTrue="1">
      <formula>AND(COUNTIF($D$3:$D$166, G10)+COUNTIF($D$168:$D$168, G10)+COUNTIF($D:$D, G10)&gt;1,NOT(ISBLANK(G10)))</formula>
    </cfRule>
  </conditionalFormatting>
  <conditionalFormatting sqref="AC194:AC395 D194:D406 D408:D1232 D3:D6 D8 D1234:D65538">
    <cfRule type="expression" dxfId="2" priority="208" stopIfTrue="1">
      <formula>AND(COUNTIF($D$3:$D$5, D3)+COUNTIF($D$8:$D$8, D3)+COUNTIF($D$10:$D$65538, D3)&gt;1,NOT(ISBLANK(D3)))</formula>
    </cfRule>
  </conditionalFormatting>
  <conditionalFormatting sqref="AC194:AC395">
    <cfRule type="duplicateValues" dxfId="1" priority="120"/>
  </conditionalFormatting>
  <conditionalFormatting sqref="AC266">
    <cfRule type="duplicateValues" dxfId="0" priority="22"/>
  </conditionalFormatting>
  <pageMargins left="0.7" right="0.45" top="0.5" bottom="0.5" header="0.3" footer="0.3"/>
  <pageSetup paperSize="8" scale="4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Agglo2000 p.e._final</vt:lpstr>
      <vt:lpstr>'Agglo2000 p.e._final'!Print_Titles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2024-11-29T08:23:00Z</cp:lastPrinted>
  <dcterms:created xsi:type="dcterms:W3CDTF">2021-01-18T08:05:31Z</dcterms:created>
  <dcterms:modified xsi:type="dcterms:W3CDTF">2024-11-29T08:28:50Z</dcterms:modified>
</cp:coreProperties>
</file>