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Elena Monea\D\MAP\DMRA\Ape Uzate\Plan Investitii apa uzata\HG proiect\"/>
    </mc:Choice>
  </mc:AlternateContent>
  <xr:revisionPtr revIDLastSave="0" documentId="8_{8BB56973-A013-4351-9CDD-75A7B35B7571}" xr6:coauthVersionLast="47" xr6:coauthVersionMax="47" xr10:uidLastSave="{00000000-0000-0000-0000-000000000000}"/>
  <bookViews>
    <workbookView xWindow="720" yWindow="720" windowWidth="30377" windowHeight="16800" xr2:uid="{F73F76DD-D911-4948-AFB6-12D6B9FE30DC}"/>
  </bookViews>
  <sheets>
    <sheet name="Large WSZ" sheetId="31" r:id="rId1"/>
  </sheets>
  <definedNames>
    <definedName name="_xlnm._FilterDatabase" localSheetId="0" hidden="1">'Large WSZ'!$A$3:$M$406</definedName>
    <definedName name="_xlnm.Print_Titles" localSheetId="0">'Large WSZ'!$3:$3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40" i="31" l="1"/>
  <c r="M241" i="31"/>
  <c r="M242" i="31"/>
  <c r="M243" i="31"/>
  <c r="M239" i="31"/>
  <c r="M174" i="31"/>
  <c r="M175" i="31"/>
  <c r="M176" i="31"/>
  <c r="M177" i="31"/>
  <c r="M173" i="31"/>
  <c r="N172" i="31"/>
  <c r="M112" i="31"/>
  <c r="M113" i="31"/>
  <c r="M114" i="31"/>
  <c r="M115" i="31"/>
  <c r="M116" i="31"/>
  <c r="M117" i="31"/>
  <c r="M111" i="31"/>
  <c r="F118" i="31"/>
  <c r="H112" i="31"/>
  <c r="H113" i="31"/>
  <c r="H114" i="31"/>
  <c r="H115" i="31"/>
  <c r="H116" i="31"/>
  <c r="H117" i="31"/>
  <c r="H111" i="31"/>
  <c r="M85" i="31"/>
  <c r="M86" i="31"/>
  <c r="M87" i="31"/>
  <c r="M88" i="31"/>
  <c r="M89" i="31"/>
  <c r="M90" i="31"/>
  <c r="M91" i="31"/>
  <c r="M92" i="31"/>
  <c r="M93" i="31"/>
  <c r="M94" i="31"/>
  <c r="M95" i="31"/>
  <c r="M96" i="31"/>
  <c r="M97" i="31"/>
  <c r="M98" i="31"/>
  <c r="M99" i="31"/>
  <c r="M100" i="31"/>
  <c r="M101" i="31"/>
  <c r="M102" i="31"/>
  <c r="M103" i="31"/>
  <c r="M104" i="31"/>
  <c r="M105" i="31"/>
  <c r="M84" i="31"/>
  <c r="H99" i="31"/>
  <c r="F10" i="31"/>
  <c r="M5" i="31"/>
  <c r="M6" i="31"/>
  <c r="M7" i="31"/>
  <c r="M8" i="31"/>
  <c r="M9" i="31"/>
  <c r="H5" i="31"/>
  <c r="H6" i="31"/>
  <c r="H7" i="31"/>
  <c r="H8" i="31"/>
  <c r="H9" i="31"/>
  <c r="H4" i="31"/>
  <c r="G10" i="31"/>
  <c r="H10" i="31" s="1"/>
  <c r="M244" i="31" l="1"/>
  <c r="P358" i="31"/>
  <c r="M358" i="31"/>
  <c r="P357" i="31"/>
  <c r="F357" i="31"/>
  <c r="M357" i="31" s="1"/>
  <c r="P356" i="31"/>
  <c r="F356" i="31"/>
  <c r="M356" i="31" s="1"/>
  <c r="P355" i="31"/>
  <c r="F355" i="31"/>
  <c r="M355" i="31" s="1"/>
  <c r="P354" i="31"/>
  <c r="F354" i="31"/>
  <c r="M354" i="31" s="1"/>
  <c r="P353" i="31"/>
  <c r="F353" i="31"/>
  <c r="M353" i="31" s="1"/>
  <c r="P296" i="31"/>
  <c r="M296" i="31"/>
  <c r="H296" i="31"/>
  <c r="P295" i="31"/>
  <c r="M295" i="31"/>
  <c r="H295" i="31"/>
  <c r="P294" i="31"/>
  <c r="M294" i="31"/>
  <c r="H294" i="31"/>
  <c r="P293" i="31"/>
  <c r="P292" i="31"/>
  <c r="M292" i="31"/>
  <c r="H292" i="31"/>
  <c r="P291" i="31"/>
  <c r="P290" i="31"/>
  <c r="P289" i="31"/>
  <c r="P288" i="31"/>
  <c r="H288" i="31"/>
  <c r="P287" i="31"/>
  <c r="P286" i="31"/>
  <c r="M286" i="31"/>
  <c r="H286" i="31"/>
  <c r="P285" i="31"/>
  <c r="M285" i="31"/>
  <c r="H285" i="31"/>
  <c r="P284" i="31"/>
  <c r="M284" i="31"/>
  <c r="H284" i="31"/>
  <c r="P224" i="31"/>
  <c r="F224" i="31"/>
  <c r="M224" i="31" s="1"/>
  <c r="P223" i="31"/>
  <c r="F223" i="31"/>
  <c r="M223" i="31" s="1"/>
  <c r="P222" i="31"/>
  <c r="F222" i="31"/>
  <c r="M222" i="31" s="1"/>
  <c r="P221" i="31"/>
  <c r="F221" i="31"/>
  <c r="M221" i="31" s="1"/>
  <c r="P220" i="31"/>
  <c r="F220" i="31"/>
  <c r="M220" i="31" s="1"/>
  <c r="P219" i="31"/>
  <c r="F219" i="31"/>
  <c r="M219" i="31" s="1"/>
  <c r="P218" i="31"/>
  <c r="F218" i="31"/>
  <c r="M218" i="31" s="1"/>
  <c r="P217" i="31"/>
  <c r="F217" i="31"/>
  <c r="M217" i="31" s="1"/>
  <c r="P216" i="31"/>
  <c r="F216" i="31"/>
  <c r="M216" i="31" s="1"/>
  <c r="P215" i="31"/>
  <c r="F215" i="31"/>
  <c r="M215" i="31" s="1"/>
  <c r="P214" i="31"/>
  <c r="F214" i="31"/>
  <c r="M214" i="31" s="1"/>
  <c r="P177" i="31"/>
  <c r="H177" i="31"/>
  <c r="P176" i="31"/>
  <c r="H176" i="31"/>
  <c r="P175" i="31"/>
  <c r="P174" i="31"/>
  <c r="P173" i="31"/>
  <c r="P105" i="31"/>
  <c r="P104" i="31"/>
  <c r="H104" i="31"/>
  <c r="P103" i="31"/>
  <c r="H103" i="31"/>
  <c r="P102" i="31"/>
  <c r="H102" i="31"/>
  <c r="P101" i="31"/>
  <c r="H101" i="31"/>
  <c r="P100" i="31"/>
  <c r="H100" i="31"/>
  <c r="P99" i="31"/>
  <c r="P98" i="31"/>
  <c r="H98" i="31"/>
  <c r="P97" i="31"/>
  <c r="P96" i="31"/>
  <c r="H96" i="31"/>
  <c r="P95" i="31"/>
  <c r="H95" i="31"/>
  <c r="P94" i="31"/>
  <c r="H94" i="31"/>
  <c r="P93" i="31"/>
  <c r="H93" i="31"/>
  <c r="P92" i="31"/>
  <c r="H92" i="31"/>
  <c r="P91" i="31"/>
  <c r="P90" i="31"/>
  <c r="P89" i="31"/>
  <c r="P88" i="31"/>
  <c r="H88" i="31"/>
  <c r="P87" i="31"/>
  <c r="H87" i="31"/>
  <c r="P86" i="31"/>
  <c r="P85" i="31"/>
  <c r="H85" i="31"/>
  <c r="P84" i="31"/>
  <c r="P23" i="31"/>
  <c r="F23" i="31"/>
  <c r="M23" i="31" s="1"/>
  <c r="P22" i="31"/>
  <c r="F22" i="31"/>
  <c r="M22" i="31" s="1"/>
  <c r="P21" i="31"/>
  <c r="F21" i="31"/>
  <c r="M21" i="31" s="1"/>
  <c r="P20" i="31"/>
  <c r="F20" i="31"/>
  <c r="M20" i="31" s="1"/>
  <c r="P19" i="31"/>
  <c r="K19" i="31"/>
  <c r="F19" i="31"/>
  <c r="M19" i="31" s="1"/>
  <c r="P18" i="31"/>
  <c r="K18" i="31"/>
  <c r="F18" i="31"/>
  <c r="M18" i="31" s="1"/>
  <c r="P17" i="31"/>
  <c r="K17" i="31"/>
  <c r="F17" i="31"/>
  <c r="M17" i="31" s="1"/>
  <c r="P16" i="31"/>
  <c r="K16" i="31"/>
  <c r="F16" i="31"/>
  <c r="M16" i="31" s="1"/>
  <c r="P15" i="31"/>
  <c r="K15" i="31"/>
  <c r="F15" i="31"/>
  <c r="M15" i="31" s="1"/>
  <c r="P14" i="31"/>
  <c r="K14" i="31"/>
  <c r="F14" i="31"/>
  <c r="M14" i="31" s="1"/>
  <c r="P13" i="31"/>
  <c r="F13" i="31"/>
  <c r="M13" i="31" s="1"/>
  <c r="P12" i="31"/>
  <c r="F12" i="31"/>
  <c r="M12" i="31" s="1"/>
  <c r="P11" i="31"/>
  <c r="F11" i="31"/>
  <c r="M11" i="31" s="1"/>
  <c r="F120" i="31" l="1"/>
  <c r="F121" i="31"/>
  <c r="F122" i="31"/>
  <c r="F123" i="31"/>
  <c r="F124" i="31"/>
  <c r="F119" i="31"/>
  <c r="J405" i="31"/>
  <c r="G405" i="31"/>
  <c r="M404" i="31"/>
  <c r="M403" i="31"/>
  <c r="M402" i="31"/>
  <c r="H402" i="31"/>
  <c r="M401" i="31"/>
  <c r="H401" i="31"/>
  <c r="M400" i="31"/>
  <c r="H400" i="31"/>
  <c r="F399" i="31"/>
  <c r="F405" i="31" s="1"/>
  <c r="J398" i="31"/>
  <c r="G398" i="31"/>
  <c r="F397" i="31"/>
  <c r="M397" i="31" s="1"/>
  <c r="F396" i="31"/>
  <c r="M396" i="31" s="1"/>
  <c r="F395" i="31"/>
  <c r="J394" i="31"/>
  <c r="G394" i="31"/>
  <c r="F393" i="31"/>
  <c r="M393" i="31" s="1"/>
  <c r="F392" i="31"/>
  <c r="M392" i="31" s="1"/>
  <c r="F391" i="31"/>
  <c r="M391" i="31" s="1"/>
  <c r="J390" i="31"/>
  <c r="G390" i="31"/>
  <c r="F390" i="31"/>
  <c r="M389" i="31"/>
  <c r="M388" i="31"/>
  <c r="M387" i="31"/>
  <c r="M386" i="31"/>
  <c r="M385" i="31"/>
  <c r="M384" i="31"/>
  <c r="M383" i="31"/>
  <c r="M382" i="31"/>
  <c r="M381" i="31"/>
  <c r="M380" i="31"/>
  <c r="M378" i="31"/>
  <c r="M377" i="31"/>
  <c r="M376" i="31"/>
  <c r="M375" i="31"/>
  <c r="J374" i="31"/>
  <c r="G374" i="31"/>
  <c r="F374" i="31"/>
  <c r="M373" i="31"/>
  <c r="M372" i="31"/>
  <c r="K372" i="31"/>
  <c r="M371" i="31"/>
  <c r="M370" i="31"/>
  <c r="M369" i="31"/>
  <c r="M368" i="31"/>
  <c r="J367" i="31"/>
  <c r="G367" i="31"/>
  <c r="F366" i="31"/>
  <c r="M366" i="31" s="1"/>
  <c r="F365" i="31"/>
  <c r="M365" i="31" s="1"/>
  <c r="F364" i="31"/>
  <c r="F363" i="31"/>
  <c r="M363" i="31" s="1"/>
  <c r="F362" i="31"/>
  <c r="M362" i="31" s="1"/>
  <c r="F361" i="31"/>
  <c r="M361" i="31" s="1"/>
  <c r="F360" i="31"/>
  <c r="M360" i="31" s="1"/>
  <c r="L359" i="31"/>
  <c r="K359" i="31"/>
  <c r="J359" i="31"/>
  <c r="I359" i="31"/>
  <c r="H359" i="31"/>
  <c r="G359" i="31"/>
  <c r="J352" i="31"/>
  <c r="G352" i="31"/>
  <c r="F351" i="31"/>
  <c r="M351" i="31" s="1"/>
  <c r="F350" i="31"/>
  <c r="M350" i="31" s="1"/>
  <c r="F349" i="31"/>
  <c r="M349" i="31" s="1"/>
  <c r="M348" i="31"/>
  <c r="J347" i="31"/>
  <c r="G347" i="31"/>
  <c r="F346" i="31"/>
  <c r="M346" i="31" s="1"/>
  <c r="F345" i="31"/>
  <c r="F344" i="31"/>
  <c r="M344" i="31" s="1"/>
  <c r="F343" i="31"/>
  <c r="M343" i="31" s="1"/>
  <c r="J342" i="31"/>
  <c r="G342" i="31"/>
  <c r="F341" i="31"/>
  <c r="M341" i="31" s="1"/>
  <c r="F340" i="31"/>
  <c r="M340" i="31" s="1"/>
  <c r="F339" i="31"/>
  <c r="M339" i="31" s="1"/>
  <c r="F338" i="31"/>
  <c r="J337" i="31"/>
  <c r="G337" i="31"/>
  <c r="F336" i="31"/>
  <c r="M336" i="31" s="1"/>
  <c r="F335" i="31"/>
  <c r="M335" i="31" s="1"/>
  <c r="F334" i="31"/>
  <c r="M334" i="31" s="1"/>
  <c r="F333" i="31"/>
  <c r="M333" i="31" s="1"/>
  <c r="F332" i="31"/>
  <c r="M332" i="31" s="1"/>
  <c r="K331" i="31"/>
  <c r="F331" i="31"/>
  <c r="M331" i="31" s="1"/>
  <c r="F330" i="31"/>
  <c r="M330" i="31" s="1"/>
  <c r="F329" i="31"/>
  <c r="M329" i="31" s="1"/>
  <c r="F328" i="31"/>
  <c r="M328" i="31" s="1"/>
  <c r="F327" i="31"/>
  <c r="M327" i="31" s="1"/>
  <c r="F326" i="31"/>
  <c r="M326" i="31" s="1"/>
  <c r="F325" i="31"/>
  <c r="M325" i="31" s="1"/>
  <c r="F324" i="31"/>
  <c r="M324" i="31" s="1"/>
  <c r="F323" i="31"/>
  <c r="M323" i="31" s="1"/>
  <c r="F322" i="31"/>
  <c r="M322" i="31" s="1"/>
  <c r="F321" i="31"/>
  <c r="M321" i="31" s="1"/>
  <c r="F320" i="31"/>
  <c r="M320" i="31" s="1"/>
  <c r="F319" i="31"/>
  <c r="M319" i="31" s="1"/>
  <c r="F318" i="31"/>
  <c r="M318" i="31" s="1"/>
  <c r="F317" i="31"/>
  <c r="M317" i="31" s="1"/>
  <c r="F316" i="31"/>
  <c r="M316" i="31" s="1"/>
  <c r="F315" i="31"/>
  <c r="M315" i="31" s="1"/>
  <c r="F314" i="31"/>
  <c r="M314" i="31" s="1"/>
  <c r="F313" i="31"/>
  <c r="M313" i="31" s="1"/>
  <c r="F312" i="31"/>
  <c r="M312" i="31" s="1"/>
  <c r="K311" i="31"/>
  <c r="F311" i="31"/>
  <c r="M311" i="31" s="1"/>
  <c r="F310" i="31"/>
  <c r="J309" i="31"/>
  <c r="G309" i="31"/>
  <c r="F308" i="31"/>
  <c r="M308" i="31" s="1"/>
  <c r="F307" i="31"/>
  <c r="M307" i="31" s="1"/>
  <c r="F306" i="31"/>
  <c r="M306" i="31" s="1"/>
  <c r="F305" i="31"/>
  <c r="J304" i="31"/>
  <c r="G304" i="31"/>
  <c r="F303" i="31"/>
  <c r="M303" i="31" s="1"/>
  <c r="F302" i="31"/>
  <c r="M302" i="31" s="1"/>
  <c r="F301" i="31"/>
  <c r="M301" i="31" s="1"/>
  <c r="F300" i="31"/>
  <c r="M300" i="31" s="1"/>
  <c r="F299" i="31"/>
  <c r="M299" i="31" s="1"/>
  <c r="F298" i="31"/>
  <c r="M298" i="31" s="1"/>
  <c r="J297" i="31"/>
  <c r="G297" i="31"/>
  <c r="F297" i="31"/>
  <c r="J283" i="31"/>
  <c r="G283" i="31"/>
  <c r="F282" i="31"/>
  <c r="M282" i="31" s="1"/>
  <c r="F281" i="31"/>
  <c r="J280" i="31"/>
  <c r="G280" i="31"/>
  <c r="F279" i="31"/>
  <c r="M279" i="31" s="1"/>
  <c r="F278" i="31"/>
  <c r="M278" i="31" s="1"/>
  <c r="F277" i="31"/>
  <c r="M277" i="31" s="1"/>
  <c r="F276" i="31"/>
  <c r="M276" i="31" s="1"/>
  <c r="F275" i="31"/>
  <c r="M275" i="31" s="1"/>
  <c r="F274" i="31"/>
  <c r="M274" i="31" s="1"/>
  <c r="F273" i="31"/>
  <c r="M273" i="31" s="1"/>
  <c r="F272" i="31"/>
  <c r="M272" i="31" s="1"/>
  <c r="F271" i="31"/>
  <c r="M271" i="31" s="1"/>
  <c r="F270" i="31"/>
  <c r="M270" i="31" s="1"/>
  <c r="J269" i="31"/>
  <c r="G269" i="31"/>
  <c r="F268" i="31"/>
  <c r="M268" i="31" s="1"/>
  <c r="F267" i="31"/>
  <c r="M267" i="31" s="1"/>
  <c r="K266" i="31"/>
  <c r="F266" i="31"/>
  <c r="M266" i="31" s="1"/>
  <c r="F265" i="31"/>
  <c r="M265" i="31" s="1"/>
  <c r="F264" i="31"/>
  <c r="M264" i="31" s="1"/>
  <c r="K263" i="31"/>
  <c r="F263" i="31"/>
  <c r="M263" i="31" s="1"/>
  <c r="F262" i="31"/>
  <c r="M262" i="31" s="1"/>
  <c r="F261" i="31"/>
  <c r="M261" i="31" s="1"/>
  <c r="F260" i="31"/>
  <c r="M260" i="31" s="1"/>
  <c r="F259" i="31"/>
  <c r="M259" i="31" s="1"/>
  <c r="F258" i="31"/>
  <c r="M258" i="31" s="1"/>
  <c r="F257" i="31"/>
  <c r="J256" i="31"/>
  <c r="G256" i="31"/>
  <c r="F255" i="31"/>
  <c r="M255" i="31" s="1"/>
  <c r="F254" i="31"/>
  <c r="M254" i="31" s="1"/>
  <c r="F253" i="31"/>
  <c r="M253" i="31" s="1"/>
  <c r="F252" i="31"/>
  <c r="M252" i="31" s="1"/>
  <c r="F251" i="31"/>
  <c r="M251" i="31" s="1"/>
  <c r="F250" i="31"/>
  <c r="M250" i="31" s="1"/>
  <c r="F249" i="31"/>
  <c r="M249" i="31" s="1"/>
  <c r="F248" i="31"/>
  <c r="M248" i="31" s="1"/>
  <c r="F247" i="31"/>
  <c r="M247" i="31" s="1"/>
  <c r="F246" i="31"/>
  <c r="M246" i="31" s="1"/>
  <c r="F245" i="31"/>
  <c r="J244" i="31"/>
  <c r="G244" i="31"/>
  <c r="F244" i="31"/>
  <c r="K241" i="31"/>
  <c r="J238" i="31"/>
  <c r="G238" i="31"/>
  <c r="F237" i="31"/>
  <c r="M237" i="31" s="1"/>
  <c r="F236" i="31"/>
  <c r="M236" i="31" s="1"/>
  <c r="F235" i="31"/>
  <c r="M235" i="31" s="1"/>
  <c r="F234" i="31"/>
  <c r="M234" i="31" s="1"/>
  <c r="F233" i="31"/>
  <c r="M233" i="31" s="1"/>
  <c r="F232" i="31"/>
  <c r="M232" i="31" s="1"/>
  <c r="F231" i="31"/>
  <c r="M231" i="31" s="1"/>
  <c r="F230" i="31"/>
  <c r="M230" i="31" s="1"/>
  <c r="F229" i="31"/>
  <c r="M229" i="31" s="1"/>
  <c r="F228" i="31"/>
  <c r="M228" i="31" s="1"/>
  <c r="F227" i="31"/>
  <c r="M227" i="31" s="1"/>
  <c r="F226" i="31"/>
  <c r="J225" i="31"/>
  <c r="G225" i="31"/>
  <c r="J213" i="31"/>
  <c r="G213" i="31"/>
  <c r="F212" i="31"/>
  <c r="F211" i="31"/>
  <c r="M211" i="31" s="1"/>
  <c r="F210" i="31"/>
  <c r="M210" i="31" s="1"/>
  <c r="F209" i="31"/>
  <c r="M209" i="31" s="1"/>
  <c r="F208" i="31"/>
  <c r="M208" i="31" s="1"/>
  <c r="F207" i="31"/>
  <c r="M207" i="31" s="1"/>
  <c r="F206" i="31"/>
  <c r="M206" i="31" s="1"/>
  <c r="J205" i="31"/>
  <c r="G205" i="31"/>
  <c r="F204" i="31"/>
  <c r="M204" i="31" s="1"/>
  <c r="F203" i="31"/>
  <c r="M203" i="31" s="1"/>
  <c r="J202" i="31"/>
  <c r="G202" i="31"/>
  <c r="F201" i="31"/>
  <c r="M201" i="31" s="1"/>
  <c r="F200" i="31"/>
  <c r="M200" i="31" s="1"/>
  <c r="F199" i="31"/>
  <c r="M199" i="31" s="1"/>
  <c r="F198" i="31"/>
  <c r="M198" i="31" s="1"/>
  <c r="F197" i="31"/>
  <c r="M197" i="31" s="1"/>
  <c r="F196" i="31"/>
  <c r="M196" i="31" s="1"/>
  <c r="J195" i="31"/>
  <c r="G195" i="31"/>
  <c r="F195" i="31"/>
  <c r="M194" i="31"/>
  <c r="H194" i="31"/>
  <c r="M193" i="31"/>
  <c r="H193" i="31"/>
  <c r="M192" i="31"/>
  <c r="H192" i="31"/>
  <c r="M191" i="31"/>
  <c r="H191" i="31"/>
  <c r="M190" i="31"/>
  <c r="H190" i="31"/>
  <c r="H189" i="31"/>
  <c r="H188" i="31"/>
  <c r="H187" i="31"/>
  <c r="H186" i="31"/>
  <c r="J185" i="31"/>
  <c r="G185" i="31"/>
  <c r="F184" i="31"/>
  <c r="M184" i="31" s="1"/>
  <c r="F183" i="31"/>
  <c r="M183" i="31" s="1"/>
  <c r="F182" i="31"/>
  <c r="M182" i="31" s="1"/>
  <c r="F181" i="31"/>
  <c r="M181" i="31" s="1"/>
  <c r="K180" i="31"/>
  <c r="F180" i="31"/>
  <c r="M180" i="31" s="1"/>
  <c r="F179" i="31"/>
  <c r="M179" i="31" s="1"/>
  <c r="J178" i="31"/>
  <c r="G178" i="31"/>
  <c r="F178" i="31"/>
  <c r="J147" i="31"/>
  <c r="G147" i="31"/>
  <c r="F146" i="31"/>
  <c r="M146" i="31" s="1"/>
  <c r="F145" i="31"/>
  <c r="M145" i="31" s="1"/>
  <c r="F144" i="31"/>
  <c r="M144" i="31" s="1"/>
  <c r="F143" i="31"/>
  <c r="M143" i="31" s="1"/>
  <c r="F142" i="31"/>
  <c r="M142" i="31" s="1"/>
  <c r="F141" i="31"/>
  <c r="M141" i="31" s="1"/>
  <c r="F140" i="31"/>
  <c r="M140" i="31" s="1"/>
  <c r="F139" i="31"/>
  <c r="M139" i="31" s="1"/>
  <c r="F138" i="31"/>
  <c r="M138" i="31" s="1"/>
  <c r="F137" i="31"/>
  <c r="M137" i="31" s="1"/>
  <c r="F136" i="31"/>
  <c r="M136" i="31" s="1"/>
  <c r="F135" i="31"/>
  <c r="M135" i="31" s="1"/>
  <c r="F134" i="31"/>
  <c r="M134" i="31" s="1"/>
  <c r="F133" i="31"/>
  <c r="M133" i="31" s="1"/>
  <c r="F132" i="31"/>
  <c r="M132" i="31" s="1"/>
  <c r="J131" i="31"/>
  <c r="G131" i="31"/>
  <c r="F130" i="31"/>
  <c r="M130" i="31" s="1"/>
  <c r="F129" i="31"/>
  <c r="M129" i="31" s="1"/>
  <c r="F128" i="31"/>
  <c r="M128" i="31" s="1"/>
  <c r="F127" i="31"/>
  <c r="M127" i="31" s="1"/>
  <c r="F126" i="31"/>
  <c r="M126" i="31" s="1"/>
  <c r="J125" i="31"/>
  <c r="G125" i="31"/>
  <c r="J118" i="31"/>
  <c r="G118" i="31"/>
  <c r="J110" i="31"/>
  <c r="G110" i="31"/>
  <c r="F109" i="31"/>
  <c r="M109" i="31" s="1"/>
  <c r="F108" i="31"/>
  <c r="M108" i="31" s="1"/>
  <c r="F107" i="31"/>
  <c r="J106" i="31"/>
  <c r="G106" i="31"/>
  <c r="J83" i="31"/>
  <c r="G83" i="31"/>
  <c r="F82" i="31"/>
  <c r="M82" i="31" s="1"/>
  <c r="F81" i="31"/>
  <c r="J80" i="31"/>
  <c r="G80" i="31"/>
  <c r="F79" i="31"/>
  <c r="M79" i="31" s="1"/>
  <c r="F78" i="31"/>
  <c r="M78" i="31" s="1"/>
  <c r="F77" i="31"/>
  <c r="M77" i="31" s="1"/>
  <c r="F76" i="31"/>
  <c r="M76" i="31" s="1"/>
  <c r="F75" i="31"/>
  <c r="M75" i="31" s="1"/>
  <c r="F74" i="31"/>
  <c r="M74" i="31" s="1"/>
  <c r="F73" i="31"/>
  <c r="M73" i="31" s="1"/>
  <c r="F72" i="31"/>
  <c r="M72" i="31" s="1"/>
  <c r="J71" i="31"/>
  <c r="G71" i="31"/>
  <c r="F70" i="31"/>
  <c r="M70" i="31" s="1"/>
  <c r="F69" i="31"/>
  <c r="M69" i="31" s="1"/>
  <c r="F68" i="31"/>
  <c r="M68" i="31" s="1"/>
  <c r="F67" i="31"/>
  <c r="M67" i="31" s="1"/>
  <c r="F66" i="31"/>
  <c r="M66" i="31" s="1"/>
  <c r="F65" i="31"/>
  <c r="M65" i="31" s="1"/>
  <c r="F64" i="31"/>
  <c r="M64" i="31" s="1"/>
  <c r="F63" i="31"/>
  <c r="M63" i="31" s="1"/>
  <c r="F62" i="31"/>
  <c r="M62" i="31" s="1"/>
  <c r="F61" i="31"/>
  <c r="J60" i="31"/>
  <c r="G60" i="31"/>
  <c r="F59" i="31"/>
  <c r="M59" i="31" s="1"/>
  <c r="F58" i="31"/>
  <c r="M58" i="31" s="1"/>
  <c r="F57" i="31"/>
  <c r="M57" i="31" s="1"/>
  <c r="F56" i="31"/>
  <c r="M56" i="31" s="1"/>
  <c r="F55" i="31"/>
  <c r="M55" i="31" s="1"/>
  <c r="F54" i="31"/>
  <c r="M54" i="31" s="1"/>
  <c r="F53" i="31"/>
  <c r="M53" i="31" s="1"/>
  <c r="F52" i="31"/>
  <c r="M52" i="31" s="1"/>
  <c r="J51" i="31"/>
  <c r="G51" i="31"/>
  <c r="M50" i="31"/>
  <c r="H50" i="31"/>
  <c r="M49" i="31"/>
  <c r="H49" i="31"/>
  <c r="M48" i="31"/>
  <c r="H48" i="31"/>
  <c r="M47" i="31"/>
  <c r="M46" i="31"/>
  <c r="M45" i="31"/>
  <c r="H45" i="31"/>
  <c r="M44" i="31"/>
  <c r="H44" i="31"/>
  <c r="F43" i="31"/>
  <c r="M43" i="31" s="1"/>
  <c r="F42" i="31"/>
  <c r="M42" i="31" s="1"/>
  <c r="F41" i="31"/>
  <c r="M41" i="31" s="1"/>
  <c r="F40" i="31"/>
  <c r="M40" i="31" s="1"/>
  <c r="F39" i="31"/>
  <c r="M39" i="31" s="1"/>
  <c r="J38" i="31"/>
  <c r="G38" i="31"/>
  <c r="F37" i="31"/>
  <c r="M37" i="31" s="1"/>
  <c r="F36" i="31"/>
  <c r="M36" i="31" s="1"/>
  <c r="F35" i="31"/>
  <c r="M35" i="31" s="1"/>
  <c r="F34" i="31"/>
  <c r="M34" i="31" s="1"/>
  <c r="F33" i="31"/>
  <c r="M33" i="31" s="1"/>
  <c r="F32" i="31"/>
  <c r="M32" i="31" s="1"/>
  <c r="F31" i="31"/>
  <c r="M31" i="31" s="1"/>
  <c r="F30" i="31"/>
  <c r="M30" i="31" s="1"/>
  <c r="F29" i="31"/>
  <c r="M29" i="31" s="1"/>
  <c r="F28" i="31"/>
  <c r="M28" i="31" s="1"/>
  <c r="F27" i="31"/>
  <c r="F26" i="31"/>
  <c r="M26" i="31" s="1"/>
  <c r="F25" i="31"/>
  <c r="M25" i="31" s="1"/>
  <c r="M205" i="31" l="1"/>
  <c r="F83" i="31"/>
  <c r="F110" i="31"/>
  <c r="H110" i="31" s="1"/>
  <c r="M390" i="31"/>
  <c r="F205" i="31"/>
  <c r="H205" i="31" s="1"/>
  <c r="M297" i="31"/>
  <c r="M178" i="31"/>
  <c r="H390" i="31"/>
  <c r="M131" i="31"/>
  <c r="F347" i="31"/>
  <c r="F283" i="31"/>
  <c r="H283" i="31" s="1"/>
  <c r="F352" i="31"/>
  <c r="F304" i="31"/>
  <c r="H304" i="31" s="1"/>
  <c r="H352" i="31"/>
  <c r="F213" i="31"/>
  <c r="H213" i="31" s="1"/>
  <c r="M280" i="31"/>
  <c r="F238" i="31"/>
  <c r="H238" i="31" s="1"/>
  <c r="M359" i="31"/>
  <c r="M118" i="31"/>
  <c r="H297" i="31"/>
  <c r="F309" i="31"/>
  <c r="H309" i="31" s="1"/>
  <c r="H374" i="31"/>
  <c r="F225" i="31"/>
  <c r="H225" i="31" s="1"/>
  <c r="M304" i="31"/>
  <c r="H244" i="31"/>
  <c r="F337" i="31"/>
  <c r="M337" i="31" s="1"/>
  <c r="F359" i="31"/>
  <c r="M394" i="31"/>
  <c r="F256" i="31"/>
  <c r="H256" i="31" s="1"/>
  <c r="M352" i="31"/>
  <c r="M80" i="31"/>
  <c r="M106" i="31"/>
  <c r="F342" i="31"/>
  <c r="H342" i="31" s="1"/>
  <c r="H195" i="31"/>
  <c r="F131" i="31"/>
  <c r="H131" i="31" s="1"/>
  <c r="M195" i="31"/>
  <c r="F367" i="31"/>
  <c r="H367" i="31" s="1"/>
  <c r="F71" i="31"/>
  <c r="H71" i="31" s="1"/>
  <c r="F269" i="31"/>
  <c r="H269" i="31" s="1"/>
  <c r="F398" i="31"/>
  <c r="H398" i="31" s="1"/>
  <c r="F38" i="31"/>
  <c r="H38" i="31" s="1"/>
  <c r="M374" i="31"/>
  <c r="M395" i="31"/>
  <c r="M398" i="31" s="1"/>
  <c r="H347" i="31"/>
  <c r="M185" i="31"/>
  <c r="M345" i="31"/>
  <c r="M347" i="31" s="1"/>
  <c r="M364" i="31"/>
  <c r="M367" i="31" s="1"/>
  <c r="F394" i="31"/>
  <c r="H394" i="31" s="1"/>
  <c r="M257" i="31"/>
  <c r="M269" i="31" s="1"/>
  <c r="M212" i="31"/>
  <c r="M213" i="31" s="1"/>
  <c r="F280" i="31"/>
  <c r="H280" i="31" s="1"/>
  <c r="M399" i="31"/>
  <c r="M405" i="31" s="1"/>
  <c r="M226" i="31"/>
  <c r="M238" i="31" s="1"/>
  <c r="M310" i="31"/>
  <c r="F185" i="31"/>
  <c r="H185" i="31" s="1"/>
  <c r="M245" i="31"/>
  <c r="M256" i="31" s="1"/>
  <c r="M338" i="31"/>
  <c r="M342" i="31" s="1"/>
  <c r="M305" i="31"/>
  <c r="M309" i="31" s="1"/>
  <c r="F202" i="31"/>
  <c r="M225" i="31"/>
  <c r="M281" i="31"/>
  <c r="M283" i="31" s="1"/>
  <c r="M60" i="31"/>
  <c r="H83" i="31"/>
  <c r="M147" i="31"/>
  <c r="M27" i="31"/>
  <c r="M38" i="31" s="1"/>
  <c r="F80" i="31"/>
  <c r="H80" i="31" s="1"/>
  <c r="M107" i="31"/>
  <c r="M110" i="31" s="1"/>
  <c r="F60" i="31"/>
  <c r="H60" i="31" s="1"/>
  <c r="M81" i="31"/>
  <c r="M83" i="31" s="1"/>
  <c r="F147" i="31"/>
  <c r="H147" i="31" s="1"/>
  <c r="M61" i="31"/>
  <c r="M71" i="31" s="1"/>
  <c r="F51" i="31"/>
  <c r="M51" i="31" s="1"/>
  <c r="O405" i="31"/>
  <c r="N405" i="31"/>
  <c r="O398" i="31"/>
  <c r="O394" i="31"/>
  <c r="O390" i="31"/>
  <c r="O374" i="31"/>
  <c r="N374" i="31"/>
  <c r="O367" i="31"/>
  <c r="O359" i="31"/>
  <c r="N359" i="31"/>
  <c r="O352" i="31"/>
  <c r="O347" i="31"/>
  <c r="N347" i="31"/>
  <c r="O342" i="31"/>
  <c r="N342" i="31"/>
  <c r="O337" i="31"/>
  <c r="N337" i="31"/>
  <c r="N309" i="31"/>
  <c r="P305" i="31"/>
  <c r="O309" i="31"/>
  <c r="O304" i="31"/>
  <c r="O297" i="31"/>
  <c r="O283" i="31"/>
  <c r="O280" i="31"/>
  <c r="N280" i="31"/>
  <c r="O269" i="31"/>
  <c r="N269" i="31"/>
  <c r="O256" i="31"/>
  <c r="O244" i="31"/>
  <c r="N244" i="31"/>
  <c r="O238" i="31"/>
  <c r="O225" i="31"/>
  <c r="N225" i="31"/>
  <c r="O213" i="31"/>
  <c r="O205" i="31"/>
  <c r="O202" i="31"/>
  <c r="O195" i="31"/>
  <c r="N195" i="31"/>
  <c r="O185" i="31"/>
  <c r="N185" i="31"/>
  <c r="O178" i="31"/>
  <c r="N178" i="31"/>
  <c r="O172" i="31"/>
  <c r="O147" i="31"/>
  <c r="N146" i="31"/>
  <c r="N147" i="31" s="1"/>
  <c r="O131" i="31"/>
  <c r="N131" i="31"/>
  <c r="O125" i="31"/>
  <c r="N125" i="31"/>
  <c r="O118" i="31"/>
  <c r="O110" i="31"/>
  <c r="O106" i="31"/>
  <c r="O83" i="31"/>
  <c r="O80" i="31"/>
  <c r="N80" i="31"/>
  <c r="H337" i="31" l="1"/>
  <c r="H51" i="31"/>
  <c r="O71" i="31"/>
  <c r="N71" i="31"/>
  <c r="O60" i="31"/>
  <c r="N60" i="31"/>
  <c r="O51" i="31"/>
  <c r="N51" i="31"/>
  <c r="O38" i="31"/>
  <c r="N38" i="31"/>
  <c r="O24" i="31"/>
  <c r="P227" i="31" l="1"/>
  <c r="P128" i="31"/>
  <c r="P129" i="31"/>
  <c r="P107" i="31" l="1"/>
  <c r="P26" i="31" l="1"/>
  <c r="P27" i="31"/>
  <c r="P28" i="31"/>
  <c r="P29" i="31"/>
  <c r="P30" i="31"/>
  <c r="P31" i="31"/>
  <c r="P32" i="31"/>
  <c r="P33" i="31"/>
  <c r="P34" i="31"/>
  <c r="P35" i="31"/>
  <c r="P36" i="31"/>
  <c r="P37" i="31"/>
  <c r="P39" i="31"/>
  <c r="P40" i="31"/>
  <c r="P41" i="31"/>
  <c r="P42" i="31"/>
  <c r="P50" i="31"/>
  <c r="P52" i="31"/>
  <c r="P53" i="31"/>
  <c r="P54" i="31"/>
  <c r="P55" i="31"/>
  <c r="P57" i="31"/>
  <c r="P58" i="31"/>
  <c r="P59" i="31"/>
  <c r="P61" i="31"/>
  <c r="P62" i="31"/>
  <c r="P63" i="31"/>
  <c r="P64" i="31"/>
  <c r="P65" i="31"/>
  <c r="P66" i="31"/>
  <c r="P67" i="31"/>
  <c r="P68" i="31"/>
  <c r="P69" i="31"/>
  <c r="P70" i="31"/>
  <c r="P72" i="31"/>
  <c r="P73" i="31"/>
  <c r="P74" i="31"/>
  <c r="P75" i="31"/>
  <c r="P76" i="31"/>
  <c r="P77" i="31"/>
  <c r="P78" i="31"/>
  <c r="P79" i="31"/>
  <c r="P81" i="31"/>
  <c r="P82" i="31"/>
  <c r="P83" i="31"/>
  <c r="P106" i="31"/>
  <c r="P108" i="31"/>
  <c r="P109" i="31"/>
  <c r="P110" i="31"/>
  <c r="P111" i="31"/>
  <c r="P112" i="31"/>
  <c r="P113" i="31"/>
  <c r="P114" i="31"/>
  <c r="P115" i="31"/>
  <c r="P116" i="31"/>
  <c r="P117" i="31"/>
  <c r="P118" i="31"/>
  <c r="P119" i="31"/>
  <c r="P120" i="31"/>
  <c r="P121" i="31"/>
  <c r="P122" i="31"/>
  <c r="P123" i="31"/>
  <c r="P124" i="31"/>
  <c r="P126" i="31"/>
  <c r="P127" i="31"/>
  <c r="P130" i="31"/>
  <c r="P132" i="31"/>
  <c r="P133" i="31"/>
  <c r="P134" i="31"/>
  <c r="P135" i="31"/>
  <c r="P136" i="31"/>
  <c r="P137" i="31"/>
  <c r="P138" i="31"/>
  <c r="P139" i="31"/>
  <c r="P140" i="31"/>
  <c r="P141" i="31"/>
  <c r="P142" i="31"/>
  <c r="P143" i="31"/>
  <c r="P144" i="31"/>
  <c r="P145" i="31"/>
  <c r="P146" i="31"/>
  <c r="P148" i="31"/>
  <c r="P149" i="31"/>
  <c r="P150" i="31"/>
  <c r="P151" i="31"/>
  <c r="P152" i="31"/>
  <c r="P153" i="31"/>
  <c r="P154" i="31"/>
  <c r="P155" i="31"/>
  <c r="P158" i="31"/>
  <c r="P159" i="31"/>
  <c r="P160" i="31"/>
  <c r="P162" i="31"/>
  <c r="P163" i="31"/>
  <c r="P164" i="31"/>
  <c r="P165" i="31"/>
  <c r="P168" i="31"/>
  <c r="P170" i="31"/>
  <c r="P171" i="31"/>
  <c r="P179" i="31"/>
  <c r="P180" i="31"/>
  <c r="P181" i="31"/>
  <c r="P182" i="31"/>
  <c r="P183" i="31"/>
  <c r="P184" i="31"/>
  <c r="P186" i="31"/>
  <c r="P187" i="31"/>
  <c r="P188" i="31"/>
  <c r="P189" i="31"/>
  <c r="P190" i="31"/>
  <c r="P191" i="31"/>
  <c r="P192" i="31"/>
  <c r="P193" i="31"/>
  <c r="P194" i="31"/>
  <c r="P196" i="31"/>
  <c r="P197" i="31"/>
  <c r="P198" i="31"/>
  <c r="P199" i="31"/>
  <c r="P200" i="31"/>
  <c r="P201" i="31"/>
  <c r="P202" i="31"/>
  <c r="P203" i="31"/>
  <c r="P204" i="31"/>
  <c r="P205" i="31"/>
  <c r="P206" i="31"/>
  <c r="P207" i="31"/>
  <c r="P208" i="31"/>
  <c r="P209" i="31"/>
  <c r="P210" i="31"/>
  <c r="P211" i="31"/>
  <c r="P212" i="31"/>
  <c r="P213" i="31"/>
  <c r="P226" i="31"/>
  <c r="P228" i="31"/>
  <c r="P229" i="31"/>
  <c r="P230" i="31"/>
  <c r="P231" i="31"/>
  <c r="P232" i="31"/>
  <c r="P233" i="31"/>
  <c r="P234" i="31"/>
  <c r="P235" i="31"/>
  <c r="P236" i="31"/>
  <c r="P237" i="31"/>
  <c r="P238" i="31"/>
  <c r="P239" i="31"/>
  <c r="P240" i="31"/>
  <c r="P241" i="31"/>
  <c r="P242" i="31"/>
  <c r="P243" i="31"/>
  <c r="P245" i="31"/>
  <c r="P246" i="31"/>
  <c r="P247" i="31"/>
  <c r="P248" i="31"/>
  <c r="P249" i="31"/>
  <c r="P250" i="31"/>
  <c r="P251" i="31"/>
  <c r="P252" i="31"/>
  <c r="P253" i="31"/>
  <c r="P254" i="31"/>
  <c r="P255" i="31"/>
  <c r="P257" i="31"/>
  <c r="P258" i="31"/>
  <c r="P260" i="31"/>
  <c r="P261" i="31"/>
  <c r="P262" i="31"/>
  <c r="P263" i="31"/>
  <c r="P264" i="31"/>
  <c r="P265" i="31"/>
  <c r="P266" i="31"/>
  <c r="P267" i="31"/>
  <c r="P268" i="31"/>
  <c r="P270" i="31"/>
  <c r="P271" i="31"/>
  <c r="P272" i="31"/>
  <c r="P273" i="31"/>
  <c r="P274" i="31"/>
  <c r="P276" i="31"/>
  <c r="P277" i="31"/>
  <c r="P278" i="31"/>
  <c r="P281" i="31"/>
  <c r="P282" i="31"/>
  <c r="P283" i="31"/>
  <c r="P298" i="31"/>
  <c r="P299" i="31"/>
  <c r="P300" i="31"/>
  <c r="P301" i="31"/>
  <c r="P302" i="31"/>
  <c r="P303" i="31"/>
  <c r="P306" i="31"/>
  <c r="P307" i="31"/>
  <c r="P308" i="31"/>
  <c r="P309" i="31"/>
  <c r="P310" i="31"/>
  <c r="P311" i="31"/>
  <c r="P312" i="31"/>
  <c r="P313" i="31"/>
  <c r="P314" i="31"/>
  <c r="P315" i="31"/>
  <c r="P316" i="31"/>
  <c r="P317" i="31"/>
  <c r="P318" i="31"/>
  <c r="P319" i="31"/>
  <c r="P320" i="31"/>
  <c r="P321" i="31"/>
  <c r="P322" i="31"/>
  <c r="P323" i="31"/>
  <c r="P324" i="31"/>
  <c r="P325" i="31"/>
  <c r="P326" i="31"/>
  <c r="P327" i="31"/>
  <c r="P328" i="31"/>
  <c r="P329" i="31"/>
  <c r="P330" i="31"/>
  <c r="P331" i="31"/>
  <c r="P332" i="31"/>
  <c r="P333" i="31"/>
  <c r="P334" i="31"/>
  <c r="P335" i="31"/>
  <c r="P336" i="31"/>
  <c r="P338" i="31"/>
  <c r="P339" i="31"/>
  <c r="P340" i="31"/>
  <c r="P341" i="31"/>
  <c r="P343" i="31"/>
  <c r="P344" i="31"/>
  <c r="P345" i="31"/>
  <c r="P346" i="31"/>
  <c r="P348" i="31"/>
  <c r="P349" i="31"/>
  <c r="P350" i="31"/>
  <c r="P351" i="31"/>
  <c r="P352" i="31"/>
  <c r="P360" i="31"/>
  <c r="P361" i="31"/>
  <c r="P362" i="31"/>
  <c r="P363" i="31"/>
  <c r="P364" i="31"/>
  <c r="P365" i="31"/>
  <c r="P366" i="31"/>
  <c r="P367" i="31"/>
  <c r="P368" i="31"/>
  <c r="P369" i="31"/>
  <c r="P370" i="31"/>
  <c r="P371" i="31"/>
  <c r="P372" i="31"/>
  <c r="P373" i="31"/>
  <c r="P375" i="31"/>
  <c r="P376" i="31"/>
  <c r="P377" i="31"/>
  <c r="P378" i="31"/>
  <c r="P379" i="31"/>
  <c r="P380" i="31"/>
  <c r="P381" i="31"/>
  <c r="P382" i="31"/>
  <c r="P383" i="31"/>
  <c r="P384" i="31"/>
  <c r="P385" i="31"/>
  <c r="P386" i="31"/>
  <c r="P387" i="31"/>
  <c r="P388" i="31"/>
  <c r="P389" i="31"/>
  <c r="P391" i="31"/>
  <c r="P392" i="31"/>
  <c r="P393" i="31"/>
  <c r="P394" i="31"/>
  <c r="P395" i="31"/>
  <c r="P396" i="31"/>
  <c r="P397" i="31"/>
  <c r="P399" i="31"/>
  <c r="P400" i="31"/>
  <c r="P401" i="31"/>
  <c r="P402" i="31"/>
  <c r="P403" i="31"/>
  <c r="P404" i="31"/>
  <c r="P337" i="31" l="1"/>
  <c r="P280" i="31"/>
  <c r="P405" i="31"/>
  <c r="P398" i="31"/>
  <c r="P374" i="31"/>
  <c r="P390" i="31"/>
  <c r="P269" i="31"/>
  <c r="P38" i="31"/>
  <c r="P225" i="31"/>
  <c r="P256" i="31"/>
  <c r="P342" i="31"/>
  <c r="P185" i="31"/>
  <c r="P304" i="31"/>
  <c r="P297" i="31"/>
  <c r="P359" i="31"/>
  <c r="P178" i="31"/>
  <c r="P172" i="31"/>
  <c r="P244" i="31"/>
  <c r="P131" i="31"/>
  <c r="P347" i="31"/>
  <c r="P80" i="31"/>
  <c r="P195" i="31"/>
  <c r="P125" i="31"/>
  <c r="P147" i="31"/>
  <c r="P71" i="31"/>
  <c r="P60" i="31"/>
  <c r="P51" i="31"/>
  <c r="P24" i="31"/>
  <c r="M4" i="31"/>
  <c r="M10" i="31" s="1"/>
  <c r="J10" i="31" l="1"/>
  <c r="J24" i="31" l="1"/>
  <c r="G24" i="31"/>
  <c r="M24" i="31" l="1"/>
  <c r="F24" i="31"/>
</calcChain>
</file>

<file path=xl/sharedStrings.xml><?xml version="1.0" encoding="utf-8"?>
<sst xmlns="http://schemas.openxmlformats.org/spreadsheetml/2006/main" count="1950" uniqueCount="862">
  <si>
    <t>Mare</t>
  </si>
  <si>
    <t>Brazi</t>
  </si>
  <si>
    <t>Suprafata</t>
  </si>
  <si>
    <t>Bucov</t>
  </si>
  <si>
    <t>Cornu</t>
  </si>
  <si>
    <t>Filipeștii de Pădure</t>
  </si>
  <si>
    <t xml:space="preserve"> Filipeștii de Târg</t>
  </si>
  <si>
    <t>Florești</t>
  </si>
  <si>
    <t>Măneciu</t>
  </si>
  <si>
    <t>Târgșoru Vechi</t>
  </si>
  <si>
    <t>Baicoi-Paltinu(ZAA-BAIP)</t>
  </si>
  <si>
    <t>Barcanesti(ZAA-BAR)</t>
  </si>
  <si>
    <t>Boldesti-Scaieni (ZAA-BOSC)</t>
  </si>
  <si>
    <t>Breaza-Nistoresti(ZAA-NISTOR)</t>
  </si>
  <si>
    <t>Mizil (ZAA-MIZIL)</t>
  </si>
  <si>
    <t>Plopeni (ZAA-PEN)</t>
  </si>
  <si>
    <t>Sinaia-Oppler(ZAA-OPPLER)</t>
  </si>
  <si>
    <t>Sinaia-Valea Dorului (ZAA-VALDOR)</t>
  </si>
  <si>
    <t>Urlati (ZAA-URLATI)</t>
  </si>
  <si>
    <t>Valenii de Munte-Nord (ZAA-VMN)</t>
  </si>
  <si>
    <t>Valenii de Munte-Centru(ZAA-VMC)</t>
  </si>
  <si>
    <t>Valea Călugărească</t>
  </si>
  <si>
    <t>Ploiești</t>
  </si>
  <si>
    <t>ZAP Brazi (ZAA- BRA)</t>
  </si>
  <si>
    <t>ZAP Bucov(ZAA- BUC)</t>
  </si>
  <si>
    <t>ZAP Cornu(ZAA- CORNU)</t>
  </si>
  <si>
    <t>ZAP Filipeștii de Pădure(ZAA- FDP)</t>
  </si>
  <si>
    <t>ZAP Filipeștii de Târg(ZAA- FDT)</t>
  </si>
  <si>
    <t>ZAP Florești(ZAA- FLO)</t>
  </si>
  <si>
    <t>ZAP Măneciu(ZAA- MAU)</t>
  </si>
  <si>
    <t>ZAP Târgșoru Vechi(ZAA- TGV)</t>
  </si>
  <si>
    <t>ZAP Valea Călugărească(ZAA- VAC)</t>
  </si>
  <si>
    <t>ZAP Ploiești (ZAA- AUGU)</t>
  </si>
  <si>
    <t>ZAP Ploiești(ZAA- CRANGU)</t>
  </si>
  <si>
    <t>ZAP Ploiești(ZAA- NORDGA)</t>
  </si>
  <si>
    <t>ZAP Ploiești(ZAA- MOVILA)</t>
  </si>
  <si>
    <t>ZAP Câmpina(ZAA- CAMV)</t>
  </si>
  <si>
    <t>Câmpina</t>
  </si>
  <si>
    <t>ZAP Câmpina(ZAA- CAMpV)</t>
  </si>
  <si>
    <t>ZAP Azuga (ZAA-AZUGA)</t>
  </si>
  <si>
    <t>Azuga</t>
  </si>
  <si>
    <t>Băicoi</t>
  </si>
  <si>
    <t>Barcănești</t>
  </si>
  <si>
    <t>Prahova</t>
  </si>
  <si>
    <t>Boldești-Scăieni</t>
  </si>
  <si>
    <t>Sinaia</t>
  </si>
  <si>
    <t>Breaza- Nistorești</t>
  </si>
  <si>
    <t>Subterană</t>
  </si>
  <si>
    <t>Mizil</t>
  </si>
  <si>
    <t>Plopeni</t>
  </si>
  <si>
    <t>Urlați</t>
  </si>
  <si>
    <t xml:space="preserve">Valenii de Munte-Nord </t>
  </si>
  <si>
    <t>Valenii de Munte-Centru</t>
  </si>
  <si>
    <t>Mixtă</t>
  </si>
  <si>
    <t>TOTAL</t>
  </si>
  <si>
    <t xml:space="preserve">MARACINENI I </t>
  </si>
  <si>
    <t xml:space="preserve">MARACINENI II </t>
  </si>
  <si>
    <t xml:space="preserve">MIOVENI </t>
  </si>
  <si>
    <t xml:space="preserve">TOPOLOVENI </t>
  </si>
  <si>
    <t xml:space="preserve">CAMPULUNG </t>
  </si>
  <si>
    <t xml:space="preserve">RUCAR  </t>
  </si>
  <si>
    <t>Pitesti, Albota, Bradu</t>
  </si>
  <si>
    <t>Pitesti, Poiana Lacului, Mosoaia</t>
  </si>
  <si>
    <t>Pitesti, Mosoaia</t>
  </si>
  <si>
    <t>Pitesti, Bascov</t>
  </si>
  <si>
    <t>Pitesti, Maracineni</t>
  </si>
  <si>
    <t>Stefanesti</t>
  </si>
  <si>
    <t>Costesti, Laceni, Brosteni, Podu Brosteni, Starci, com Buzoesti (Serboieni, Ionesti, Vladuta, Redea)</t>
  </si>
  <si>
    <t xml:space="preserve">CURTEA DE ARGES , VALEA IASULUI ,BAICULESTI , VALEA DANULUI  </t>
  </si>
  <si>
    <t xml:space="preserve">MIOVENI , PLATFORMA DACIA  </t>
  </si>
  <si>
    <t>Topoloveni, Botircani, Tiganesti, Goranesti, Crintesti</t>
  </si>
  <si>
    <t xml:space="preserve">CAMPULUNG  , LERESTI, VALEA MARE PRAVAT , BUFGEA DE SUS , BUGHEA DE JOS , SCHITU GOLESTI  </t>
  </si>
  <si>
    <t xml:space="preserve">PITEȘTI - RĂZBOIENI </t>
  </si>
  <si>
    <t xml:space="preserve">PITEȘTI - SCHITULUI </t>
  </si>
  <si>
    <t>PITEȘTI - SMEURA</t>
  </si>
  <si>
    <t xml:space="preserve">PITEȘTI - ZIN </t>
  </si>
  <si>
    <t xml:space="preserve">COSTEȘTI </t>
  </si>
  <si>
    <t>CURTEA DE ARGEȘ</t>
  </si>
  <si>
    <t>Suprafață</t>
  </si>
  <si>
    <t>ARGEȘ</t>
  </si>
  <si>
    <t>ZAP 1 CALARASI</t>
  </si>
  <si>
    <t>Călărași</t>
  </si>
  <si>
    <t>Municipiul Calarasi</t>
  </si>
  <si>
    <t>ZAP 2 OLTENITA</t>
  </si>
  <si>
    <t>Municipiul Oltenita</t>
  </si>
  <si>
    <t>ZAP 3  MODELU</t>
  </si>
  <si>
    <t>ZAP 4  ROSETI</t>
  </si>
  <si>
    <t>Roseti</t>
  </si>
  <si>
    <t>Modelu + Tonea</t>
  </si>
  <si>
    <t>ZAP 5  DRAGALINA</t>
  </si>
  <si>
    <t>Dragalina</t>
  </si>
  <si>
    <t>Dâmbovița</t>
  </si>
  <si>
    <t>Targoviste,Aninoasa, Doicești, Dragomirești, Gura Ocniței, Răzvad, Șotânga,Ulmi</t>
  </si>
  <si>
    <t xml:space="preserve">ZAP TÂRGOVIȘTE </t>
  </si>
  <si>
    <t>Găești</t>
  </si>
  <si>
    <t>Moreni</t>
  </si>
  <si>
    <t>Pucioasa, Branesti, Vulcana Bai ,Vulcana Pandele ,  Glodeni (satul Laculete)</t>
  </si>
  <si>
    <t>Fieni,  Buciumeni ,Moroieni, Motaieni, Pietrosita</t>
  </si>
  <si>
    <t>ZAP  TITU</t>
  </si>
  <si>
    <t xml:space="preserve">Titu,  Braniștea </t>
  </si>
  <si>
    <t xml:space="preserve">ZAP  GĂEȘTI </t>
  </si>
  <si>
    <t xml:space="preserve">ZAP MORENI </t>
  </si>
  <si>
    <t xml:space="preserve">ZAP PUCIOASA </t>
  </si>
  <si>
    <t>ZAP  FIENI</t>
  </si>
  <si>
    <t>Giurgiu</t>
  </si>
  <si>
    <t>ZAP Giurgiu Nord</t>
  </si>
  <si>
    <t>ZAP Giurgiu Sud</t>
  </si>
  <si>
    <t>Ialomița</t>
  </si>
  <si>
    <t>ZAP Slobozia</t>
  </si>
  <si>
    <t>Slobozia</t>
  </si>
  <si>
    <t>ZAP Fetești</t>
  </si>
  <si>
    <t>Fetești</t>
  </si>
  <si>
    <t>ZAP Urziceni</t>
  </si>
  <si>
    <t>Urziceni, 
Mănăsia</t>
  </si>
  <si>
    <t>ZAP Țăndărei</t>
  </si>
  <si>
    <t>Țăndărei</t>
  </si>
  <si>
    <t>ZAP Amara</t>
  </si>
  <si>
    <t>Amara</t>
  </si>
  <si>
    <t>ZAP nr.1 Alexandria Laceni</t>
  </si>
  <si>
    <t>ZAP nr.2 Alexandria Peco</t>
  </si>
  <si>
    <t>ZAP nr.3 Turnu Magurele</t>
  </si>
  <si>
    <t>ZAP nr.4 Rosiori de Vede</t>
  </si>
  <si>
    <t>ZAP nr.5 Videle</t>
  </si>
  <si>
    <t>ZAP nr.6 Zimnicea</t>
  </si>
  <si>
    <t>Alexandria</t>
  </si>
  <si>
    <t>Turnu Magurele</t>
  </si>
  <si>
    <t>Rosiorii de Vede</t>
  </si>
  <si>
    <t>Videle</t>
  </si>
  <si>
    <t>Zimnicea</t>
  </si>
  <si>
    <t>Teleorman</t>
  </si>
  <si>
    <t>Ilfov</t>
  </si>
  <si>
    <t>ZAP Buftea</t>
  </si>
  <si>
    <t>Buftea</t>
  </si>
  <si>
    <t>ZAP Popești-Leordeni</t>
  </si>
  <si>
    <t>Popești-Leordeni</t>
  </si>
  <si>
    <t>ZAP Pantelimon</t>
  </si>
  <si>
    <t>Pantelimon</t>
  </si>
  <si>
    <t>91,89
96,29</t>
  </si>
  <si>
    <t>ZAP Otopeni</t>
  </si>
  <si>
    <t>Otopeni</t>
  </si>
  <si>
    <t>ZAP Măgurele</t>
  </si>
  <si>
    <t>Măgurele</t>
  </si>
  <si>
    <t>89,84
92,85</t>
  </si>
  <si>
    <t>ZAP Chitila</t>
  </si>
  <si>
    <t>Chitila</t>
  </si>
  <si>
    <t>ZAP 1 Decembrie</t>
  </si>
  <si>
    <t>1 Decembrie</t>
  </si>
  <si>
    <t>ZAP Bragadiru</t>
  </si>
  <si>
    <t xml:space="preserve"> Bragadiru</t>
  </si>
  <si>
    <t>ZAP Dobroești</t>
  </si>
  <si>
    <t>Dobroești</t>
  </si>
  <si>
    <t>ZAP Voluntari I</t>
  </si>
  <si>
    <t>Voluntari</t>
  </si>
  <si>
    <t>ZAP Voluntari II</t>
  </si>
  <si>
    <t>ZAP Mogoșoaia</t>
  </si>
  <si>
    <t>Mogoșoaia</t>
  </si>
  <si>
    <t>18,75
0</t>
  </si>
  <si>
    <t>Vaslui</t>
  </si>
  <si>
    <t>ZAP VASLUI</t>
  </si>
  <si>
    <t>Vaslui, Muntenii de Jos</t>
  </si>
  <si>
    <t>ZAP BÂRLAD</t>
  </si>
  <si>
    <t>Bârlad</t>
  </si>
  <si>
    <t>ZAP HUȘI</t>
  </si>
  <si>
    <t>Huși</t>
  </si>
  <si>
    <t>ZAP NEGREȘTI</t>
  </si>
  <si>
    <t>Negrești, Voinești</t>
  </si>
  <si>
    <t>Suceava</t>
  </si>
  <si>
    <t>ZAP BERCHISESTI</t>
  </si>
  <si>
    <t>Suceava, Ipotesti, Scheia, Berchisesti, Moara, Ciprian Porumbescu, Dragoiesti</t>
  </si>
  <si>
    <t>ZAP BAIA 1</t>
  </si>
  <si>
    <t>Falticeni, Baia, Preutesi, Fantana Mare</t>
  </si>
  <si>
    <t>ZAP BAIA 3</t>
  </si>
  <si>
    <t>ZAP VORONET</t>
  </si>
  <si>
    <t>Gura Humorului</t>
  </si>
  <si>
    <t>ZAP SADOVA</t>
  </si>
  <si>
    <t>Campulung Moldovenesc, Sadova</t>
  </si>
  <si>
    <t>ZAP ROSU</t>
  </si>
  <si>
    <t>Vatra Dornei</t>
  </si>
  <si>
    <t>ZAP MANEUTI</t>
  </si>
  <si>
    <t>Radauti, Volovat, Fratautii Vechi, Burla</t>
  </si>
  <si>
    <t>Neamț</t>
  </si>
  <si>
    <t>ZAP VADURI – COMUNA ALEXANDRU CEL BUN</t>
  </si>
  <si>
    <t>Piatra Neamț, Alexandru cel bun</t>
  </si>
  <si>
    <t>ZAP BATCA – PIATRA NEAMT</t>
  </si>
  <si>
    <t>Piatra Neamt, Dumbrava Rosie, Roznov, Garcina, Girov, Dochia, Zanesti, Savinesti</t>
  </si>
  <si>
    <t>ZAP PILDEȘTI SIMIONEȘTI - ROMAN</t>
  </si>
  <si>
    <t>Sabaoani,Cordun,Roman</t>
  </si>
  <si>
    <t>ZAP TICOS - BICAZ</t>
  </si>
  <si>
    <t>Bicaz</t>
  </si>
  <si>
    <t>ZAP LUNCA – TÂRGU NEAMȚ</t>
  </si>
  <si>
    <t>Târgu Neamț, Vânători, Agapia, Bălțătești, Grumăzești</t>
  </si>
  <si>
    <t>ZAP PREUȚEȘTI – TÂRGU NEAMȚ</t>
  </si>
  <si>
    <t>Târgu Neamț, Răucești, Preuțești</t>
  </si>
  <si>
    <t>Iași</t>
  </si>
  <si>
    <t>ZAP Timișești</t>
  </si>
  <si>
    <t>Iași (doar din sursa Timișești), Tg. Frumos şi Podu Iloaiei, Alexandru Ioan Cuza, Balș, Bălțați, Brăești, Butea, Costești, Dumești, Erbiceni, Ion Neculce, Lețcani, Lungani, Movileni, Popricani, Răchiteni, Rediu, Românești, Oţeleni, Sineşti, Strunga și Valea Lupului</t>
  </si>
  <si>
    <t>ZAP Prut</t>
  </si>
  <si>
    <t>Aroneanu, Golăiești, Grozeşti, Holboca, Prisacani, Tomești, Comarna, Țuțora, Ungheni, Iaşi - zona alimentata din sursa Prut</t>
  </si>
  <si>
    <t>ZAP amestec  Prut si Timișești</t>
  </si>
  <si>
    <t>Bârnova, Ciurea, Horlești, Voinești, Miroslava, Mogoșești, Iași (rețea cu amestec surse)</t>
  </si>
  <si>
    <t>ZAP Paşcani</t>
  </si>
  <si>
    <t>Paşcani, inclusiv suburbiile Boşteni, Sodomeni, Lunca</t>
  </si>
  <si>
    <t>ZAP Belcești</t>
  </si>
  <si>
    <t>Belcești, Coarnele Caprei</t>
  </si>
  <si>
    <t>ZAP Hârlău</t>
  </si>
  <si>
    <t>Hârlau, Pârcovaci</t>
  </si>
  <si>
    <t>ZAP Gorban</t>
  </si>
  <si>
    <t>Gorban, Răducăneni, Moșna</t>
  </si>
  <si>
    <t>ZAP Vlădeni</t>
  </si>
  <si>
    <t>Vlădeni, Șipote, Plugari, Fântânele, Probota, Trifești, Tiganasi (doar sat Stejarii)</t>
  </si>
  <si>
    <t>0
42.86
25</t>
  </si>
  <si>
    <t>Sulfat
Trihalometani totali
Bor</t>
  </si>
  <si>
    <t>ZAP Tibanești</t>
  </si>
  <si>
    <t>Țibănești, Tansa, Dagâța, Ipatele, Mironeasa</t>
  </si>
  <si>
    <t>ZAP Boldeşti- Hârlău</t>
  </si>
  <si>
    <t>Ceplenita, Cotnari, Scobinţi</t>
  </si>
  <si>
    <t>ZAP Andrieșeni-Bivolari</t>
  </si>
  <si>
    <t>Andrieseni, Bivolari</t>
  </si>
  <si>
    <t>Botoșani</t>
  </si>
  <si>
    <t>ZAP Bucecea-Catamarasti</t>
  </si>
  <si>
    <t>BUZENI, DRAXINI, ZAICESTI, BRAESTI, POIANA, COPALAU, CERBU, COTU, COSULA, BUDA, CRISTESTI, CURTESTI, MANASTIREA DOAMNEI, AGAFTON, LEORDA, BELCEA, COSTINESTI, DOLINA, MIHAI EMINESCU,IPOTESTI, BAISA, IPOTESTI, CATAMARASTI, CERVICESTI, CUCORANI, MANOLESTI , STANCESTI, BOTOSANI, BUCECEA, CĂLINEȘTI, BOHOGHINA, NICOLAE BALCESCU, POIANA, FLAMINZI, RACHITI, CISMEA, ROSIORI, STAUCENI, SILISTEA, TOCILENI, VICTORIA, UNTENI, BURLA, VACULESTI, SAUCENITA, DEALU MARE, DOROHOI, BROSCAUTI</t>
  </si>
  <si>
    <t>ZAP Ştefăneşti – Truşeşti  - Săveni</t>
  </si>
  <si>
    <t>ALBESTI,  BUIMACENI, JIJIA, CALARASI, LIBERTATEA, PLESANI, DRAGUSENI -PODRIGA, DURNESTI, GURANDA, BARSANESTI, CUCUTENI, BABICENI, BROSTENI, STEFANESTI, BADIUTI, BOBULESTI, STANCA, RAUSENI, DOINA, POGORASTI, ROMANESTI, DAMIDENI, SANTA MARE, BERZA, BOGDANESTI, ILISENI, RANGHILESTI, RANGHILESTI DEAL, TODIRENI, CERNESTI, IURESTI, TRUSESTI, DRISLEA, UNGURENI, BORZESTI, DURNESTI DE UNGURENI, PLOPENI, VICOLENI, MIHALASENI, NASTASE, NEGRESTI, PAUN, SARATA, SLOBOZIA -SILISCANI, SAVENI, CHISCARENI, PETRICANI, DOBĂRCENI, BIVOLARI, BRATENI, CISMANESTI, MURGUTA, DANGENI, HULUB</t>
  </si>
  <si>
    <t>Bacău</t>
  </si>
  <si>
    <t>ZAP BACĂU SUD</t>
  </si>
  <si>
    <t>BACAU ZONA SUD</t>
  </si>
  <si>
    <t>ZAP BACĂU NORD</t>
  </si>
  <si>
    <t>BACAU ZONA NORD</t>
  </si>
  <si>
    <t>ZAP ONEȘTI</t>
  </si>
  <si>
    <t>ONESTI</t>
  </si>
  <si>
    <t>ZAP MOINEȘTI</t>
  </si>
  <si>
    <t>MOINESTI</t>
  </si>
  <si>
    <t>ZAP DĂRMĂNEȘTI</t>
  </si>
  <si>
    <t>DARMANESTI</t>
  </si>
  <si>
    <t>ZAP TÂRGU OCNA</t>
  </si>
  <si>
    <t>TARGU OCNA</t>
  </si>
  <si>
    <t>ZAP BUHUȘI</t>
  </si>
  <si>
    <t>BUHUSI</t>
  </si>
  <si>
    <t>ZAP COMĂNEȘTI</t>
  </si>
  <si>
    <t>COMANESTI</t>
  </si>
  <si>
    <t>ZAP Brezoi Babeni</t>
  </si>
  <si>
    <t>Brezoi-partial, Călimăneşti, Bujoreni, Dăeşti, Sălătrucel, Muereasca, Rm.Vâlcea-partial, Mihăeşti-partial, Budeşti-partial, Ocnele Mari, Galicea-partial, Babeni-partial</t>
  </si>
  <si>
    <t>ZAP Dragasani</t>
  </si>
  <si>
    <t>Dragasani, Stefanesti-partial, Condoiesti, Serbanesti</t>
  </si>
  <si>
    <t>ZAP Horezu</t>
  </si>
  <si>
    <t>Horezu, Maldaresti partial</t>
  </si>
  <si>
    <t>Olt</t>
  </si>
  <si>
    <t>ZAP SLATINA</t>
  </si>
  <si>
    <t>SLATINA</t>
  </si>
  <si>
    <t>ZAP BALȘ</t>
  </si>
  <si>
    <t>BALȘ</t>
  </si>
  <si>
    <t>ZAP CARACAL</t>
  </si>
  <si>
    <t>CARACAL</t>
  </si>
  <si>
    <t>ZAP CORABIA</t>
  </si>
  <si>
    <t>CORABIA</t>
  </si>
  <si>
    <t>ZAP DROBETA</t>
  </si>
  <si>
    <t>Drobeta Turnu Severin, Şimian, Dudaşul Cerneţului, Dudaşul Schelei, Brezniţa de Ocol, Magheru</t>
  </si>
  <si>
    <t>ZAP ORŞOVA</t>
  </si>
  <si>
    <t>ORŞOVA</t>
  </si>
  <si>
    <t>Gorj</t>
  </si>
  <si>
    <t>ZAP TG-JIU</t>
  </si>
  <si>
    <t>TG-JIU, TURCINESTI, PREAJBA, POLATA, IEZURENI</t>
  </si>
  <si>
    <t>ZAP MOTRU</t>
  </si>
  <si>
    <t>MOTRU, PLOSTINA, INSURATEI, LEURDA, HORASTI, RIPA, VALEA MANASTIRII, LUPOAIA</t>
  </si>
  <si>
    <t>ZAP TG-CARBUNESTI</t>
  </si>
  <si>
    <t>TG-CARBUNESTI</t>
  </si>
  <si>
    <t>ZAP ROVINARI</t>
  </si>
  <si>
    <t>ROVINARI</t>
  </si>
  <si>
    <t>ZAP BUMBESTI- JIU</t>
  </si>
  <si>
    <t>ZAP TISMANA</t>
  </si>
  <si>
    <t>TISMANA, TOPESTI, GORNOVITA, VALCELE, VINATA, UNGURENI, POCRUIA</t>
  </si>
  <si>
    <t>ZAP GODINESTI-MATASARI</t>
  </si>
  <si>
    <t>GODINESTI, STRAMBA VULCAN</t>
  </si>
  <si>
    <t>Dolj</t>
  </si>
  <si>
    <t>ZAP ȘIMNIC SUPERIOR</t>
  </si>
  <si>
    <t>CRAIOVA</t>
  </si>
  <si>
    <t>ZAP ȘIMNIC INFERIOR</t>
  </si>
  <si>
    <t>ZAP ȘIMNIC INDUSTRIAL</t>
  </si>
  <si>
    <t>ZAP FĂCĂI</t>
  </si>
  <si>
    <t>CRAIOVA, Preajba</t>
  </si>
  <si>
    <t>ZAP BĂILEŞTI</t>
  </si>
  <si>
    <t>BĂILEŞTI</t>
  </si>
  <si>
    <t>ZAP CALAFAT</t>
  </si>
  <si>
    <t>CALAFAT</t>
  </si>
  <si>
    <t>ZAP DĂBULENI</t>
  </si>
  <si>
    <t>DĂBULENI</t>
  </si>
  <si>
    <t>ZAP FILIAŞI</t>
  </si>
  <si>
    <t>FILIAŞI</t>
  </si>
  <si>
    <t>ZAP SEGARCEA</t>
  </si>
  <si>
    <t>SEGARCEA</t>
  </si>
  <si>
    <t>Vâlcea</t>
  </si>
  <si>
    <t xml:space="preserve">19.57
31.03
0
0
</t>
  </si>
  <si>
    <t xml:space="preserve">76,92
42,86
0
</t>
  </si>
  <si>
    <t>Mehedinți</t>
  </si>
  <si>
    <t>BUMBEȘTI- JIU</t>
  </si>
  <si>
    <t>96.42
97.25</t>
  </si>
  <si>
    <t xml:space="preserve">75
50
</t>
  </si>
  <si>
    <t>33,33
40</t>
  </si>
  <si>
    <t>0
25</t>
  </si>
  <si>
    <t xml:space="preserve">
63,41</t>
  </si>
  <si>
    <t xml:space="preserve">60
0
</t>
  </si>
  <si>
    <t xml:space="preserve">66,66
0
</t>
  </si>
  <si>
    <t>63,63
57,14</t>
  </si>
  <si>
    <t>33.33</t>
  </si>
  <si>
    <t xml:space="preserve">0
0
0
</t>
  </si>
  <si>
    <t>Arad</t>
  </si>
  <si>
    <t>ZAP UZINA DE APĂ ARAD</t>
  </si>
  <si>
    <t>Arad, Aluniș, Andrei Șaguna, Bodrog, Călugăreni, Cicir, Fântânele, Frumușeni, Horia, Livada, Mândruloc, Sânpaul, Șimand, Sânlean, Șofronea, Vladimirescu, Zădăreni, Zimand Cuz, Zimandu Nou</t>
  </si>
  <si>
    <t>subterană</t>
  </si>
  <si>
    <t>UZINA DE APĂ BOCSIG</t>
  </si>
  <si>
    <t>Bocsig, Mânerău, Răpsig, Hășmaș, Beliu, Tăgădău, Archiș, Comănești, Susag, Avram Iancu, Vasile Goldiș, Coroi, Chișlaca, Craiva, Siad, Rogoz</t>
  </si>
  <si>
    <t>UZINA DE APĂ CHIȘINEU CRIȘ</t>
  </si>
  <si>
    <t>Chișineu Criș, Nădab</t>
  </si>
  <si>
    <t>UZINA DE APĂ CURTICI</t>
  </si>
  <si>
    <t>Curtici ,Sanmartin, Macea, Variașu Mare, Dorobanți, Iratos</t>
  </si>
  <si>
    <t>UZINA DE APĂ GURAHONȚ</t>
  </si>
  <si>
    <t>Gurahonț, Almaș, Brazii, Iacobini, Pescari,Iosaș, Bonțești, Honțisor, Cil, Rădești, Joia Mare, Feniș, Mădrigești, Dieci, Buceava, Secaș, Crocna</t>
  </si>
  <si>
    <t>UZINA DE APĂ GHIOROC</t>
  </si>
  <si>
    <t>Covăsânț , Ghioroc, Cuvin, Păuliș, Barațca, Miniș</t>
  </si>
  <si>
    <t>Nitrat</t>
  </si>
  <si>
    <t>UZINA DE APĂ INEU</t>
  </si>
  <si>
    <t>Ineu, Mocrea, Chereluș, Șicula, Gurba</t>
  </si>
  <si>
    <t>UZINA DE APĂ LIPOVA</t>
  </si>
  <si>
    <t>Lipova</t>
  </si>
  <si>
    <t>UZINA DE APĂ NĂDLAC</t>
  </si>
  <si>
    <t>Nădlac, Șeitin</t>
  </si>
  <si>
    <t>UZINA DE APĂ PECICA</t>
  </si>
  <si>
    <t>Pecica</t>
  </si>
  <si>
    <t>UZINA DE APĂ PÂNCOTA</t>
  </si>
  <si>
    <t>Tauț , Dud, Pâncota, Târnova, Șiria, Galșa, Mâsca</t>
  </si>
  <si>
    <t>UZINA DE APĂ SÂNTANA</t>
  </si>
  <si>
    <t>Sântana, Olari</t>
  </si>
  <si>
    <t>UZINA DE APĂ SEBIȘ</t>
  </si>
  <si>
    <t>Sebiș, Donceni, Sălăjeni, Bârsa, Aldești, Voivodeni, Hodiș, Buteni, Cuied</t>
  </si>
  <si>
    <t>suprafață</t>
  </si>
  <si>
    <t>Hunedoara</t>
  </si>
  <si>
    <t>DEVA</t>
  </si>
  <si>
    <t>Deva ,Archia, Santuhalm, Cristur, Barcea Mica</t>
  </si>
  <si>
    <t>CALAN</t>
  </si>
  <si>
    <t>Calan,Strei Sangeorgiu ,Criseni,Batiz,Calanu Mic, Nadastia de Jos, Nadastia de Sus ,Strei, StreiSacel, Valea Sangeorgiului , Ohaba Streiului</t>
  </si>
  <si>
    <t>SIMERIA</t>
  </si>
  <si>
    <t>Simeria,Barcea Mare, Santandrei, Saulesti, Simeria Veche , Uroi, Carpinis</t>
  </si>
  <si>
    <t>HATEG</t>
  </si>
  <si>
    <t>Hateg,Nalatvad,Silvasu de Jos, Silvasu de Sus</t>
  </si>
  <si>
    <t>HUNEDOARA</t>
  </si>
  <si>
    <t>Hunedoara,Pestisu Mare, Hasdat</t>
  </si>
  <si>
    <t>BRAD</t>
  </si>
  <si>
    <t>Brad ,Taratel</t>
  </si>
  <si>
    <t>ORASTIE</t>
  </si>
  <si>
    <t>Orastie,Pricaz,Castau,Bobalna,Folt,Rapoltu Mare, Comuna Martinesti</t>
  </si>
  <si>
    <t>PETROSANI</t>
  </si>
  <si>
    <t>Izvor Polatiste, Izvorul Izvor, Izvorul Stoinicioara, Paraul Taia Paraul Jiet</t>
  </si>
  <si>
    <t>mixtă</t>
  </si>
  <si>
    <t>PETRILA</t>
  </si>
  <si>
    <t>Petrila</t>
  </si>
  <si>
    <t>LUPENI</t>
  </si>
  <si>
    <t>Lupeni</t>
  </si>
  <si>
    <t>VULCAN</t>
  </si>
  <si>
    <t>Vulcan</t>
  </si>
  <si>
    <t>URICANI</t>
  </si>
  <si>
    <t>Uricani</t>
  </si>
  <si>
    <t>Timiș</t>
  </si>
  <si>
    <t>Timișoara Nord</t>
  </si>
  <si>
    <t>Timișoara (zona nordică față de râul Bega)</t>
  </si>
  <si>
    <t>Timișoara Sud</t>
  </si>
  <si>
    <t>Timișoara (zona sudică față de râul Bega)</t>
  </si>
  <si>
    <t>Sânnicolau Mare</t>
  </si>
  <si>
    <t>Jimbolia</t>
  </si>
  <si>
    <t>Buziaș</t>
  </si>
  <si>
    <t>Buziaș, Bacova, Hitiaș, Racovița, Ficătar</t>
  </si>
  <si>
    <t>Moșnița Nouă</t>
  </si>
  <si>
    <t>Moșnița Nouă, Moșnița Veche</t>
  </si>
  <si>
    <t>Deta</t>
  </si>
  <si>
    <t>Deta, Opatița</t>
  </si>
  <si>
    <t>Sânmihaiu Român</t>
  </si>
  <si>
    <t>Sânmihaiu Român, Utvin</t>
  </si>
  <si>
    <t>Săcălaz</t>
  </si>
  <si>
    <t>Recaș</t>
  </si>
  <si>
    <t>Gătaia</t>
  </si>
  <si>
    <t>Gătaia, Sculia</t>
  </si>
  <si>
    <t>Giarmata</t>
  </si>
  <si>
    <t>Lugoj</t>
  </si>
  <si>
    <t>Lugoj, Tapia, Maguri</t>
  </si>
  <si>
    <t>83,33                                                      83,33                                66,66</t>
  </si>
  <si>
    <t>Dumbravita</t>
  </si>
  <si>
    <t>Dumbravița</t>
  </si>
  <si>
    <t>Giroc</t>
  </si>
  <si>
    <t>Giroc, Chișoda</t>
  </si>
  <si>
    <t>apa tratată din rețeaua de distribuție a municipiului Timișoara</t>
  </si>
  <si>
    <t>Caraș Severin</t>
  </si>
  <si>
    <t>REȘIȚA</t>
  </si>
  <si>
    <t>CARANSEBEȘ</t>
  </si>
  <si>
    <t>OȚELU ROȘU</t>
  </si>
  <si>
    <t>BĂILE HERCULANE</t>
  </si>
  <si>
    <t>BOCȘA</t>
  </si>
  <si>
    <t>MOLDOVA NOUĂ</t>
  </si>
  <si>
    <t>Vrancea</t>
  </si>
  <si>
    <t>ZAP FOCȘANI</t>
  </si>
  <si>
    <t>Subteran</t>
  </si>
  <si>
    <t>ZAP ADJUD</t>
  </si>
  <si>
    <t>orașul Adjud</t>
  </si>
  <si>
    <t xml:space="preserve">
0
0</t>
  </si>
  <si>
    <t>ZAP MĂRĂȘEȘTI</t>
  </si>
  <si>
    <t>orasul Mărășești</t>
  </si>
  <si>
    <t>ZAP ODOBEȘTI</t>
  </si>
  <si>
    <t>orașul Odobești</t>
  </si>
  <si>
    <t>ZAP PANCIU</t>
  </si>
  <si>
    <t>orașul Panciu</t>
  </si>
  <si>
    <t>ZAP VULTURU</t>
  </si>
  <si>
    <t>comuna Vulturu , satele Hîngulești, Botîrlău, Vulturu, Maluri și
cartierul "Gigi Becali"</t>
  </si>
  <si>
    <t>0
30</t>
  </si>
  <si>
    <t xml:space="preserve">
66,6</t>
  </si>
  <si>
    <t>orașul Focșani (inclusiv cartierul Mîndrești) și comunele  Cîmpineanca, Golești și Vînători</t>
  </si>
  <si>
    <t>Tulcea</t>
  </si>
  <si>
    <t>TULCEA</t>
  </si>
  <si>
    <t>Suburbia T.Vladimirescu; 
Câșlița (Mineri parțial)</t>
  </si>
  <si>
    <t>MACIN</t>
  </si>
  <si>
    <t>Macin</t>
  </si>
  <si>
    <t>Babadag</t>
  </si>
  <si>
    <t>Galați</t>
  </si>
  <si>
    <t>Uzina II- municipiul Galati</t>
  </si>
  <si>
    <t>Municipiul Galati</t>
  </si>
  <si>
    <t>Filesti -municipiul Galati</t>
  </si>
  <si>
    <t>Turn apa- municipiul Galati</t>
  </si>
  <si>
    <t>Rezervor Traian- municipiul Galati</t>
  </si>
  <si>
    <t>Balcescu- municipiul Tecuci</t>
  </si>
  <si>
    <t>Municipiul Tecuci</t>
  </si>
  <si>
    <t>Uzina pe platforma Combinatului Siderurgic Galati (SC LIBERTY GALATI SA)</t>
  </si>
  <si>
    <t>Constanța</t>
  </si>
  <si>
    <t>ZONA 1 CONSTANȚA</t>
  </si>
  <si>
    <t>Zona I.C. Br tianu, Cartier Palas – CFR,
Zona Industrială, Zona C.E.T, Zona Faleză Sud, Zona Km 4/ Km4 -5/ Km 5, Zona Abator, Cartier 
Medeea, Cartier Viile Noi, Complex Constanța Sud</t>
  </si>
  <si>
    <t>ZONA 2 CONSTANȚA</t>
  </si>
  <si>
    <t>Str.  Interioara  1, Str. 
Interioara 2, Str. Interioara 3, Str. Interioara 4, Zona Depozite Traian, Cartier Coiciu, Str Baba 
Novac, Str IL Caragiale, Str. Dezrobirii,Cartier Anadalchioi, Str. Baba Novac, Str. Dezrobirii,
Str.Al. Lapusneanu, B-dul Tomis, Zona Centrala, Str. N. Iorga, B-dul Mamaia, Str. M .Eminescu,
Str. I.G. Duca, Str. Traian, B-dul Marinarilor, Zona Peninsulara, Centrul Vechi</t>
  </si>
  <si>
    <t>ZONA 3 CONSTANȚA</t>
  </si>
  <si>
    <t>Zona Tomis I, Str Nicolae Iorga, B-dul Tomis,
B-dul Al. Lapusneanu, Zona Tomis II, B-dul Mamaia, Str Soveja, Str Primaverii, Str. Mircea cel 
Batran, Str. Nicolae Iorga, Zona Kaufland, Str. Oborului, Str. Garofitei, B-dul Al. Lapusneanu, 
B-dul I.C. Bratianu</t>
  </si>
  <si>
    <t>ZONA 4 CONSTANȚA</t>
  </si>
  <si>
    <t>Zona Faleza Nord, Str.  Pescarilor,  B-dul 
Mamaia, Statiunea Mamaia, Mamaia Sat, Zona Tomis III, Zona Tomis Nord, Str. Soveja, Str. 
Primaverii, B-dul Tomis, B-dul Al. Lapusneanu</t>
  </si>
  <si>
    <t>ZONA 5 CONSTANȚA</t>
  </si>
  <si>
    <t>Zona Tomis Nord, Str. Tulcei, Str. Stefanita
Voda, B-dul Tomis, B-dul Aurel Vlaicu, Zona Campus, Str. Soveja, Bd. Lapusneanu</t>
  </si>
  <si>
    <t>MANGALIA 1</t>
  </si>
  <si>
    <t>Mangalia Sud</t>
  </si>
  <si>
    <t>TATLAGEAC</t>
  </si>
  <si>
    <t>MURFATLAR</t>
  </si>
  <si>
    <t>Murfatlar, Poarta Alb , Gale u</t>
  </si>
  <si>
    <t>Nitrati</t>
  </si>
  <si>
    <t>EFORIE NORD</t>
  </si>
  <si>
    <t>Eforie Nord</t>
  </si>
  <si>
    <t>EFORIE SUD</t>
  </si>
  <si>
    <t>Eforie Sud, Tuzla</t>
  </si>
  <si>
    <t>HÂRȘOVA</t>
  </si>
  <si>
    <t>Hârșova, Ciobanu</t>
  </si>
  <si>
    <t>NĂVODARI 1</t>
  </si>
  <si>
    <t>OVIDIU 1</t>
  </si>
  <si>
    <t>Ovidiu Zona I, Cartier Palazu Mare</t>
  </si>
  <si>
    <t>HIDROFOR MEDGIDIA</t>
  </si>
  <si>
    <t>Medgidia zona 1, Remus Opreanu</t>
  </si>
  <si>
    <t>CENTRU MEDGIDIA</t>
  </si>
  <si>
    <t>Medgidia zona II centru</t>
  </si>
  <si>
    <t>EST MEDGIDIA</t>
  </si>
  <si>
    <t>Medgidia zona III Est</t>
  </si>
  <si>
    <t>CERNAVODĂ</t>
  </si>
  <si>
    <t>Cernavodă zona III</t>
  </si>
  <si>
    <t>CUMPĂNA</t>
  </si>
  <si>
    <t>Cumpăna, Lazu, Agigea</t>
  </si>
  <si>
    <t>COSTINE TI</t>
  </si>
  <si>
    <t>Costinești, Schitu</t>
  </si>
  <si>
    <t>LIMANU</t>
  </si>
  <si>
    <t>Limanu, 2 Mai, Vama Veche</t>
  </si>
  <si>
    <t>MIHAIL KOG LNICEANU 1</t>
  </si>
  <si>
    <t>Mihail Kog lniceanu zona 1</t>
  </si>
  <si>
    <t>VALU LUI TRAIAN 1</t>
  </si>
  <si>
    <t>Valu Traian zona 1</t>
  </si>
  <si>
    <t>COBADIN</t>
  </si>
  <si>
    <t>Cobadin, Viișoara</t>
  </si>
  <si>
    <t>Mangalia Nord, Saturn, Venus, Jupiter, Cap Aurora, Neptun, Olimp, 23August</t>
  </si>
  <si>
    <t>Buzău</t>
  </si>
  <si>
    <t>Crâng</t>
  </si>
  <si>
    <t>MICRO XIV, MICRO XII, TITULESCU, I.M.C., N.
BALCESCU, PT 38</t>
  </si>
  <si>
    <t>SUD</t>
  </si>
  <si>
    <t>CARTIER POSTA, VAE APCAROM, BARIERA PLOIESTI,
UNIRII, ZONA GARII, SPATARU</t>
  </si>
  <si>
    <t>EST</t>
  </si>
  <si>
    <t>MICRO 3,OBOR, EPISCOPIEI</t>
  </si>
  <si>
    <t>ZAHAR</t>
  </si>
  <si>
    <t>BUZAU, MICRO 5, BROSTENI, DOROBANTI, M. VITEAZU,
CENTRU, PT HASDEU</t>
  </si>
  <si>
    <t>VOETIN</t>
  </si>
  <si>
    <t>municipiul.Rm. Sarat</t>
  </si>
  <si>
    <t>SIRIU</t>
  </si>
  <si>
    <t>oras Nehoiu si comuna Siriu</t>
  </si>
  <si>
    <t>VERNESTI</t>
  </si>
  <si>
    <t>Vernesti, Candesti, Niscov, Sasenii Vechi, Sasenii Noi, Zoresti,
Carlomanesti, Mierea</t>
  </si>
  <si>
    <t>Brăila</t>
  </si>
  <si>
    <t>BRAILA</t>
  </si>
  <si>
    <t>GROPENI</t>
  </si>
  <si>
    <t>INSURATEI</t>
  </si>
  <si>
    <t>Alba</t>
  </si>
  <si>
    <t>ZAP ALBA IULIA CETATE</t>
  </si>
  <si>
    <t>Alba Iulia (Zona cetate, Oarda de Sus, Oarda de Jos, Micesti, Piclisa și Recea)Ighiu (Sard)Metes (Tăuți și Ampoița)</t>
  </si>
  <si>
    <t>ZAP ALBA IULIA CENTRU</t>
  </si>
  <si>
    <t>Zona centru, Ampoi, Bărăbanț și Partos</t>
  </si>
  <si>
    <t>ZAP CIUGUD-SÂNTIMBRU</t>
  </si>
  <si>
    <t>Sântimbru (Sântimbru, Coșlariu si Galtiu)Ciugud (Ciugud, Drâmbar, Limba, Hăpria, Șeușa,Teleac, Totoi și Dumitra(com. Sântimbru)Berghin (Berghin, Ghirbom, Henig și Straja)Ohaba (Ohaba, Colibi și Secășel)</t>
  </si>
  <si>
    <t>ZAP TEIUȘ</t>
  </si>
  <si>
    <t>Teiuș, Beldiu</t>
  </si>
  <si>
    <t>ZAP AIUD</t>
  </si>
  <si>
    <t>Aiud, Aiudul de Sus, Gâmbaș,Păgida, Ciumbrud, Garbova de Jos, Sâncrai, Tifra și Măgina.</t>
  </si>
  <si>
    <t>ZAP BLAJ</t>
  </si>
  <si>
    <t>Blaj (Blaj, Mănărade, Petrisat, Spătac, Tiur, Izvoarele și Veza)Mihalț (Mihalț, Cistei și Obreja)Crăciunelu de Jos,Coșlariu Nou ,Bucerdea Grânoasă</t>
  </si>
  <si>
    <t>ZAP SÎNCEL-CETATEA DE BALTĂ</t>
  </si>
  <si>
    <t>Sâncel (Sâncel, Iclod și Pănade) Jidvei (Jidvei, Feisa, Căpâlna de Jos, Bălcaciu și Veseuș) Șona (Șona, Biia, Lunca Târnavei și Sânmiclaus, Sânbenedict și Medveș(com. Fărău) Cetatea de Baltă (Cetatea de Baltă, Sântămărie și Tătârlaua)</t>
  </si>
  <si>
    <t>ZAP VALEA LUNGĂ</t>
  </si>
  <si>
    <t>Valea Lungă (Valea Lungă, Glogoveț, Lodroman, Lunca și Tauni)Roșia de Secaș (Roșia de Secaș, Tău și Ungurei) Cergău (Cergău Mare, Cergău Mic și Lupu)Cenade</t>
  </si>
  <si>
    <t>ZAP OCNA MUREȘ</t>
  </si>
  <si>
    <t>Ocna Mureș (Ocna Mureș, Uioara de Sus, Uioara de Jos, Cisteiu de Mureș, Micoșlaca și Războieni - Cetate) Unirea (Unirea, Inoc și Dumbrava)Noșlac (Noșlac și Căptălan)Fărău (Fărau, Heria și Șilea)</t>
  </si>
  <si>
    <t>ZAP SEBEȘ</t>
  </si>
  <si>
    <t>Sebeș, Lancrăm și Petrești</t>
  </si>
  <si>
    <t>ZAP DAIA-GÎRBOVA</t>
  </si>
  <si>
    <t>Daia Română,Cut ,Câlnic,Doștat (Doștat și Boz),Gârbova (Gârbova și Reciu)</t>
  </si>
  <si>
    <t>ZAP CUGIR</t>
  </si>
  <si>
    <t>Cugir (Cugir și Vinerea) Șibot (Șibot, Balomirul de Cîmp, Sărăcsău și Băcăinți)</t>
  </si>
  <si>
    <t>ZAP CÎMPENI</t>
  </si>
  <si>
    <t>Câmpeni (Câmpeni, Boncești, Mihoiești, Valea Bistrii și Vîrși),Sohodol (Sohodol, Gura Sohodol și Lazuri) Bistra (Bistra, Gârde, Dealul Muncelului, Hudricești, Lunca Largă și Lunca Merilor),Lupșa (Mușca)</t>
  </si>
  <si>
    <t>Brașov</t>
  </si>
  <si>
    <t>ZAP UZINA TÂRLUNG</t>
  </si>
  <si>
    <t>mun.Brasov (partial), mun.Sacele (partial),com.Harman, com. Harman -sat Podu Olt, com.Halchiu, com.Halchiu-sat Satu Nou, com.Bod.</t>
  </si>
  <si>
    <t>ZAP FORAJE CA Brașov-Ghimbav</t>
  </si>
  <si>
    <t>mun.Brasov (partial) si or.Ghimbav</t>
  </si>
  <si>
    <t>Subterana</t>
  </si>
  <si>
    <t>ZAP CIUCAS</t>
  </si>
  <si>
    <t>mun.Brasov (partial) si mun.Sacele (partial) si com.Tarlungeni (furnizare de la Compania Apa)</t>
  </si>
  <si>
    <t>ZAP FELDIOARA</t>
  </si>
  <si>
    <t>Feldioara</t>
  </si>
  <si>
    <t>ZAP B MORANI</t>
  </si>
  <si>
    <t>Zarnesti:Tohanu vechi, Tohan Blocuri, Fabrica Ecopaper</t>
  </si>
  <si>
    <t>ZAP UCEA</t>
  </si>
  <si>
    <t>Victoria, com.Ucea, Com.Dragus, Com.Vistea (fara sat Rucar)</t>
  </si>
  <si>
    <t>ZAP RASNOV</t>
  </si>
  <si>
    <t>Rasnov</t>
  </si>
  <si>
    <t>ZAP SOHODOL</t>
  </si>
  <si>
    <t>com.Bran. sat Sohodol</t>
  </si>
  <si>
    <t>ZAP BRAN</t>
  </si>
  <si>
    <t>com.Bran. Bran Poarta. Predelut</t>
  </si>
  <si>
    <t>ZAP A MORANI</t>
  </si>
  <si>
    <t>Zarnesti (inclusiv cart.Grui. Caraiman)</t>
  </si>
  <si>
    <t>ZAP CODLEA FORAJE</t>
  </si>
  <si>
    <t>mun.Codlea</t>
  </si>
  <si>
    <t>ZAP SIMON</t>
  </si>
  <si>
    <t>com.Bran-sat Simon</t>
  </si>
  <si>
    <t>ZAP CRISTIAN</t>
  </si>
  <si>
    <t>com.Cristian</t>
  </si>
  <si>
    <t>ZAP BUDILA</t>
  </si>
  <si>
    <t>com. Budila</t>
  </si>
  <si>
    <t>ZAP RACADAU</t>
  </si>
  <si>
    <t>mun.Brasov (partial)</t>
  </si>
  <si>
    <t>ZAP POIANA BRASOV</t>
  </si>
  <si>
    <t>statiunea turistica Poiana Brasov</t>
  </si>
  <si>
    <t>ZAP POJORTA</t>
  </si>
  <si>
    <t>sat Beclean (resedinta com.Beclean),sat Luta (com.Beclean), com.Cincu (fara sat Toarcla), com.Voila (fara sat Sambata de jos), com.Vistea-sat Rucar, com.Soars-sat Rodbav, com.Lisa –sat Pojorta.</t>
  </si>
  <si>
    <t>ZAP ZONA II PREDEAL</t>
  </si>
  <si>
    <t>Predeal (partial). Timisu de Sus</t>
  </si>
  <si>
    <t>ZAP FLAVUS</t>
  </si>
  <si>
    <t>mun.Brasov(partial-cartier nou zona Coresi)</t>
  </si>
  <si>
    <t>ZAP SAROS</t>
  </si>
  <si>
    <t>com.Hoghiz, Hoghiz-sat Fantana, com.Ungra, Com.Homorod , or.Rupea (inclusiv Rupea Gara)</t>
  </si>
  <si>
    <t>ZAP PREJMER FORAJE ANIF</t>
  </si>
  <si>
    <t>com.Prejmer (inclusiv Stupinii Prejmer), com.Prejmer-sat Lunca Calnicului</t>
  </si>
  <si>
    <t>ZAP FAGARAS</t>
  </si>
  <si>
    <t>oras Fagaras</t>
  </si>
  <si>
    <t>Covasna</t>
  </si>
  <si>
    <t>SFÂNTU GHEORGHE</t>
  </si>
  <si>
    <t>Chilieni, Coșeni, Ilieni, Dobolii de Jos, Sâncrai, Arcuș, Ozun, Sântionlunca, Bicfalău, Lisnău</t>
  </si>
  <si>
    <t>TÂRGU SECUIESC</t>
  </si>
  <si>
    <t>Lunga, Săsăuși, Tinoasa, Sânzieni</t>
  </si>
  <si>
    <t>COVASNA</t>
  </si>
  <si>
    <t>Chiuruș, Brateș, Pachia, Telechia</t>
  </si>
  <si>
    <t>ÎNTORSURA BUZĂULUI</t>
  </si>
  <si>
    <t>Floroaia, Brădet, Barcani, Sita Buzăului</t>
  </si>
  <si>
    <t>BARAOLT</t>
  </si>
  <si>
    <t>Harghita</t>
  </si>
  <si>
    <t>Miercurea Ciuc</t>
  </si>
  <si>
    <t>Odorheiu Secuiesc</t>
  </si>
  <si>
    <t>Odorheiu Secuiesc, Feliceni</t>
  </si>
  <si>
    <t>Gheorgheni</t>
  </si>
  <si>
    <t>Cristuru Secuiesc</t>
  </si>
  <si>
    <t>Cristuru Secuiesc, Betești, Porumbeni</t>
  </si>
  <si>
    <t>Topliţa</t>
  </si>
  <si>
    <t>Vlăhiţa</t>
  </si>
  <si>
    <t>Bălan</t>
  </si>
  <si>
    <t>Frumoasa</t>
  </si>
  <si>
    <t>Nadejdea, Mihaileni</t>
  </si>
  <si>
    <t>Izvoare-Zetea</t>
  </si>
  <si>
    <t>Izvoare, Sub Cetate, Zetea,
Fancel, Tibod, Bradesti, Satu Mare, Sancrai, Ulcani, Tamasu, Tarnovita</t>
  </si>
  <si>
    <t>Sândominic</t>
  </si>
  <si>
    <t>Sandominic, Carta, Tomensti, Danesti, Madaras.</t>
  </si>
  <si>
    <t>Remetea</t>
  </si>
  <si>
    <t>Remetea, Ditrău</t>
  </si>
  <si>
    <t>Mureș</t>
  </si>
  <si>
    <t>Zonă de joasă presiune</t>
  </si>
  <si>
    <t>Târgu Mureş</t>
  </si>
  <si>
    <t>Suprafaţă</t>
  </si>
  <si>
    <t>Zonă de presiune medie</t>
  </si>
  <si>
    <t>Zona de Câmpie</t>
  </si>
  <si>
    <t>Zona Rurală</t>
  </si>
  <si>
    <t>Zona Reghin</t>
  </si>
  <si>
    <t>Reghin, Solovăstru, Jabeniţa, Petelea, Gorneşti, Periş, Fărăgău, Tonciu,
Ideciu de Jos</t>
  </si>
  <si>
    <t>Zona Sighişoara</t>
  </si>
  <si>
    <t>Sighişoara, Albeşti, Boiu, Topa</t>
  </si>
  <si>
    <t>Zona Târnăveni</t>
  </si>
  <si>
    <t>Târnăveni, Bobohalma, Băgaciu, Deleni</t>
  </si>
  <si>
    <t>Zona Luduş</t>
  </si>
  <si>
    <t>Luduş, Cioarga, Avrămeşti, Roşiori</t>
  </si>
  <si>
    <t>Zona Iernut</t>
  </si>
  <si>
    <t>Iernut, Cipău, Sfântu Gheorghe, Lechinţa, Sânpaul, Valea Izvoarelor,
Chirileu, Cucerdea, Şeulia de Mureş</t>
  </si>
  <si>
    <t>Zona Deda - Aluniş</t>
  </si>
  <si>
    <t>Bistra Mureşului, Deda, Pietriş, Ruşii Munţi, Maioreşti, Morăreni, Sebeș,
Aluniș, Fițcău, Lunca Mureșului, Brâncovenesti, Vălenii de Mureș</t>
  </si>
  <si>
    <t>Zona Sovata I</t>
  </si>
  <si>
    <t>Sovata, Sărăţeni, Chibed, Ghindari, Trei Sate</t>
  </si>
  <si>
    <t>Zona Sovata II</t>
  </si>
  <si>
    <t>Sovata, Hodoşa, Eremitu, Chiheru de Jos</t>
  </si>
  <si>
    <t>Zona Sâncraiu de Mureş</t>
  </si>
  <si>
    <t>Sâncraiu de Mureş, Nazna</t>
  </si>
  <si>
    <t>Ceuaşu de Câmpie, Câmpeniţa, Porumbeni, Săbed, Voiniceni, Crăieşti,
Mădăraş, Pogăceaua, Bologaia, Ciulea, Deleni, Pârâu Crucii, Satu Nou, Sicele, Văleni, Căciulata, Coasta Mare, Lenis, Râciu, Sânmărtinu de Câmpie, Ulieş, Sânpetru de Câmpie, Tusin, Sarmasu, Balda, Larga, Morut, Sărmaşel, Sărmaşel-Gară, Vişinelu, Şincai,Lechincioara, Pusta, Fânaţe, Valea Mare,Valea Mică</t>
  </si>
  <si>
    <t>Sângeorgiu de Mureş, Tofalău, Ernei, Cristeşti, Ungheni, Cerghid, Cerghizel, Moreşti, Recea, Vidrasău</t>
  </si>
  <si>
    <t>Sibiu</t>
  </si>
  <si>
    <t>SIBIU</t>
  </si>
  <si>
    <t>Sibiu, Cristian, Sura Mica, Ocna Sibiului, Rusciori, Mandra,Loamnes,Sura Mare, Hamba, Selimbar, Vestem, Mohu, Bungard,Pauca,Presaca,Bogatu Roman, Brosteni;</t>
  </si>
  <si>
    <t>Mixt</t>
  </si>
  <si>
    <t>CISNADIE</t>
  </si>
  <si>
    <t>Cisnadie, Rasinari, Tocile, Cisnadioara(partial-o strada)</t>
  </si>
  <si>
    <t>AVRIG</t>
  </si>
  <si>
    <t>Avrig, Marsa, Racovita, Bradu</t>
  </si>
  <si>
    <t>MEDIAS</t>
  </si>
  <si>
    <t>Medias, Valea Lunga, Bazna, Boian, Ighisu Nou,Darlos</t>
  </si>
  <si>
    <t>ARPASU</t>
  </si>
  <si>
    <t>Bihor</t>
  </si>
  <si>
    <t>ZAP Aleșd</t>
  </si>
  <si>
    <t>Aleșd</t>
  </si>
  <si>
    <t>ZAP Beiuș</t>
  </si>
  <si>
    <t>Beiuș, Delani</t>
  </si>
  <si>
    <t>ZAP Derna – Popești</t>
  </si>
  <si>
    <t>Derna, Budoi, Sacalasău, Popești, Bistra, Voivozi, Cuzap, Varviz</t>
  </si>
  <si>
    <t>54.55
33.33</t>
  </si>
  <si>
    <t>ZAP Marghita</t>
  </si>
  <si>
    <t>Marghita</t>
  </si>
  <si>
    <t>ZAP Oradea Zona 1</t>
  </si>
  <si>
    <t>Oradea, Oșorhei, Fughiu, Cheriu, Felcheriu, Alparea, Husasău de Criș, Sărand, Ineu, Paleu, Săldăbagiu de Munte.</t>
  </si>
  <si>
    <t>ZAP Oradea Zona 2</t>
  </si>
  <si>
    <t>Oradea, Nojorid, Livada, Leș, Sântandrei, Palota, Tărian, Girișiu de Criș, Sânmartin, Rontău, Haieu, Cordău, Cihei, Băile 1 Mai, Băile Felix, Mierlău, Calea Mare, Dicănești, Sântelec, Drăgești, Betfia, Hidișelul de Sus, Hidișelul de Jos, Bucium, Drăgești, Tășad, Ceica, Dușești.</t>
  </si>
  <si>
    <t>ZAP Salonta</t>
  </si>
  <si>
    <t>Salonta</t>
  </si>
  <si>
    <t>86.67
0</t>
  </si>
  <si>
    <t>ZAP Ștei</t>
  </si>
  <si>
    <t>Ștei, Rieni, Petrileni, Ghighișeni</t>
  </si>
  <si>
    <t>ZAP Suplacu de Barcău</t>
  </si>
  <si>
    <t>Suplacu de Barcău, Foglaș, Vîlcele, Valea Cerului, Dolea</t>
  </si>
  <si>
    <t>ZAP Tinca</t>
  </si>
  <si>
    <t>Tinca, Olcea, Călacea, Ucuriș, Belfir, Girișu Negru, Râpa</t>
  </si>
  <si>
    <t>Bistrița Năsăud</t>
  </si>
  <si>
    <t>ZAP BISTRIȚA 1</t>
  </si>
  <si>
    <t>ZAP BISTRIȚA 2</t>
  </si>
  <si>
    <t>Anieș, Maieru și Rodna</t>
  </si>
  <si>
    <t>ZAP BISTRIȚA 3</t>
  </si>
  <si>
    <t xml:space="preserve">Beclean, Beclenuț, Coldău, Figa, Rusu de Jos, Braniştea, Măluţ, Chiuza, Săsarm, Piatra, Uriu, Cristeştii Ciceului, Ilişua, Reteag, Ciceu Giurgești, Negrilești, Căianu Mic, Căianu Mare, Baţa şi Ciceu Mihăieşti </t>
  </si>
  <si>
    <t>ZAP BISTRIȚA 4</t>
  </si>
  <si>
    <t>Năsăud, Feldru, Nepos, Rebrișoara, Salva</t>
  </si>
  <si>
    <t>ZAP BISTRIȚA 5</t>
  </si>
  <si>
    <t>Sângeorz- Băi</t>
  </si>
  <si>
    <t>ZAP BISTRIȚA 6</t>
  </si>
  <si>
    <t>Bistriţa Bârgăului, Prundu Bârgăului, Susenii Bârgăului, Tiha Bârgăului, Mijlocenii Bârgăului, Josenii Bârgăului, Rusu Bârgăului, Livezile, Dorolea, Valea Poienii</t>
  </si>
  <si>
    <t>ZAP BISTRIȚA 7</t>
  </si>
  <si>
    <t>Satu Nou, Petriș, Ghinda, Bistrița</t>
  </si>
  <si>
    <t>ZAP BISTRIȚA 8</t>
  </si>
  <si>
    <t>Telciu, Telcișor</t>
  </si>
  <si>
    <t>Bistrița, Unirea, Sigmir, Viișoara, Sărata, Sărățel, Herina, Galații Bistriței, Tonciu, Dipșa, Albeștii Bistriței, Viile Tecii, Teaca, Crainimăt, Șieu Măgheruș, Chintelnic, Chiraleș, Coasta, Șieu Odorhei, Șintereag, Șieu Sfântu, Nimigea de Sus, Nimigea de Jos, Mocod, Mintiu, Florești, Mogoșeni, Tăure, Cociu, Lechința, Vermeș, Matei, Corvinești, Feleac, Nușeni,Beudiu, Vița, Rusu de Sus, Malin, Blăjenii de Sus, Blăjenii de Jos, Caila, Dumitra, Cepari, Tărpiu, Țigău, Sâniacob, Șieu Cristur, Șirioara, Bretea, Agrișu de Sus, Agrișu de Jos, Arcalia, Orheiu Bistriței, Jelna, Budacu de Jos, Buduș, Simionești, Monariu</t>
  </si>
  <si>
    <t>Cluj</t>
  </si>
  <si>
    <t>ZAP Zona de presiune inferioară</t>
  </si>
  <si>
    <t>Cluj-Napoca</t>
  </si>
  <si>
    <t>ZAP Zona de presiune intermediară</t>
  </si>
  <si>
    <t>ZAP Zona de presiune medie</t>
  </si>
  <si>
    <t>ZAP Zona de presiune superioară</t>
  </si>
  <si>
    <t>ZAP Zona de presiune înaltă</t>
  </si>
  <si>
    <t xml:space="preserve"> Zona de aprovizionare rural nr. 6</t>
  </si>
  <si>
    <t xml:space="preserve">Gilau, Somesu Rece, Somesu Cald, Baciu, Corusu, Popesti, Salistea Noua, Suceag, Radaia, Garbau, Vistea, Turea, Nadasel, Aghires Fabrici, Aghires Sat, Leghia, Sanpaul, Sardu, Mihaiesti, Berindu, Chinteni, Deusu, Vechea, Sanmartin, Macicasu  </t>
  </si>
  <si>
    <t xml:space="preserve"> Zona de aprovizionare cu apă rural nr. 7</t>
  </si>
  <si>
    <t>Floresti, Luna de Sus, Tauti, Savadisla, Finisel, Vlaha, Stolna</t>
  </si>
  <si>
    <t xml:space="preserve"> Zona de aprovizionare cu apă rural nr. 8</t>
  </si>
  <si>
    <t>Apahida, Cimpenesti, Dezmir, Sannicoara, Pata, Bodrog, Sub Coasta, Jucu de Sus, Jucu Herghelie, Jucu de Mijloc, Gadalin, Visea, Bontide, Rascruci, Iclod, Iclozel, Fundatura, Livada, Orman, Cornesti, Alunis, Ghirolt, Stoiana, Barlea, Tioltiur, Lujerdiu, Morau, Dabaca, Paglisa, Luna de Jos, Cojocna, Cara, Moristi, Brsa, Ciumafaia, Giula</t>
  </si>
  <si>
    <t>ZAP Dej</t>
  </si>
  <si>
    <t>Dej, Urisor, Casei, Coplean, Rugasesti, Cuzdrioara, Manasturel, Catcau, Salisca, Muncel, Vad, Cetan, Valea Grosilor, Bogata de Jos, Bogata de Sus, Calna, Curtuiusu Dejului, Nima</t>
  </si>
  <si>
    <t>ZAP Huedin</t>
  </si>
  <si>
    <t>Huedin, Bologa, Horlacea, Sancrai, Domos, Poieni, Braisor</t>
  </si>
  <si>
    <t>ZAP Gherla</t>
  </si>
  <si>
    <t>ZAP Turda</t>
  </si>
  <si>
    <t>Turda, Sandulesti, Aiton, Copaceni, Bogata, Mihai Viteazu, Cornesti, Cheia</t>
  </si>
  <si>
    <t>ZAP Câmpia Turzii</t>
  </si>
  <si>
    <t>Campia Turzii, Viisoara, Urca, Lun, Luncani, Gligoresti, Calarasi</t>
  </si>
  <si>
    <t>ZAP Zona de presiune superînalta</t>
  </si>
  <si>
    <t xml:space="preserve"> Zona de aprovizionare rural nr. 15</t>
  </si>
  <si>
    <t>Corpadea, Caianu Vama, Caianu, Caianu Mic, Valeni, Vaida Camaras, Barai, Camarasu, Samboleni, Naoiu, Ceanu Mare, Boian, Mociu, Chesau, Ghirisu Roman, Zorenii de Vale, Turmasi, Boteni, Frata, Poiana Fratii, Olariu Nou, Oas, Soporu de Campie, Berchiesu, Pedurea Iacobeni, Razoare, Suatu, Aruncuta, Damburile, Hagau, Hodaie, Palatca, Petea</t>
  </si>
  <si>
    <t>Gherla, Fizesu Gherlii, Nicula, Bont, Bunesti, Sacalaia, Sic, Taga, Santioara, Geaca, Lacu, Sucutard, Hasdate, Baita, Mintiu Gherlii, Santejude Vale, Catina, Valea Calda</t>
  </si>
  <si>
    <t>Maramureș</t>
  </si>
  <si>
    <t>ZAP MMBAIAM1/ zona urbană 1</t>
  </si>
  <si>
    <t>Baia Mare zona I superioară</t>
  </si>
  <si>
    <t>ZAP MMBAIAM2/ zona urbană 2</t>
  </si>
  <si>
    <t>Baia Mare zona II inferioară,  Recea</t>
  </si>
  <si>
    <t>ZAP MMBAIAMRURAL1/ zona rurală 1</t>
  </si>
  <si>
    <t>Grosi, Dumbravita, Copalnic Manastur</t>
  </si>
  <si>
    <t>ZAP MMBAIAMRURAL2/ zona rurală 2</t>
  </si>
  <si>
    <t xml:space="preserve"> Coltau, Sacalaseni, Coas,Satulung</t>
  </si>
  <si>
    <t>ZAP MMBAIASPRIE1/ zona urbană 1</t>
  </si>
  <si>
    <t>Baia Sprie</t>
  </si>
  <si>
    <t>ZAP MMTGLAPUS1/ zona urbană 1</t>
  </si>
  <si>
    <t>Tg. Lăpuș</t>
  </si>
  <si>
    <t xml:space="preserve">ZAP MMSIGHET/ zona urbană </t>
  </si>
  <si>
    <t>Sighetu Marmației</t>
  </si>
  <si>
    <t xml:space="preserve">ZAP MMVISEU/ zona urbană </t>
  </si>
  <si>
    <t>Viseu de Sus</t>
  </si>
  <si>
    <t>ZAP MMBORSA1/ zona urbană 1</t>
  </si>
  <si>
    <t>Borșa– zona centrală</t>
  </si>
  <si>
    <t>ZAP MMTAUTII1MAGHERAUS</t>
  </si>
  <si>
    <t xml:space="preserve"> Tăuţii Măgherăuş,  Buşag,  Merişor</t>
  </si>
  <si>
    <t>Sălaj</t>
  </si>
  <si>
    <t xml:space="preserve">ZAP ZALAU </t>
  </si>
  <si>
    <t>Zalau, Criseni, Cristur-Criseni, Girceiu, Mirsid, Hereclean, Panic, Guruslau, Diosod, Badon, Bocsita, Bocsa, Borla, Salajeni, Campia</t>
  </si>
  <si>
    <t xml:space="preserve">ZAP SIMLEU SILVANIEI </t>
  </si>
  <si>
    <t>Simleu Silvaniei, Varsolt, Recea Mica, Recea Mare, Pericei, Badacini</t>
  </si>
  <si>
    <t>ZAP JIBOU</t>
  </si>
  <si>
    <t xml:space="preserve">Jibou, Var, Cuceu, Borza,Somes Odorhei, Inau, Barsa si Domnin,Napradea, Cheud, Tranis, Somes Guruslau </t>
  </si>
  <si>
    <t>ZAP CEHU SILVANIEI</t>
  </si>
  <si>
    <t>Cehu Silvaniei,Dobrin, Doba, Sancraiu Silvaniei, Verveghiu, Salatig, Deja, Bulgar</t>
  </si>
  <si>
    <t>ZAP Satu Mare</t>
  </si>
  <si>
    <t>Satu Mare, Sătmărel, Odoreu, Micula, Lazuri, Dorolț, Vetiș, Păulean, Culciu</t>
  </si>
  <si>
    <t>ZAP Doba Carei</t>
  </si>
  <si>
    <t>Carei, Doba, Moftin, Căpleni, Urziceni, Berveni</t>
  </si>
  <si>
    <t>ZAP Tășnad</t>
  </si>
  <si>
    <t>Tășnad, Cig, Sărăuad, Valea Morii, Blaja, Tășnadul Nou, Săuca, Silvaș</t>
  </si>
  <si>
    <t>ZAP Negrești Oaș</t>
  </si>
  <si>
    <t>Negrești Oaș, Tur</t>
  </si>
  <si>
    <t>Satu Mare</t>
  </si>
  <si>
    <t>TOTAL ALBA</t>
  </si>
  <si>
    <t>TOTAL ARAD</t>
  </si>
  <si>
    <t>TOTAL ARGEȘ</t>
  </si>
  <si>
    <t>TOTAL BACĂU</t>
  </si>
  <si>
    <t>TOTAL BIHOR</t>
  </si>
  <si>
    <t>TOTAL BISTRIȚA</t>
  </si>
  <si>
    <t xml:space="preserve">TOTAL BOTOȘANI </t>
  </si>
  <si>
    <t>TOTAL BRAȘOV</t>
  </si>
  <si>
    <t>ZAP Sector 1</t>
  </si>
  <si>
    <t>ZAP Sector 2</t>
  </si>
  <si>
    <t>ZAP Sector 3</t>
  </si>
  <si>
    <t>ZAP Sector 4</t>
  </si>
  <si>
    <t>ZAP Sector 5</t>
  </si>
  <si>
    <t>ZAP Sector 6</t>
  </si>
  <si>
    <t>TOTAL BUCUREȘTI</t>
  </si>
  <si>
    <t>Tilișca, Săliste, Galeș, Vale</t>
  </si>
  <si>
    <t>TECHIRGHIOL</t>
  </si>
  <si>
    <t xml:space="preserve">Total </t>
  </si>
  <si>
    <t>N vodari Zona I, Lumina, Ovidiu II</t>
  </si>
  <si>
    <t xml:space="preserve">15,28 (din populația totală) </t>
  </si>
  <si>
    <t xml:space="preserve">9,7 (din populația totală) </t>
  </si>
  <si>
    <t>99,3
66,6</t>
  </si>
  <si>
    <t>Arpasu de Jos, Arpasu de Sus, Cartisoara, Agnita, Ruja, Coves, Barghis, Marpod, Ilimbav, Nocrich, Hosman, Vard, Veseud,Bruiu,Somartin</t>
  </si>
  <si>
    <t>No</t>
  </si>
  <si>
    <t>County</t>
  </si>
  <si>
    <t xml:space="preserve">WSZ  Name </t>
  </si>
  <si>
    <t>99.77                     99.72</t>
  </si>
  <si>
    <t>78.12           88.89</t>
  </si>
  <si>
    <t>90                         99.76</t>
  </si>
  <si>
    <t xml:space="preserve">92.98
</t>
  </si>
  <si>
    <t xml:space="preserve">80
97.01
93.10
</t>
  </si>
  <si>
    <t xml:space="preserve">60
</t>
  </si>
  <si>
    <t>92,3
98,7</t>
  </si>
  <si>
    <t>0
58,3</t>
  </si>
  <si>
    <t xml:space="preserve">
100</t>
  </si>
  <si>
    <t xml:space="preserve">93,33                                </t>
  </si>
  <si>
    <t xml:space="preserve">98,54                 99,54                                          </t>
  </si>
  <si>
    <t>53,33                               87,01                               86,84                                              90,91</t>
  </si>
  <si>
    <t>96,15                                 97,22                                                  97,44</t>
  </si>
  <si>
    <t>TOTAL Vrancea</t>
  </si>
  <si>
    <t>TOTAL Vâlcea</t>
  </si>
  <si>
    <t>TOTAL Tulcea</t>
  </si>
  <si>
    <t>TOTAL Timiș</t>
  </si>
  <si>
    <t>TOTAL Teleorman</t>
  </si>
  <si>
    <t>TOTAL Suceava</t>
  </si>
  <si>
    <t>Total Sibiu</t>
  </si>
  <si>
    <t>TOTAL Sălaj</t>
  </si>
  <si>
    <t>TOTAL Satu Mare</t>
  </si>
  <si>
    <t>TOTAL Vaslui</t>
  </si>
  <si>
    <t>TOTAL  Prahova</t>
  </si>
  <si>
    <t>TOTAL Olt</t>
  </si>
  <si>
    <t>TOTAL Neamț</t>
  </si>
  <si>
    <t>TOTAL Mureș</t>
  </si>
  <si>
    <t>TOTAL Mehedinți</t>
  </si>
  <si>
    <t>TOTAL Maramureș</t>
  </si>
  <si>
    <t>TOTAL Ilfov</t>
  </si>
  <si>
    <t>TOTAL Iași</t>
  </si>
  <si>
    <t>TOTAL Ialomița</t>
  </si>
  <si>
    <t>Total Hunedoara</t>
  </si>
  <si>
    <t>TOTAL Harghita</t>
  </si>
  <si>
    <t>TOTAL Gorj</t>
  </si>
  <si>
    <t xml:space="preserve">TOTAL Giurgiu </t>
  </si>
  <si>
    <t>TOTAL Galați</t>
  </si>
  <si>
    <t>TOTAL Dolj</t>
  </si>
  <si>
    <t>TOTAL Dâmbovița</t>
  </si>
  <si>
    <t>TOTAL Covasna</t>
  </si>
  <si>
    <t>TOTAL Constanța</t>
  </si>
  <si>
    <t>TOTAL Cluj</t>
  </si>
  <si>
    <t>TOTAL Călărași</t>
  </si>
  <si>
    <t>TOTAL Buzău</t>
  </si>
  <si>
    <t>TOTAL Brăila</t>
  </si>
  <si>
    <t>Iron</t>
  </si>
  <si>
    <t>Manganese</t>
  </si>
  <si>
    <t>Turbidity</t>
  </si>
  <si>
    <t xml:space="preserve">Iron 
Manganese </t>
  </si>
  <si>
    <t xml:space="preserve">                                         Aluminium           Turbidity                                       </t>
  </si>
  <si>
    <t>Aluminium</t>
  </si>
  <si>
    <t xml:space="preserve">Turbidity </t>
  </si>
  <si>
    <t>Iron                                        Turbidity</t>
  </si>
  <si>
    <t xml:space="preserve">Aluminium                                                      Iron                                                 Manganese                 Turbidity                 </t>
  </si>
  <si>
    <t xml:space="preserve">Iron                                                Manganese                                  Turbidity            </t>
  </si>
  <si>
    <t>Nitrate
Amonium</t>
  </si>
  <si>
    <t xml:space="preserve">Nitrate
Amonium
</t>
  </si>
  <si>
    <t>Nitrites in distribution network
Amonium</t>
  </si>
  <si>
    <t>Nitrate</t>
  </si>
  <si>
    <t>Aluminium
Turbidity</t>
  </si>
  <si>
    <t>Aluminium
Turbidiy</t>
  </si>
  <si>
    <t>Iron
Manganese</t>
  </si>
  <si>
    <t>Amonium</t>
  </si>
  <si>
    <t>Sodium</t>
  </si>
  <si>
    <t xml:space="preserve">Amonium
Manganese
</t>
  </si>
  <si>
    <t xml:space="preserve">Manganese
Sodium
</t>
  </si>
  <si>
    <t xml:space="preserve">Amonium
Nitrites in distribution network </t>
  </si>
  <si>
    <t xml:space="preserve">Manganese 
</t>
  </si>
  <si>
    <t xml:space="preserve">Lead 
Iron 
Manganese
</t>
  </si>
  <si>
    <t xml:space="preserve">Manganese
</t>
  </si>
  <si>
    <t>Antimony</t>
  </si>
  <si>
    <t>58,21
50,89                                 
71,87</t>
  </si>
  <si>
    <t>Amonium
Nitrite exit water treatment plant                                Nitrites consumers</t>
  </si>
  <si>
    <t>Amonium
Nitrite exit water treatment plant                                Nitrites consumers     Nitrites</t>
  </si>
  <si>
    <t>Nitrite exit water treatment plant                               Nitrites consumers Nitrites</t>
  </si>
  <si>
    <t xml:space="preserve">
Aluminium
Iron</t>
  </si>
  <si>
    <t>Aluminium
Iron
Manganese</t>
  </si>
  <si>
    <t xml:space="preserve">Iron </t>
  </si>
  <si>
    <t>Manganese
Iron</t>
  </si>
  <si>
    <t>Manganese
Amonium</t>
  </si>
  <si>
    <t>Thrihalomethanes – Total</t>
  </si>
  <si>
    <t>Thrihalomethanes                                       Copper                                       Aluminium</t>
  </si>
  <si>
    <t>Tipul de ZAP</t>
  </si>
  <si>
    <t xml:space="preserve">Alcătuire ZAP ( localități incluse) </t>
  </si>
  <si>
    <t>Populație ZAP</t>
  </si>
  <si>
    <t>Populație deservită cu apă</t>
  </si>
  <si>
    <t>%total populație</t>
  </si>
  <si>
    <t>Surse de apă</t>
  </si>
  <si>
    <t>Volumul de apă deservit  mc/zi</t>
  </si>
  <si>
    <t xml:space="preserve">Gradul de conformare (pe parametrii )  (%) </t>
  </si>
  <si>
    <t xml:space="preserve">Parametrii neconformi </t>
  </si>
  <si>
    <t>DPC (locuitori)</t>
  </si>
  <si>
    <t>Investiții de conformare (Euro)</t>
  </si>
  <si>
    <t>Investiții pentru conectări noi                           ( Euro)</t>
  </si>
  <si>
    <t>Investiții totale (Euro)</t>
  </si>
  <si>
    <t xml:space="preserve"> </t>
  </si>
  <si>
    <t xml:space="preserve"> Detalii ZAP mari</t>
  </si>
  <si>
    <t>Anexa nr. 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</si>
</sst>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Red]#,##0.00"/>
    <numFmt numFmtId="165" formatCode="0.00;[Red]0.00"/>
    <numFmt numFmtId="166" formatCode="#,##0;[Red]#,##0"/>
    <numFmt numFmtId="167" formatCode="0;[Red]0"/>
    <numFmt numFmtId="168" formatCode="0.0"/>
  </numFmts>
  <fonts count="9" x14ac:knownFonts="1">
    <font>
      <sz val="11"/>
      <color theme="1"/>
      <name val="Calibri"/>
      <family val="2"/>
      <scheme val="minor"/>
    </font>
    <font>
      <b/>
      <sz val="11"/>
      <color theme="1"/>
      <name val="Calibri"/>
      <family val="2"/>
      <scheme val="minor"/>
    </font>
    <font>
      <sz val="11"/>
      <name val="Calibri"/>
      <family val="2"/>
      <scheme val="minor"/>
    </font>
    <font>
      <sz val="10"/>
      <color rgb="FF000000"/>
      <name val="Arial"/>
      <family val="2"/>
    </font>
    <font>
      <sz val="8"/>
      <name val="Calibri"/>
      <family val="2"/>
      <scheme val="minor"/>
    </font>
    <font>
      <sz val="11"/>
      <color theme="1"/>
      <name val="Calibri"/>
      <family val="2"/>
      <scheme val="minor"/>
    </font>
    <font>
      <sz val="12"/>
      <color theme="1"/>
      <name val="Calibri"/>
      <family val="2"/>
      <scheme val="minor"/>
    </font>
    <font>
      <b/>
      <sz val="10"/>
      <color theme="1"/>
      <name val="Calibri"/>
      <family val="2"/>
      <scheme val="minor"/>
    </font>
    <font>
      <b/>
      <sz val="11"/>
      <color theme="4" tint="-0.499984740745262"/>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39997558519241921"/>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3" fillId="0" borderId="0" applyNumberFormat="0" applyBorder="0" applyProtection="0"/>
    <xf numFmtId="43" fontId="5" fillId="0" borderId="0" applyFont="0" applyFill="0" applyBorder="0" applyAlignment="0" applyProtection="0"/>
  </cellStyleXfs>
  <cellXfs count="209">
    <xf numFmtId="0" fontId="0" fillId="0" borderId="0" xfId="0"/>
    <xf numFmtId="0" fontId="0" fillId="0" borderId="0" xfId="0" applyAlignment="1">
      <alignment wrapText="1"/>
    </xf>
    <xf numFmtId="0" fontId="1" fillId="0" borderId="0" xfId="0" applyFont="1" applyAlignment="1">
      <alignment wrapText="1"/>
    </xf>
    <xf numFmtId="0" fontId="1" fillId="4" borderId="1" xfId="0" applyFont="1" applyFill="1" applyBorder="1" applyAlignment="1">
      <alignment horizontal="center" vertical="center" wrapText="1"/>
    </xf>
    <xf numFmtId="166" fontId="1" fillId="4" borderId="1" xfId="0" applyNumberFormat="1" applyFont="1" applyFill="1" applyBorder="1" applyAlignment="1">
      <alignment horizontal="center" vertical="center" wrapText="1"/>
    </xf>
    <xf numFmtId="3" fontId="1" fillId="4" borderId="1" xfId="0" applyNumberFormat="1" applyFont="1" applyFill="1" applyBorder="1" applyAlignment="1">
      <alignment horizontal="center" vertical="center" wrapText="1"/>
    </xf>
    <xf numFmtId="3" fontId="0" fillId="0" borderId="0" xfId="0" applyNumberFormat="1" applyAlignment="1">
      <alignment wrapText="1"/>
    </xf>
    <xf numFmtId="0" fontId="1" fillId="5" borderId="1" xfId="0" applyFont="1" applyFill="1" applyBorder="1" applyAlignment="1">
      <alignment horizontal="right" wrapText="1"/>
    </xf>
    <xf numFmtId="3" fontId="1" fillId="5" borderId="1" xfId="0" applyNumberFormat="1" applyFont="1" applyFill="1" applyBorder="1" applyAlignment="1">
      <alignment horizontal="right" wrapText="1"/>
    </xf>
    <xf numFmtId="3" fontId="1" fillId="5" borderId="1" xfId="0" applyNumberFormat="1" applyFont="1" applyFill="1" applyBorder="1" applyAlignment="1">
      <alignment wrapText="1"/>
    </xf>
    <xf numFmtId="0" fontId="1" fillId="4" borderId="1" xfId="0" applyFont="1" applyFill="1" applyBorder="1" applyAlignment="1">
      <alignment horizontal="right"/>
    </xf>
    <xf numFmtId="0" fontId="1" fillId="4" borderId="1" xfId="0" applyFont="1" applyFill="1" applyBorder="1" applyAlignment="1">
      <alignment horizontal="center"/>
    </xf>
    <xf numFmtId="0" fontId="1" fillId="4" borderId="5" xfId="0" applyFont="1" applyFill="1" applyBorder="1" applyAlignment="1">
      <alignment horizontal="center" vertical="center"/>
    </xf>
    <xf numFmtId="0" fontId="1" fillId="5" borderId="1" xfId="0" applyFont="1" applyFill="1" applyBorder="1" applyAlignment="1">
      <alignment horizontal="left" wrapText="1"/>
    </xf>
    <xf numFmtId="1" fontId="1" fillId="0" borderId="0" xfId="0" applyNumberFormat="1" applyFont="1"/>
    <xf numFmtId="3" fontId="1" fillId="5" borderId="6" xfId="0" applyNumberFormat="1" applyFont="1" applyFill="1" applyBorder="1" applyAlignment="1">
      <alignment wrapText="1"/>
    </xf>
    <xf numFmtId="0" fontId="1" fillId="4" borderId="5" xfId="0" applyFont="1" applyFill="1" applyBorder="1" applyAlignment="1">
      <alignment horizontal="right"/>
    </xf>
    <xf numFmtId="0" fontId="1" fillId="4" borderId="5" xfId="0" applyFont="1" applyFill="1" applyBorder="1"/>
    <xf numFmtId="0" fontId="1" fillId="4" borderId="5" xfId="0" applyFont="1" applyFill="1" applyBorder="1" applyAlignment="1">
      <alignment horizontal="center"/>
    </xf>
    <xf numFmtId="1" fontId="2" fillId="0" borderId="0" xfId="0" applyNumberFormat="1" applyFont="1" applyAlignment="1">
      <alignment horizontal="right" wrapText="1"/>
    </xf>
    <xf numFmtId="0" fontId="1" fillId="4" borderId="1" xfId="0" applyFont="1" applyFill="1" applyBorder="1" applyAlignment="1">
      <alignment horizontal="center" vertical="center"/>
    </xf>
    <xf numFmtId="3" fontId="1" fillId="4" borderId="1" xfId="0" applyNumberFormat="1" applyFont="1" applyFill="1" applyBorder="1" applyAlignment="1">
      <alignment horizontal="right"/>
    </xf>
    <xf numFmtId="0" fontId="1" fillId="4" borderId="1" xfId="0" applyFont="1" applyFill="1" applyBorder="1"/>
    <xf numFmtId="166" fontId="6" fillId="0" borderId="1" xfId="0" applyNumberFormat="1" applyFont="1" applyBorder="1"/>
    <xf numFmtId="165" fontId="1" fillId="4" borderId="1" xfId="0" applyNumberFormat="1" applyFont="1" applyFill="1" applyBorder="1" applyAlignment="1">
      <alignment horizontal="right" vertical="center" wrapText="1"/>
    </xf>
    <xf numFmtId="1" fontId="1" fillId="5" borderId="1" xfId="0" applyNumberFormat="1" applyFont="1" applyFill="1" applyBorder="1" applyAlignment="1">
      <alignment horizontal="right" wrapText="1"/>
    </xf>
    <xf numFmtId="166" fontId="0" fillId="0" borderId="1" xfId="1" applyNumberFormat="1" applyFont="1" applyBorder="1" applyAlignment="1" applyProtection="1">
      <alignment horizontal="right"/>
    </xf>
    <xf numFmtId="1" fontId="0" fillId="0" borderId="0" xfId="0" applyNumberFormat="1" applyAlignment="1">
      <alignment horizontal="right" wrapText="1"/>
    </xf>
    <xf numFmtId="0" fontId="2" fillId="0" borderId="0" xfId="0" applyFont="1" applyAlignment="1">
      <alignment horizontal="right" wrapText="1"/>
    </xf>
    <xf numFmtId="0" fontId="1" fillId="4" borderId="1" xfId="0" applyFont="1" applyFill="1" applyBorder="1" applyAlignment="1">
      <alignment horizontal="right" wrapText="1"/>
    </xf>
    <xf numFmtId="166" fontId="1" fillId="4" borderId="1" xfId="0" applyNumberFormat="1" applyFont="1" applyFill="1" applyBorder="1" applyAlignment="1">
      <alignment horizontal="right" wrapText="1"/>
    </xf>
    <xf numFmtId="165" fontId="1" fillId="4" borderId="1" xfId="0" applyNumberFormat="1" applyFont="1" applyFill="1" applyBorder="1" applyAlignment="1">
      <alignment horizontal="right" wrapText="1"/>
    </xf>
    <xf numFmtId="3" fontId="1" fillId="4" borderId="1" xfId="0" applyNumberFormat="1" applyFont="1" applyFill="1" applyBorder="1" applyAlignment="1">
      <alignment horizontal="right" wrapText="1"/>
    </xf>
    <xf numFmtId="164" fontId="1" fillId="4" borderId="1" xfId="0" applyNumberFormat="1" applyFont="1" applyFill="1" applyBorder="1" applyAlignment="1">
      <alignment horizontal="right"/>
    </xf>
    <xf numFmtId="165" fontId="1" fillId="4" borderId="1" xfId="0" applyNumberFormat="1" applyFont="1" applyFill="1" applyBorder="1" applyAlignment="1">
      <alignment horizontal="right"/>
    </xf>
    <xf numFmtId="166" fontId="1" fillId="4" borderId="1" xfId="0" applyNumberFormat="1" applyFont="1" applyFill="1" applyBorder="1" applyAlignment="1">
      <alignment horizontal="right"/>
    </xf>
    <xf numFmtId="0" fontId="1" fillId="4" borderId="1" xfId="0" applyFont="1" applyFill="1" applyBorder="1" applyAlignment="1">
      <alignment horizontal="left" wrapText="1"/>
    </xf>
    <xf numFmtId="166" fontId="1" fillId="4" borderId="1" xfId="0" applyNumberFormat="1" applyFont="1" applyFill="1" applyBorder="1"/>
    <xf numFmtId="165" fontId="1" fillId="4" borderId="1" xfId="0" applyNumberFormat="1" applyFont="1" applyFill="1" applyBorder="1"/>
    <xf numFmtId="3" fontId="1" fillId="4" borderId="1" xfId="0" applyNumberFormat="1" applyFont="1" applyFill="1" applyBorder="1"/>
    <xf numFmtId="0" fontId="1" fillId="4" borderId="1" xfId="0" applyFont="1" applyFill="1" applyBorder="1" applyAlignment="1">
      <alignment horizontal="center" wrapText="1"/>
    </xf>
    <xf numFmtId="1" fontId="1" fillId="4" borderId="1" xfId="0" applyNumberFormat="1" applyFont="1" applyFill="1" applyBorder="1"/>
    <xf numFmtId="0" fontId="1" fillId="4" borderId="1" xfId="0" applyFont="1" applyFill="1" applyBorder="1" applyAlignment="1">
      <alignment wrapText="1"/>
    </xf>
    <xf numFmtId="166" fontId="1" fillId="4" borderId="1" xfId="0" applyNumberFormat="1" applyFont="1" applyFill="1" applyBorder="1" applyAlignment="1">
      <alignment wrapText="1"/>
    </xf>
    <xf numFmtId="165" fontId="1" fillId="4" borderId="1" xfId="0" applyNumberFormat="1" applyFont="1" applyFill="1" applyBorder="1" applyAlignment="1">
      <alignment wrapText="1"/>
    </xf>
    <xf numFmtId="3" fontId="1" fillId="4" borderId="1" xfId="0" applyNumberFormat="1" applyFont="1" applyFill="1" applyBorder="1" applyAlignment="1">
      <alignment wrapText="1"/>
    </xf>
    <xf numFmtId="2" fontId="1" fillId="4" borderId="1" xfId="0" applyNumberFormat="1" applyFont="1" applyFill="1" applyBorder="1"/>
    <xf numFmtId="0" fontId="1" fillId="4" borderId="1" xfId="0" applyFont="1" applyFill="1" applyBorder="1" applyAlignment="1">
      <alignment horizontal="left" vertical="center" wrapText="1"/>
    </xf>
    <xf numFmtId="164" fontId="1" fillId="4" borderId="1" xfId="0" applyNumberFormat="1" applyFont="1" applyFill="1" applyBorder="1" applyAlignment="1">
      <alignment horizontal="right" wrapText="1"/>
    </xf>
    <xf numFmtId="166" fontId="1" fillId="4" borderId="1" xfId="0" applyNumberFormat="1" applyFont="1" applyFill="1" applyBorder="1" applyAlignment="1">
      <alignment horizontal="center"/>
    </xf>
    <xf numFmtId="165" fontId="1" fillId="4" borderId="1" xfId="0" applyNumberFormat="1" applyFont="1" applyFill="1" applyBorder="1" applyAlignment="1">
      <alignment horizontal="center"/>
    </xf>
    <xf numFmtId="168" fontId="1" fillId="4" borderId="1" xfId="0" applyNumberFormat="1" applyFont="1" applyFill="1" applyBorder="1" applyAlignment="1">
      <alignment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5" xfId="0" applyFont="1" applyFill="1" applyBorder="1" applyAlignment="1">
      <alignment horizontal="right" wrapText="1"/>
    </xf>
    <xf numFmtId="0" fontId="1" fillId="4" borderId="5" xfId="0" applyFont="1" applyFill="1" applyBorder="1" applyAlignment="1">
      <alignment wrapText="1"/>
    </xf>
    <xf numFmtId="0" fontId="1" fillId="4" borderId="5" xfId="0" applyFont="1" applyFill="1" applyBorder="1" applyAlignment="1">
      <alignment horizontal="left" vertical="center" wrapText="1"/>
    </xf>
    <xf numFmtId="166" fontId="1" fillId="4" borderId="5" xfId="0" applyNumberFormat="1" applyFont="1" applyFill="1" applyBorder="1"/>
    <xf numFmtId="0" fontId="1" fillId="4" borderId="5" xfId="0" applyFont="1" applyFill="1" applyBorder="1" applyAlignment="1">
      <alignment horizontal="left" wrapText="1"/>
    </xf>
    <xf numFmtId="166" fontId="1" fillId="4" borderId="1" xfId="0" applyNumberFormat="1" applyFont="1" applyFill="1" applyBorder="1" applyAlignment="1">
      <alignment horizontal="center" wrapText="1"/>
    </xf>
    <xf numFmtId="165" fontId="1" fillId="4" borderId="1" xfId="0" applyNumberFormat="1" applyFont="1" applyFill="1" applyBorder="1" applyAlignment="1">
      <alignment horizontal="right" vertical="center"/>
    </xf>
    <xf numFmtId="164" fontId="1" fillId="4" borderId="1" xfId="0" applyNumberFormat="1" applyFont="1" applyFill="1" applyBorder="1" applyAlignment="1">
      <alignment horizontal="right" vertical="top" wrapText="1"/>
    </xf>
    <xf numFmtId="0" fontId="0" fillId="0" borderId="0" xfId="0" applyAlignment="1">
      <alignment horizontal="right" wrapText="1"/>
    </xf>
    <xf numFmtId="0" fontId="1" fillId="4" borderId="1" xfId="0" applyFont="1" applyFill="1" applyBorder="1" applyAlignment="1">
      <alignment horizontal="right" vertical="center" wrapText="1"/>
    </xf>
    <xf numFmtId="0" fontId="1" fillId="4" borderId="1" xfId="0" applyFont="1" applyFill="1" applyBorder="1" applyAlignment="1">
      <alignment horizontal="right" vertical="center"/>
    </xf>
    <xf numFmtId="0" fontId="1" fillId="5" borderId="3" xfId="0" applyFont="1" applyFill="1" applyBorder="1" applyAlignment="1">
      <alignment horizontal="center" vertical="center" wrapText="1"/>
    </xf>
    <xf numFmtId="0" fontId="0" fillId="0" borderId="0" xfId="0" applyAlignment="1">
      <alignment horizontal="center" vertical="center" wrapText="1"/>
    </xf>
    <xf numFmtId="0" fontId="1" fillId="5" borderId="1" xfId="0" applyFont="1" applyFill="1" applyBorder="1" applyAlignment="1">
      <alignment horizontal="center" vertical="center" wrapText="1"/>
    </xf>
    <xf numFmtId="0" fontId="1" fillId="4" borderId="1" xfId="0" applyFont="1" applyFill="1" applyBorder="1" applyAlignment="1" applyProtection="1">
      <alignment horizontal="center" vertical="center" wrapText="1"/>
      <protection locked="0"/>
    </xf>
    <xf numFmtId="166" fontId="1" fillId="4" borderId="1" xfId="0" applyNumberFormat="1" applyFont="1" applyFill="1" applyBorder="1" applyAlignment="1">
      <alignment horizontal="left" wrapText="1"/>
    </xf>
    <xf numFmtId="166" fontId="1" fillId="5" borderId="3"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165" fontId="1" fillId="5" borderId="3"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3" fontId="0" fillId="0" borderId="1" xfId="0" applyNumberFormat="1" applyBorder="1"/>
    <xf numFmtId="166" fontId="0" fillId="0" borderId="1" xfId="0" applyNumberFormat="1" applyBorder="1" applyAlignment="1">
      <alignment wrapText="1"/>
    </xf>
    <xf numFmtId="166" fontId="1" fillId="5" borderId="7" xfId="0" applyNumberFormat="1" applyFont="1" applyFill="1" applyBorder="1" applyAlignment="1">
      <alignment horizontal="right" vertical="center" wrapText="1"/>
    </xf>
    <xf numFmtId="0" fontId="1" fillId="5" borderId="5" xfId="0" applyFont="1" applyFill="1" applyBorder="1" applyAlignment="1">
      <alignment horizontal="center" vertical="center" wrapText="1"/>
    </xf>
    <xf numFmtId="0" fontId="1" fillId="5" borderId="1" xfId="0" applyFont="1" applyFill="1" applyBorder="1" applyAlignment="1">
      <alignment horizontal="left" vertical="center" wrapText="1"/>
    </xf>
    <xf numFmtId="3" fontId="1" fillId="5" borderId="1" xfId="0" applyNumberFormat="1" applyFont="1" applyFill="1" applyBorder="1" applyAlignment="1">
      <alignment horizontal="center" vertical="center" wrapText="1"/>
    </xf>
    <xf numFmtId="3" fontId="7" fillId="5" borderId="6" xfId="2" applyNumberFormat="1" applyFont="1" applyFill="1" applyBorder="1" applyAlignment="1">
      <alignment horizontal="right" vertical="center" wrapText="1"/>
    </xf>
    <xf numFmtId="166" fontId="0" fillId="0" borderId="1" xfId="0" applyNumberFormat="1" applyBorder="1" applyAlignment="1">
      <alignment horizontal="right" vertical="center" wrapText="1"/>
    </xf>
    <xf numFmtId="166" fontId="1" fillId="4" borderId="1" xfId="0" applyNumberFormat="1" applyFont="1" applyFill="1" applyBorder="1" applyAlignment="1">
      <alignment horizontal="right" vertical="center" wrapText="1"/>
    </xf>
    <xf numFmtId="3" fontId="0" fillId="0" borderId="1" xfId="0" applyNumberFormat="1" applyBorder="1" applyAlignment="1">
      <alignment wrapText="1"/>
    </xf>
    <xf numFmtId="0" fontId="0" fillId="0" borderId="6" xfId="0" applyBorder="1" applyAlignment="1">
      <alignment wrapText="1"/>
    </xf>
    <xf numFmtId="3" fontId="0" fillId="5" borderId="1" xfId="0" applyNumberFormat="1" applyFill="1" applyBorder="1" applyAlignment="1">
      <alignment wrapText="1"/>
    </xf>
    <xf numFmtId="0" fontId="0" fillId="0" borderId="5" xfId="0"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left" wrapText="1"/>
    </xf>
    <xf numFmtId="1" fontId="0" fillId="0" borderId="1" xfId="0" applyNumberFormat="1" applyBorder="1" applyAlignment="1">
      <alignment horizontal="right" wrapText="1"/>
    </xf>
    <xf numFmtId="0" fontId="0" fillId="0" borderId="1" xfId="0" applyBorder="1" applyAlignment="1">
      <alignment horizontal="right" wrapText="1"/>
    </xf>
    <xf numFmtId="3" fontId="0" fillId="0" borderId="1" xfId="0" applyNumberFormat="1" applyBorder="1" applyAlignment="1">
      <alignment horizontal="right" wrapText="1"/>
    </xf>
    <xf numFmtId="3" fontId="0" fillId="0" borderId="6" xfId="0" applyNumberFormat="1" applyBorder="1" applyAlignment="1">
      <alignment wrapText="1"/>
    </xf>
    <xf numFmtId="3" fontId="0" fillId="5" borderId="6" xfId="0" applyNumberFormat="1" applyFill="1" applyBorder="1" applyAlignment="1">
      <alignment wrapText="1"/>
    </xf>
    <xf numFmtId="166" fontId="0" fillId="0" borderId="1" xfId="0" applyNumberFormat="1" applyBorder="1" applyAlignment="1">
      <alignment horizontal="right" wrapText="1"/>
    </xf>
    <xf numFmtId="3" fontId="0" fillId="0" borderId="5" xfId="0" applyNumberFormat="1" applyBorder="1" applyAlignment="1">
      <alignment horizontal="center"/>
    </xf>
    <xf numFmtId="3" fontId="0" fillId="0" borderId="1" xfId="0" applyNumberFormat="1" applyBorder="1" applyAlignment="1">
      <alignment horizontal="center" wrapText="1"/>
    </xf>
    <xf numFmtId="3" fontId="0" fillId="2" borderId="1" xfId="0" applyNumberFormat="1" applyFill="1" applyBorder="1" applyAlignment="1" applyProtection="1">
      <alignment horizontal="center" vertical="center" wrapText="1"/>
      <protection locked="0"/>
    </xf>
    <xf numFmtId="3" fontId="0" fillId="0" borderId="1" xfId="0" applyNumberFormat="1" applyBorder="1" applyAlignment="1">
      <alignment horizontal="left" wrapText="1"/>
    </xf>
    <xf numFmtId="3" fontId="0" fillId="2" borderId="1" xfId="0" applyNumberFormat="1" applyFill="1" applyBorder="1" applyAlignment="1">
      <alignment horizontal="right"/>
    </xf>
    <xf numFmtId="164" fontId="0" fillId="0" borderId="1" xfId="0" applyNumberFormat="1" applyBorder="1" applyAlignment="1">
      <alignment horizontal="right"/>
    </xf>
    <xf numFmtId="165" fontId="0" fillId="0" borderId="1" xfId="0" applyNumberFormat="1" applyBorder="1" applyAlignment="1">
      <alignment horizontal="right"/>
    </xf>
    <xf numFmtId="0" fontId="0" fillId="0" borderId="1" xfId="0" applyBorder="1" applyAlignment="1">
      <alignment horizontal="right"/>
    </xf>
    <xf numFmtId="3" fontId="0" fillId="0" borderId="1" xfId="0" applyNumberFormat="1" applyBorder="1" applyAlignment="1">
      <alignment horizontal="right"/>
    </xf>
    <xf numFmtId="165" fontId="0" fillId="0" borderId="1" xfId="0" applyNumberFormat="1" applyBorder="1" applyAlignment="1">
      <alignment horizontal="right" wrapText="1"/>
    </xf>
    <xf numFmtId="3" fontId="0" fillId="2" borderId="1" xfId="0" applyNumberFormat="1" applyFill="1" applyBorder="1" applyAlignment="1">
      <alignment horizontal="center" vertical="center" wrapText="1"/>
    </xf>
    <xf numFmtId="0" fontId="0" fillId="4" borderId="5" xfId="0" applyFill="1" applyBorder="1" applyAlignment="1">
      <alignment horizontal="right"/>
    </xf>
    <xf numFmtId="0" fontId="0" fillId="4" borderId="1" xfId="0" applyFill="1" applyBorder="1" applyAlignment="1">
      <alignment horizontal="center" wrapText="1"/>
    </xf>
    <xf numFmtId="0" fontId="0" fillId="0" borderId="5" xfId="0" applyBorder="1" applyAlignment="1">
      <alignment horizontal="center"/>
    </xf>
    <xf numFmtId="166" fontId="0" fillId="0" borderId="1" xfId="0" applyNumberFormat="1" applyBorder="1" applyAlignment="1">
      <alignment horizontal="right"/>
    </xf>
    <xf numFmtId="0" fontId="0" fillId="0" borderId="1" xfId="0" applyBorder="1" applyAlignment="1">
      <alignment horizontal="center"/>
    </xf>
    <xf numFmtId="167" fontId="0" fillId="0" borderId="1" xfId="0" applyNumberFormat="1" applyBorder="1" applyAlignment="1">
      <alignment horizontal="right" wrapText="1"/>
    </xf>
    <xf numFmtId="0" fontId="0" fillId="0" borderId="1" xfId="0" applyBorder="1" applyAlignment="1">
      <alignment horizontal="left"/>
    </xf>
    <xf numFmtId="2" fontId="0" fillId="0" borderId="1" xfId="0" applyNumberFormat="1" applyBorder="1" applyAlignment="1">
      <alignment horizontal="right" wrapText="1"/>
    </xf>
    <xf numFmtId="0" fontId="0" fillId="0" borderId="5" xfId="0" applyBorder="1" applyAlignment="1">
      <alignment horizontal="center" vertical="center"/>
    </xf>
    <xf numFmtId="0" fontId="0" fillId="0" borderId="1" xfId="0" applyBorder="1" applyAlignment="1">
      <alignment horizontal="left" vertical="center" wrapText="1"/>
    </xf>
    <xf numFmtId="3" fontId="0" fillId="0" borderId="1" xfId="0" applyNumberFormat="1" applyBorder="1" applyAlignment="1">
      <alignment horizontal="right" vertical="center" wrapText="1"/>
    </xf>
    <xf numFmtId="3" fontId="0" fillId="0" borderId="1" xfId="0" applyNumberFormat="1" applyBorder="1" applyAlignment="1">
      <alignment horizontal="right" vertical="center"/>
    </xf>
    <xf numFmtId="0" fontId="0" fillId="0" borderId="1" xfId="0" applyBorder="1" applyAlignment="1">
      <alignment horizontal="center" vertical="center"/>
    </xf>
    <xf numFmtId="165" fontId="0" fillId="0" borderId="1" xfId="0" applyNumberFormat="1" applyBorder="1" applyAlignment="1">
      <alignment horizontal="right" vertical="center" wrapText="1"/>
    </xf>
    <xf numFmtId="0" fontId="0" fillId="0" borderId="1" xfId="0" applyBorder="1" applyAlignment="1">
      <alignment horizontal="right" vertical="center" wrapText="1"/>
    </xf>
    <xf numFmtId="3" fontId="0" fillId="0" borderId="1" xfId="0" applyNumberFormat="1" applyBorder="1" applyAlignment="1">
      <alignment vertical="center" wrapText="1"/>
    </xf>
    <xf numFmtId="3" fontId="0" fillId="0" borderId="6" xfId="0" applyNumberFormat="1" applyBorder="1" applyAlignment="1">
      <alignment vertical="center" wrapText="1"/>
    </xf>
    <xf numFmtId="1" fontId="0" fillId="0" borderId="1" xfId="0" applyNumberFormat="1" applyBorder="1" applyAlignment="1">
      <alignment wrapText="1"/>
    </xf>
    <xf numFmtId="0" fontId="0" fillId="0" borderId="1" xfId="0" applyBorder="1" applyAlignment="1">
      <alignment vertical="center" wrapText="1"/>
    </xf>
    <xf numFmtId="1" fontId="0" fillId="0" borderId="1" xfId="0" applyNumberFormat="1" applyBorder="1"/>
    <xf numFmtId="0" fontId="0" fillId="0" borderId="5" xfId="0" applyBorder="1" applyAlignment="1">
      <alignment horizontal="center" vertical="center" wrapText="1"/>
    </xf>
    <xf numFmtId="166" fontId="0" fillId="0" borderId="1" xfId="0" applyNumberFormat="1" applyBorder="1" applyAlignment="1">
      <alignment vertical="center" wrapText="1"/>
    </xf>
    <xf numFmtId="166" fontId="0" fillId="0" borderId="1" xfId="0" applyNumberFormat="1" applyBorder="1"/>
    <xf numFmtId="0" fontId="0" fillId="4" borderId="5" xfId="0" applyFill="1" applyBorder="1"/>
    <xf numFmtId="0" fontId="0" fillId="4" borderId="1" xfId="0" applyFill="1" applyBorder="1" applyAlignment="1">
      <alignment horizontal="center" vertical="center" wrapText="1"/>
    </xf>
    <xf numFmtId="0" fontId="0" fillId="4" borderId="1" xfId="0" applyFill="1" applyBorder="1"/>
    <xf numFmtId="0" fontId="0" fillId="4" borderId="1" xfId="0" applyFill="1" applyBorder="1" applyAlignment="1">
      <alignment horizontal="left" wrapText="1"/>
    </xf>
    <xf numFmtId="166" fontId="0" fillId="4" borderId="1" xfId="0" applyNumberFormat="1" applyFill="1" applyBorder="1"/>
    <xf numFmtId="0" fontId="0" fillId="4" borderId="1" xfId="0" applyFill="1" applyBorder="1" applyAlignment="1">
      <alignment horizontal="right"/>
    </xf>
    <xf numFmtId="0" fontId="0" fillId="0" borderId="1" xfId="0" applyBorder="1"/>
    <xf numFmtId="165" fontId="0" fillId="0" borderId="1" xfId="0" applyNumberFormat="1" applyBorder="1" applyAlignment="1">
      <alignment horizontal="right" vertical="top" wrapText="1"/>
    </xf>
    <xf numFmtId="0" fontId="0" fillId="0" borderId="1" xfId="0" applyBorder="1" applyAlignment="1">
      <alignment horizontal="right" vertical="top" wrapText="1"/>
    </xf>
    <xf numFmtId="164" fontId="0" fillId="0" borderId="1" xfId="0" applyNumberFormat="1" applyBorder="1" applyAlignment="1">
      <alignment wrapText="1"/>
    </xf>
    <xf numFmtId="0" fontId="0" fillId="0" borderId="5" xfId="0" applyBorder="1"/>
    <xf numFmtId="3" fontId="0" fillId="4" borderId="1" xfId="0" applyNumberFormat="1" applyFill="1" applyBorder="1"/>
    <xf numFmtId="2" fontId="0" fillId="4" borderId="1" xfId="0" applyNumberFormat="1" applyFill="1" applyBorder="1"/>
    <xf numFmtId="3" fontId="0" fillId="4" borderId="1" xfId="0" applyNumberFormat="1" applyFill="1" applyBorder="1" applyAlignment="1">
      <alignment horizontal="right"/>
    </xf>
    <xf numFmtId="2" fontId="0" fillId="0" borderId="1" xfId="0" applyNumberFormat="1" applyBorder="1" applyAlignment="1">
      <alignment horizontal="center" wrapText="1"/>
    </xf>
    <xf numFmtId="164" fontId="0" fillId="0" borderId="1" xfId="0" applyNumberFormat="1" applyBorder="1" applyAlignment="1">
      <alignment horizontal="right" wrapText="1"/>
    </xf>
    <xf numFmtId="2" fontId="0" fillId="0" borderId="1" xfId="0" applyNumberFormat="1" applyBorder="1" applyAlignment="1">
      <alignment horizontal="right"/>
    </xf>
    <xf numFmtId="166" fontId="0" fillId="0" borderId="1" xfId="0" applyNumberFormat="1" applyBorder="1" applyAlignment="1">
      <alignment horizontal="center" wrapText="1"/>
    </xf>
    <xf numFmtId="166" fontId="0" fillId="0" borderId="1" xfId="0" applyNumberFormat="1" applyBorder="1" applyAlignment="1">
      <alignment horizontal="center"/>
    </xf>
    <xf numFmtId="49" fontId="0" fillId="0" borderId="1" xfId="0" applyNumberFormat="1" applyBorder="1" applyAlignment="1">
      <alignment horizontal="left" wrapText="1"/>
    </xf>
    <xf numFmtId="164" fontId="0" fillId="4" borderId="1" xfId="0" applyNumberFormat="1" applyFill="1" applyBorder="1" applyAlignment="1">
      <alignment horizontal="right"/>
    </xf>
    <xf numFmtId="166" fontId="0" fillId="4" borderId="1" xfId="0" applyNumberFormat="1" applyFill="1" applyBorder="1" applyAlignment="1">
      <alignment horizontal="right"/>
    </xf>
    <xf numFmtId="168" fontId="0" fillId="0" borderId="1" xfId="0" applyNumberFormat="1" applyBorder="1" applyAlignment="1">
      <alignment wrapText="1"/>
    </xf>
    <xf numFmtId="166" fontId="0" fillId="2" borderId="1" xfId="0" applyNumberFormat="1" applyFill="1" applyBorder="1" applyAlignment="1">
      <alignment horizontal="right" wrapText="1"/>
    </xf>
    <xf numFmtId="166" fontId="0" fillId="2" borderId="1" xfId="0" applyNumberFormat="1" applyFill="1" applyBorder="1" applyAlignment="1">
      <alignment horizontal="right"/>
    </xf>
    <xf numFmtId="166" fontId="0" fillId="3" borderId="1" xfId="0" applyNumberFormat="1" applyFill="1" applyBorder="1"/>
    <xf numFmtId="3" fontId="0" fillId="3" borderId="1" xfId="0" applyNumberFormat="1" applyFill="1" applyBorder="1" applyAlignment="1">
      <alignment horizontal="right"/>
    </xf>
    <xf numFmtId="166" fontId="0" fillId="2" borderId="1" xfId="0" applyNumberFormat="1" applyFill="1" applyBorder="1"/>
    <xf numFmtId="0" fontId="0" fillId="2" borderId="1" xfId="0" applyFill="1" applyBorder="1" applyAlignment="1">
      <alignment horizontal="center" vertical="center" wrapText="1"/>
    </xf>
    <xf numFmtId="166" fontId="0" fillId="0" borderId="1" xfId="0" applyNumberFormat="1" applyBorder="1" applyAlignment="1">
      <alignment horizontal="center" vertical="center" wrapText="1"/>
    </xf>
    <xf numFmtId="166" fontId="0" fillId="0" borderId="1" xfId="0" applyNumberFormat="1" applyBorder="1" applyAlignment="1">
      <alignment horizontal="center" vertical="center"/>
    </xf>
    <xf numFmtId="0" fontId="0" fillId="0" borderId="1" xfId="0" applyBorder="1" applyAlignment="1" applyProtection="1">
      <alignment horizontal="center" vertical="center" wrapText="1"/>
      <protection locked="0"/>
    </xf>
    <xf numFmtId="164" fontId="0" fillId="0" borderId="1" xfId="0" applyNumberFormat="1" applyBorder="1"/>
    <xf numFmtId="0" fontId="0" fillId="4" borderId="5" xfId="0" applyFill="1" applyBorder="1" applyAlignment="1">
      <alignment horizontal="center"/>
    </xf>
    <xf numFmtId="165" fontId="0" fillId="0" borderId="1" xfId="0" applyNumberFormat="1" applyBorder="1" applyAlignment="1">
      <alignment wrapText="1"/>
    </xf>
    <xf numFmtId="3" fontId="2" fillId="0" borderId="0" xfId="0" applyNumberFormat="1" applyFont="1" applyAlignment="1">
      <alignment horizontal="right" wrapText="1"/>
    </xf>
    <xf numFmtId="164" fontId="1" fillId="5"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166" fontId="0" fillId="0" borderId="0" xfId="0" applyNumberFormat="1" applyAlignment="1">
      <alignment wrapText="1"/>
    </xf>
    <xf numFmtId="1" fontId="0" fillId="0" borderId="1" xfId="0" applyNumberFormat="1" applyBorder="1" applyAlignment="1">
      <alignment vertic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9" xfId="0" applyBorder="1" applyAlignment="1">
      <alignment horizontal="center" vertical="center" wrapText="1"/>
    </xf>
    <xf numFmtId="0" fontId="0" fillId="0" borderId="9" xfId="0" applyBorder="1" applyAlignment="1">
      <alignment wrapText="1"/>
    </xf>
    <xf numFmtId="0" fontId="0" fillId="0" borderId="9" xfId="0" applyBorder="1" applyAlignment="1">
      <alignment horizontal="left" wrapText="1"/>
    </xf>
    <xf numFmtId="3" fontId="0" fillId="0" borderId="9" xfId="0" applyNumberFormat="1" applyBorder="1" applyAlignment="1">
      <alignment wrapText="1"/>
    </xf>
    <xf numFmtId="165" fontId="0" fillId="0" borderId="9" xfId="0" applyNumberFormat="1" applyBorder="1" applyAlignment="1">
      <alignment wrapText="1"/>
    </xf>
    <xf numFmtId="165" fontId="0" fillId="0" borderId="9" xfId="0" applyNumberFormat="1" applyBorder="1" applyAlignment="1">
      <alignment horizontal="right" wrapText="1"/>
    </xf>
    <xf numFmtId="0" fontId="0" fillId="0" borderId="9" xfId="0" applyBorder="1" applyAlignment="1">
      <alignment horizontal="right" wrapText="1"/>
    </xf>
    <xf numFmtId="3" fontId="0" fillId="0" borderId="9" xfId="0" applyNumberFormat="1" applyBorder="1" applyAlignment="1">
      <alignment horizontal="right" wrapText="1"/>
    </xf>
    <xf numFmtId="3" fontId="0" fillId="0" borderId="10" xfId="0" applyNumberFormat="1" applyBorder="1" applyAlignment="1">
      <alignment wrapText="1"/>
    </xf>
    <xf numFmtId="0" fontId="1" fillId="5" borderId="11" xfId="0" applyFont="1" applyFill="1" applyBorder="1" applyAlignment="1">
      <alignment wrapText="1"/>
    </xf>
    <xf numFmtId="0" fontId="1" fillId="5" borderId="12" xfId="0" applyFont="1" applyFill="1" applyBorder="1" applyAlignment="1">
      <alignment horizontal="center" wrapText="1"/>
    </xf>
    <xf numFmtId="0" fontId="1" fillId="5" borderId="12" xfId="0" applyFont="1" applyFill="1" applyBorder="1" applyAlignment="1">
      <alignment horizontal="center" vertical="center" wrapText="1"/>
    </xf>
    <xf numFmtId="0" fontId="1" fillId="5" borderId="12" xfId="0" applyFont="1" applyFill="1" applyBorder="1" applyAlignment="1">
      <alignment wrapText="1"/>
    </xf>
    <xf numFmtId="0" fontId="1" fillId="5" borderId="12" xfId="0" applyFont="1" applyFill="1" applyBorder="1" applyAlignment="1">
      <alignment horizontal="left" wrapText="1"/>
    </xf>
    <xf numFmtId="3" fontId="1" fillId="5" borderId="12" xfId="0" applyNumberFormat="1" applyFont="1" applyFill="1" applyBorder="1" applyAlignment="1">
      <alignment wrapText="1"/>
    </xf>
    <xf numFmtId="165" fontId="1" fillId="5" borderId="12" xfId="0" applyNumberFormat="1" applyFont="1" applyFill="1" applyBorder="1" applyAlignment="1">
      <alignment wrapText="1"/>
    </xf>
    <xf numFmtId="165" fontId="1" fillId="5" borderId="12" xfId="0" applyNumberFormat="1" applyFont="1" applyFill="1" applyBorder="1" applyAlignment="1">
      <alignment horizontal="right" wrapText="1"/>
    </xf>
    <xf numFmtId="0" fontId="1" fillId="5" borderId="12" xfId="0" applyFont="1" applyFill="1" applyBorder="1" applyAlignment="1">
      <alignment horizontal="right" wrapText="1"/>
    </xf>
    <xf numFmtId="3" fontId="0" fillId="5" borderId="12" xfId="0" applyNumberFormat="1" applyFill="1" applyBorder="1" applyAlignment="1">
      <alignment horizontal="right" wrapText="1"/>
    </xf>
    <xf numFmtId="3" fontId="0" fillId="5" borderId="12" xfId="0" applyNumberFormat="1" applyFill="1" applyBorder="1" applyAlignment="1">
      <alignment wrapText="1"/>
    </xf>
    <xf numFmtId="3" fontId="0" fillId="5" borderId="13" xfId="0" applyNumberFormat="1" applyFill="1" applyBorder="1" applyAlignment="1">
      <alignment wrapText="1"/>
    </xf>
    <xf numFmtId="0" fontId="0" fillId="5" borderId="14" xfId="0" applyFill="1" applyBorder="1" applyAlignment="1">
      <alignment wrapText="1"/>
    </xf>
    <xf numFmtId="0" fontId="0" fillId="5" borderId="15" xfId="0" applyFill="1" applyBorder="1" applyAlignment="1">
      <alignment horizontal="center" wrapText="1"/>
    </xf>
    <xf numFmtId="0" fontId="0" fillId="5" borderId="15" xfId="0" applyFill="1" applyBorder="1" applyAlignment="1">
      <alignment wrapText="1"/>
    </xf>
    <xf numFmtId="0" fontId="0" fillId="5" borderId="15" xfId="0" applyFill="1" applyBorder="1" applyAlignment="1">
      <alignment horizontal="left" wrapText="1"/>
    </xf>
    <xf numFmtId="1" fontId="0" fillId="5" borderId="15" xfId="0" applyNumberFormat="1" applyFill="1" applyBorder="1" applyAlignment="1">
      <alignment horizontal="right" wrapText="1"/>
    </xf>
    <xf numFmtId="0" fontId="0" fillId="5" borderId="15" xfId="0" applyFill="1" applyBorder="1" applyAlignment="1">
      <alignment horizontal="right" wrapText="1"/>
    </xf>
    <xf numFmtId="0" fontId="2" fillId="5" borderId="15" xfId="0" applyFont="1" applyFill="1" applyBorder="1" applyAlignment="1">
      <alignment horizontal="right" wrapText="1"/>
    </xf>
    <xf numFmtId="0" fontId="1" fillId="5" borderId="7" xfId="0" applyFont="1" applyFill="1" applyBorder="1" applyAlignment="1">
      <alignment horizontal="center" vertical="center" wrapText="1"/>
    </xf>
    <xf numFmtId="3" fontId="1" fillId="5" borderId="15" xfId="0" applyNumberFormat="1" applyFont="1" applyFill="1" applyBorder="1" applyAlignment="1">
      <alignment wrapText="1"/>
    </xf>
    <xf numFmtId="0" fontId="0" fillId="0" borderId="0" xfId="0" applyAlignment="1">
      <alignment horizontal="justify" vertical="center" wrapText="1"/>
    </xf>
    <xf numFmtId="0" fontId="0" fillId="0" borderId="1" xfId="0" applyBorder="1" applyAlignment="1">
      <alignment horizontal="justify" vertical="center" wrapText="1"/>
    </xf>
    <xf numFmtId="3" fontId="1" fillId="0" borderId="0" xfId="0" applyNumberFormat="1" applyFont="1" applyAlignment="1">
      <alignment horizontal="center" wrapText="1"/>
    </xf>
    <xf numFmtId="3" fontId="0" fillId="0" borderId="1" xfId="0" applyNumberFormat="1" applyBorder="1" applyAlignment="1">
      <alignment horizontal="right" vertical="center" wrapText="1"/>
    </xf>
    <xf numFmtId="0" fontId="8" fillId="0" borderId="15" xfId="0" applyFont="1" applyBorder="1" applyAlignment="1">
      <alignment horizontal="center" vertical="center" wrapText="1"/>
    </xf>
    <xf numFmtId="3" fontId="8" fillId="0" borderId="0" xfId="0" applyNumberFormat="1" applyFont="1" applyAlignment="1">
      <alignment horizontal="right" vertical="center" wrapText="1"/>
    </xf>
  </cellXfs>
  <cellStyles count="3">
    <cellStyle name="Comma" xfId="2" builtinId="3"/>
    <cellStyle name="Normal" xfId="0" builtinId="0"/>
    <cellStyle name="Normal_Date statidtice T. Magur 2011" xfId="1" xr:uid="{3436A00C-2E2F-45C9-BE28-DB0577E326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DA81C-3E60-478D-B321-F7757542FB79}">
  <sheetPr filterMode="1">
    <tabColor theme="9"/>
  </sheetPr>
  <dimension ref="A1:U409"/>
  <sheetViews>
    <sheetView tabSelected="1" workbookViewId="0">
      <pane ySplit="3" topLeftCell="A4" activePane="bottomLeft" state="frozen"/>
      <selection pane="bottomLeft" activeCell="O1" sqref="O1:P1"/>
    </sheetView>
  </sheetViews>
  <sheetFormatPr defaultColWidth="9.15234375" defaultRowHeight="14.6" x14ac:dyDescent="0.4"/>
  <cols>
    <col min="1" max="1" width="1.3046875" style="1" hidden="1" customWidth="1"/>
    <col min="2" max="2" width="10.69140625" style="66" customWidth="1"/>
    <col min="3" max="3" width="22.23046875" style="66" customWidth="1"/>
    <col min="4" max="4" width="8.69140625" style="66" customWidth="1"/>
    <col min="5" max="5" width="35.69140625" style="203" customWidth="1"/>
    <col min="6" max="6" width="9.4609375" style="1" customWidth="1"/>
    <col min="7" max="7" width="9.765625" style="1" customWidth="1"/>
    <col min="8" max="8" width="10.07421875" style="1" customWidth="1"/>
    <col min="9" max="9" width="11.4609375" style="1" customWidth="1"/>
    <col min="10" max="10" width="10.15234375" style="1" customWidth="1"/>
    <col min="11" max="11" width="13.765625" style="19" customWidth="1"/>
    <col min="12" max="12" width="12.07421875" style="62" customWidth="1"/>
    <col min="13" max="13" width="10.3046875" style="28" customWidth="1"/>
    <col min="14" max="14" width="11" style="6" customWidth="1"/>
    <col min="15" max="15" width="12.23046875" style="6" customWidth="1"/>
    <col min="16" max="16" width="11.61328125" style="1" customWidth="1"/>
    <col min="17" max="17" width="9.15234375" style="1"/>
    <col min="18" max="18" width="10.15234375" style="1" bestFit="1" customWidth="1"/>
    <col min="19" max="19" width="11.53515625" style="1" bestFit="1" customWidth="1"/>
    <col min="20" max="20" width="9.15234375" style="1"/>
    <col min="21" max="21" width="9.84375" style="1" bestFit="1" customWidth="1"/>
    <col min="22" max="16384" width="9.15234375" style="1"/>
  </cols>
  <sheetData>
    <row r="1" spans="1:18" x14ac:dyDescent="0.4">
      <c r="O1" s="208" t="s">
        <v>861</v>
      </c>
      <c r="P1" s="208"/>
    </row>
    <row r="2" spans="1:18" ht="17.600000000000001" customHeight="1" thickBot="1" x14ac:dyDescent="0.45">
      <c r="G2" s="207" t="s">
        <v>860</v>
      </c>
      <c r="H2" s="207"/>
      <c r="N2" s="205" t="s">
        <v>859</v>
      </c>
      <c r="O2" s="205"/>
      <c r="P2" s="205"/>
    </row>
    <row r="3" spans="1:18" ht="58.3" x14ac:dyDescent="0.4">
      <c r="A3" s="52" t="s">
        <v>761</v>
      </c>
      <c r="B3" s="65" t="s">
        <v>762</v>
      </c>
      <c r="C3" s="65" t="s">
        <v>763</v>
      </c>
      <c r="D3" s="65" t="s">
        <v>846</v>
      </c>
      <c r="E3" s="65" t="s">
        <v>847</v>
      </c>
      <c r="F3" s="70" t="s">
        <v>848</v>
      </c>
      <c r="G3" s="70" t="s">
        <v>849</v>
      </c>
      <c r="H3" s="70" t="s">
        <v>850</v>
      </c>
      <c r="I3" s="65" t="s">
        <v>851</v>
      </c>
      <c r="J3" s="71" t="s">
        <v>852</v>
      </c>
      <c r="K3" s="72" t="s">
        <v>853</v>
      </c>
      <c r="L3" s="65" t="s">
        <v>854</v>
      </c>
      <c r="M3" s="65" t="s">
        <v>855</v>
      </c>
      <c r="N3" s="71" t="s">
        <v>856</v>
      </c>
      <c r="O3" s="71" t="s">
        <v>857</v>
      </c>
      <c r="P3" s="73" t="s">
        <v>858</v>
      </c>
    </row>
    <row r="4" spans="1:18" hidden="1" x14ac:dyDescent="0.4">
      <c r="A4" s="53">
        <v>1</v>
      </c>
      <c r="B4" s="3"/>
      <c r="C4" s="3" t="s">
        <v>746</v>
      </c>
      <c r="D4" s="3"/>
      <c r="E4" s="47"/>
      <c r="F4" s="4">
        <v>231924</v>
      </c>
      <c r="G4" s="4">
        <v>231274</v>
      </c>
      <c r="H4" s="168">
        <f>G4/F4*100</f>
        <v>99.71973577551266</v>
      </c>
      <c r="I4" s="3"/>
      <c r="J4" s="5">
        <v>51578</v>
      </c>
      <c r="K4" s="24">
        <v>100</v>
      </c>
      <c r="L4" s="63"/>
      <c r="M4" s="82">
        <f>F4-G4</f>
        <v>650</v>
      </c>
      <c r="N4" s="83"/>
      <c r="O4" s="83"/>
      <c r="P4" s="84"/>
    </row>
    <row r="5" spans="1:18" hidden="1" x14ac:dyDescent="0.4">
      <c r="A5" s="53">
        <v>2</v>
      </c>
      <c r="B5" s="3"/>
      <c r="C5" s="3" t="s">
        <v>747</v>
      </c>
      <c r="D5" s="3"/>
      <c r="E5" s="47"/>
      <c r="F5" s="4">
        <v>329971</v>
      </c>
      <c r="G5" s="4">
        <v>328671</v>
      </c>
      <c r="H5" s="168">
        <f t="shared" ref="H5:H10" si="0">G5/F5*100</f>
        <v>99.606025984101635</v>
      </c>
      <c r="I5" s="3"/>
      <c r="J5" s="5">
        <v>56161</v>
      </c>
      <c r="K5" s="24">
        <v>100</v>
      </c>
      <c r="L5" s="63"/>
      <c r="M5" s="82">
        <f t="shared" ref="M5:M9" si="1">F5-G5</f>
        <v>1300</v>
      </c>
      <c r="N5" s="83"/>
      <c r="O5" s="83"/>
      <c r="P5" s="84"/>
    </row>
    <row r="6" spans="1:18" hidden="1" x14ac:dyDescent="0.4">
      <c r="A6" s="53">
        <v>3</v>
      </c>
      <c r="B6" s="3"/>
      <c r="C6" s="3" t="s">
        <v>748</v>
      </c>
      <c r="D6" s="3"/>
      <c r="E6" s="47"/>
      <c r="F6" s="4">
        <v>392702</v>
      </c>
      <c r="G6" s="4">
        <v>391802</v>
      </c>
      <c r="H6" s="168">
        <f t="shared" si="0"/>
        <v>99.770818585084868</v>
      </c>
      <c r="I6" s="3"/>
      <c r="J6" s="5">
        <v>82442</v>
      </c>
      <c r="K6" s="24">
        <v>100</v>
      </c>
      <c r="L6" s="63"/>
      <c r="M6" s="82">
        <f t="shared" si="1"/>
        <v>900</v>
      </c>
      <c r="N6" s="83"/>
      <c r="O6" s="83"/>
      <c r="P6" s="84"/>
    </row>
    <row r="7" spans="1:18" hidden="1" x14ac:dyDescent="0.4">
      <c r="A7" s="53">
        <v>4</v>
      </c>
      <c r="B7" s="3"/>
      <c r="C7" s="3" t="s">
        <v>749</v>
      </c>
      <c r="D7" s="3"/>
      <c r="E7" s="47"/>
      <c r="F7" s="4">
        <v>293415</v>
      </c>
      <c r="G7" s="4">
        <v>291711</v>
      </c>
      <c r="H7" s="168">
        <f t="shared" si="0"/>
        <v>99.419252594448139</v>
      </c>
      <c r="I7" s="3"/>
      <c r="J7" s="5">
        <v>50417</v>
      </c>
      <c r="K7" s="24">
        <v>100</v>
      </c>
      <c r="L7" s="63"/>
      <c r="M7" s="82">
        <f t="shared" si="1"/>
        <v>1704</v>
      </c>
      <c r="N7" s="83"/>
      <c r="O7" s="83"/>
      <c r="P7" s="84"/>
      <c r="R7" s="169"/>
    </row>
    <row r="8" spans="1:18" hidden="1" x14ac:dyDescent="0.4">
      <c r="A8" s="53">
        <v>5</v>
      </c>
      <c r="B8" s="3"/>
      <c r="C8" s="3" t="s">
        <v>750</v>
      </c>
      <c r="D8" s="3"/>
      <c r="E8" s="47"/>
      <c r="F8" s="4">
        <v>241611</v>
      </c>
      <c r="G8" s="4">
        <v>239899</v>
      </c>
      <c r="H8" s="168">
        <f t="shared" si="0"/>
        <v>99.291422989847305</v>
      </c>
      <c r="I8" s="3"/>
      <c r="J8" s="5">
        <v>38139</v>
      </c>
      <c r="K8" s="24">
        <v>100</v>
      </c>
      <c r="L8" s="63"/>
      <c r="M8" s="82">
        <f t="shared" si="1"/>
        <v>1712</v>
      </c>
      <c r="N8" s="83"/>
      <c r="O8" s="83"/>
      <c r="P8" s="84"/>
    </row>
    <row r="9" spans="1:18" hidden="1" x14ac:dyDescent="0.4">
      <c r="A9" s="53">
        <v>6</v>
      </c>
      <c r="B9" s="3"/>
      <c r="C9" s="3" t="s">
        <v>751</v>
      </c>
      <c r="D9" s="3"/>
      <c r="E9" s="47"/>
      <c r="F9" s="4">
        <v>359659</v>
      </c>
      <c r="G9" s="4">
        <v>357817</v>
      </c>
      <c r="H9" s="168">
        <f t="shared" si="0"/>
        <v>99.48784821177837</v>
      </c>
      <c r="I9" s="3"/>
      <c r="J9" s="5">
        <v>76072</v>
      </c>
      <c r="K9" s="24">
        <v>100</v>
      </c>
      <c r="L9" s="63"/>
      <c r="M9" s="82">
        <f t="shared" si="1"/>
        <v>1842</v>
      </c>
      <c r="N9" s="83"/>
      <c r="O9" s="83"/>
      <c r="P9" s="84"/>
    </row>
    <row r="10" spans="1:18" ht="26.25" hidden="1" customHeight="1" thickBot="1" x14ac:dyDescent="0.45">
      <c r="A10" s="77">
        <v>1</v>
      </c>
      <c r="B10" s="67"/>
      <c r="C10" s="67" t="s">
        <v>752</v>
      </c>
      <c r="D10" s="67"/>
      <c r="E10" s="78"/>
      <c r="F10" s="76">
        <f>F4+F5+F6+F7+F8+F9</f>
        <v>1849282</v>
      </c>
      <c r="G10" s="76">
        <f>G4+G5+G6+G7+G8+G9</f>
        <v>1841174</v>
      </c>
      <c r="H10" s="167">
        <f t="shared" si="0"/>
        <v>99.561559567442941</v>
      </c>
      <c r="I10" s="67"/>
      <c r="J10" s="79">
        <f>SUM(J4:J9)</f>
        <v>354809</v>
      </c>
      <c r="K10" s="79"/>
      <c r="L10" s="79"/>
      <c r="M10" s="79">
        <f t="shared" ref="M10" si="2">SUM(M4:M9)</f>
        <v>8108</v>
      </c>
      <c r="N10" s="85"/>
      <c r="O10" s="85"/>
      <c r="P10" s="80">
        <v>62686340.610907599</v>
      </c>
    </row>
    <row r="11" spans="1:18" ht="74.25" hidden="1" customHeight="1" x14ac:dyDescent="0.4">
      <c r="A11" s="86">
        <v>1</v>
      </c>
      <c r="B11" s="87" t="s">
        <v>494</v>
      </c>
      <c r="C11" s="88" t="s">
        <v>495</v>
      </c>
      <c r="D11" s="89" t="s">
        <v>0</v>
      </c>
      <c r="E11" s="90" t="s">
        <v>496</v>
      </c>
      <c r="F11" s="83">
        <f>G11/H11*100</f>
        <v>45561.70212765957</v>
      </c>
      <c r="G11" s="83">
        <v>42828</v>
      </c>
      <c r="H11" s="89">
        <v>94</v>
      </c>
      <c r="I11" s="89" t="s">
        <v>2</v>
      </c>
      <c r="J11" s="83">
        <v>5503.18</v>
      </c>
      <c r="K11" s="91">
        <v>100</v>
      </c>
      <c r="L11" s="92"/>
      <c r="M11" s="93">
        <f>F11-G11</f>
        <v>2733.7021276595697</v>
      </c>
      <c r="N11" s="83"/>
      <c r="O11" s="83">
        <v>1529830</v>
      </c>
      <c r="P11" s="94">
        <f>N11+O11</f>
        <v>1529830</v>
      </c>
    </row>
    <row r="12" spans="1:18" ht="38.25" hidden="1" customHeight="1" x14ac:dyDescent="0.4">
      <c r="A12" s="86">
        <v>2</v>
      </c>
      <c r="B12" s="87" t="s">
        <v>494</v>
      </c>
      <c r="C12" s="88" t="s">
        <v>497</v>
      </c>
      <c r="D12" s="89" t="s">
        <v>0</v>
      </c>
      <c r="E12" s="90" t="s">
        <v>498</v>
      </c>
      <c r="F12" s="83">
        <f t="shared" ref="F12:F23" si="3">G12/H12*100</f>
        <v>21522.720433343366</v>
      </c>
      <c r="G12" s="83">
        <v>21456</v>
      </c>
      <c r="H12" s="89">
        <v>99.69</v>
      </c>
      <c r="I12" s="89" t="s">
        <v>2</v>
      </c>
      <c r="J12" s="83">
        <v>3574.41</v>
      </c>
      <c r="K12" s="91">
        <v>100</v>
      </c>
      <c r="L12" s="92"/>
      <c r="M12" s="93">
        <f t="shared" ref="M12:M23" si="4">F12-G12</f>
        <v>66.720433343365585</v>
      </c>
      <c r="N12" s="83"/>
      <c r="O12" s="83">
        <v>36343</v>
      </c>
      <c r="P12" s="94">
        <f t="shared" ref="P12:P23" si="5">N12+O12</f>
        <v>36343</v>
      </c>
    </row>
    <row r="13" spans="1:18" ht="30" hidden="1" customHeight="1" x14ac:dyDescent="0.4">
      <c r="A13" s="86">
        <v>3</v>
      </c>
      <c r="B13" s="87" t="s">
        <v>494</v>
      </c>
      <c r="C13" s="88" t="s">
        <v>499</v>
      </c>
      <c r="D13" s="89" t="s">
        <v>0</v>
      </c>
      <c r="E13" s="90" t="s">
        <v>500</v>
      </c>
      <c r="F13" s="83">
        <f t="shared" si="3"/>
        <v>8472.1649484536083</v>
      </c>
      <c r="G13" s="83">
        <v>8218</v>
      </c>
      <c r="H13" s="89">
        <v>97</v>
      </c>
      <c r="I13" s="89" t="s">
        <v>2</v>
      </c>
      <c r="J13" s="83">
        <v>863.16</v>
      </c>
      <c r="K13" s="91">
        <v>100</v>
      </c>
      <c r="L13" s="92"/>
      <c r="M13" s="93">
        <f t="shared" si="4"/>
        <v>254.1649484536083</v>
      </c>
      <c r="N13" s="83"/>
      <c r="O13" s="83"/>
      <c r="P13" s="94">
        <f t="shared" si="5"/>
        <v>0</v>
      </c>
    </row>
    <row r="14" spans="1:18" ht="30" hidden="1" customHeight="1" x14ac:dyDescent="0.4">
      <c r="A14" s="86">
        <v>4</v>
      </c>
      <c r="B14" s="87" t="s">
        <v>494</v>
      </c>
      <c r="C14" s="88" t="s">
        <v>501</v>
      </c>
      <c r="D14" s="89" t="s">
        <v>0</v>
      </c>
      <c r="E14" s="90" t="s">
        <v>502</v>
      </c>
      <c r="F14" s="83">
        <f t="shared" si="3"/>
        <v>6150.5311685708557</v>
      </c>
      <c r="G14" s="83">
        <v>6137</v>
      </c>
      <c r="H14" s="89">
        <v>99.78</v>
      </c>
      <c r="I14" s="89" t="s">
        <v>2</v>
      </c>
      <c r="J14" s="83">
        <v>705.95</v>
      </c>
      <c r="K14" s="91">
        <f>(12/23)*100</f>
        <v>52.173913043478258</v>
      </c>
      <c r="L14" s="92" t="s">
        <v>809</v>
      </c>
      <c r="M14" s="93">
        <f t="shared" si="4"/>
        <v>13.531168570855698</v>
      </c>
      <c r="N14" s="83">
        <v>128877</v>
      </c>
      <c r="O14" s="83">
        <v>154469</v>
      </c>
      <c r="P14" s="94">
        <f t="shared" si="5"/>
        <v>283346</v>
      </c>
    </row>
    <row r="15" spans="1:18" ht="30" hidden="1" customHeight="1" x14ac:dyDescent="0.4">
      <c r="A15" s="86">
        <v>5</v>
      </c>
      <c r="B15" s="87" t="s">
        <v>494</v>
      </c>
      <c r="C15" s="88" t="s">
        <v>503</v>
      </c>
      <c r="D15" s="89" t="s">
        <v>0</v>
      </c>
      <c r="E15" s="90" t="s">
        <v>504</v>
      </c>
      <c r="F15" s="83">
        <f t="shared" si="3"/>
        <v>22880.360045005629</v>
      </c>
      <c r="G15" s="83">
        <v>18302</v>
      </c>
      <c r="H15" s="89">
        <v>79.989999999999995</v>
      </c>
      <c r="I15" s="89" t="s">
        <v>2</v>
      </c>
      <c r="J15" s="83">
        <v>3661.94</v>
      </c>
      <c r="K15" s="91">
        <f>(55/59)*100</f>
        <v>93.220338983050837</v>
      </c>
      <c r="L15" s="92" t="s">
        <v>809</v>
      </c>
      <c r="M15" s="93">
        <f t="shared" si="4"/>
        <v>4578.3600450056292</v>
      </c>
      <c r="N15" s="83">
        <v>41241</v>
      </c>
      <c r="O15" s="83">
        <v>302431</v>
      </c>
      <c r="P15" s="94">
        <f t="shared" si="5"/>
        <v>343672</v>
      </c>
    </row>
    <row r="16" spans="1:18" ht="30" hidden="1" customHeight="1" x14ac:dyDescent="0.4">
      <c r="A16" s="86">
        <v>6</v>
      </c>
      <c r="B16" s="87" t="s">
        <v>494</v>
      </c>
      <c r="C16" s="88" t="s">
        <v>505</v>
      </c>
      <c r="D16" s="89" t="s">
        <v>0</v>
      </c>
      <c r="E16" s="90" t="s">
        <v>506</v>
      </c>
      <c r="F16" s="83">
        <f t="shared" si="3"/>
        <v>27921.21212121212</v>
      </c>
      <c r="G16" s="83">
        <v>27642</v>
      </c>
      <c r="H16" s="89">
        <v>99</v>
      </c>
      <c r="I16" s="89" t="s">
        <v>2</v>
      </c>
      <c r="J16" s="83">
        <v>3218.2</v>
      </c>
      <c r="K16" s="91">
        <f>(46/76)*100</f>
        <v>60.526315789473685</v>
      </c>
      <c r="L16" s="92" t="s">
        <v>809</v>
      </c>
      <c r="M16" s="93">
        <f t="shared" si="4"/>
        <v>279.21212121212011</v>
      </c>
      <c r="N16" s="83">
        <v>580482</v>
      </c>
      <c r="O16" s="83"/>
      <c r="P16" s="94">
        <f t="shared" si="5"/>
        <v>580482</v>
      </c>
    </row>
    <row r="17" spans="1:19" ht="30" hidden="1" customHeight="1" x14ac:dyDescent="0.4">
      <c r="A17" s="86">
        <v>7</v>
      </c>
      <c r="B17" s="87" t="s">
        <v>494</v>
      </c>
      <c r="C17" s="88" t="s">
        <v>507</v>
      </c>
      <c r="D17" s="89" t="s">
        <v>0</v>
      </c>
      <c r="E17" s="90" t="s">
        <v>508</v>
      </c>
      <c r="F17" s="83">
        <f t="shared" si="3"/>
        <v>14302.272727272728</v>
      </c>
      <c r="G17" s="83">
        <v>12586</v>
      </c>
      <c r="H17" s="89">
        <v>88</v>
      </c>
      <c r="I17" s="89" t="s">
        <v>2</v>
      </c>
      <c r="J17" s="83">
        <v>1166.8699999999999</v>
      </c>
      <c r="K17" s="91">
        <f>(20/55)*100</f>
        <v>36.363636363636367</v>
      </c>
      <c r="L17" s="92" t="s">
        <v>809</v>
      </c>
      <c r="M17" s="93">
        <f t="shared" si="4"/>
        <v>1716.2727272727279</v>
      </c>
      <c r="N17" s="83">
        <v>264306</v>
      </c>
      <c r="O17" s="83"/>
      <c r="P17" s="94">
        <f t="shared" si="5"/>
        <v>264306</v>
      </c>
    </row>
    <row r="18" spans="1:19" ht="30" hidden="1" customHeight="1" x14ac:dyDescent="0.4">
      <c r="A18" s="86">
        <v>8</v>
      </c>
      <c r="B18" s="87" t="s">
        <v>494</v>
      </c>
      <c r="C18" s="88" t="s">
        <v>509</v>
      </c>
      <c r="D18" s="89" t="s">
        <v>0</v>
      </c>
      <c r="E18" s="90" t="s">
        <v>510</v>
      </c>
      <c r="F18" s="83">
        <f t="shared" si="3"/>
        <v>6838.2190875027563</v>
      </c>
      <c r="G18" s="83">
        <v>6205</v>
      </c>
      <c r="H18" s="89">
        <v>90.74</v>
      </c>
      <c r="I18" s="89" t="s">
        <v>2</v>
      </c>
      <c r="J18" s="83">
        <v>490.28</v>
      </c>
      <c r="K18" s="91">
        <f>(19/49)*100</f>
        <v>38.775510204081634</v>
      </c>
      <c r="L18" s="92" t="s">
        <v>809</v>
      </c>
      <c r="M18" s="93">
        <f t="shared" si="4"/>
        <v>633.21908750275634</v>
      </c>
      <c r="N18" s="83">
        <v>130305</v>
      </c>
      <c r="O18" s="83"/>
      <c r="P18" s="94">
        <f t="shared" si="5"/>
        <v>130305</v>
      </c>
    </row>
    <row r="19" spans="1:19" ht="30" hidden="1" customHeight="1" x14ac:dyDescent="0.4">
      <c r="A19" s="86">
        <v>9</v>
      </c>
      <c r="B19" s="87" t="s">
        <v>494</v>
      </c>
      <c r="C19" s="88" t="s">
        <v>511</v>
      </c>
      <c r="D19" s="89" t="s">
        <v>0</v>
      </c>
      <c r="E19" s="90" t="s">
        <v>512</v>
      </c>
      <c r="F19" s="83">
        <f t="shared" si="3"/>
        <v>18798.31262113784</v>
      </c>
      <c r="G19" s="83">
        <v>16488</v>
      </c>
      <c r="H19" s="89">
        <v>87.71</v>
      </c>
      <c r="I19" s="89" t="s">
        <v>2</v>
      </c>
      <c r="J19" s="83">
        <v>1594.62</v>
      </c>
      <c r="K19" s="91">
        <f>(2/78)*100</f>
        <v>2.5641025641025639</v>
      </c>
      <c r="L19" s="92" t="s">
        <v>809</v>
      </c>
      <c r="M19" s="93">
        <f t="shared" si="4"/>
        <v>2310.3126211378403</v>
      </c>
      <c r="N19" s="83">
        <v>346248</v>
      </c>
      <c r="O19" s="83">
        <v>144762</v>
      </c>
      <c r="P19" s="94">
        <f t="shared" si="5"/>
        <v>491010</v>
      </c>
    </row>
    <row r="20" spans="1:19" ht="30" hidden="1" customHeight="1" x14ac:dyDescent="0.4">
      <c r="A20" s="86">
        <v>10</v>
      </c>
      <c r="B20" s="87" t="s">
        <v>494</v>
      </c>
      <c r="C20" s="88" t="s">
        <v>513</v>
      </c>
      <c r="D20" s="89" t="s">
        <v>0</v>
      </c>
      <c r="E20" s="90" t="s">
        <v>514</v>
      </c>
      <c r="F20" s="83">
        <f t="shared" si="3"/>
        <v>26042.62557534521</v>
      </c>
      <c r="G20" s="83">
        <v>26027</v>
      </c>
      <c r="H20" s="89">
        <v>99.94</v>
      </c>
      <c r="I20" s="89" t="s">
        <v>2</v>
      </c>
      <c r="J20" s="83">
        <v>3222.24</v>
      </c>
      <c r="K20" s="91">
        <v>100</v>
      </c>
      <c r="L20" s="92"/>
      <c r="M20" s="93">
        <f>F20-G20</f>
        <v>15.625575345209654</v>
      </c>
      <c r="N20" s="83">
        <v>0</v>
      </c>
      <c r="O20" s="83">
        <v>99868</v>
      </c>
      <c r="P20" s="94">
        <f t="shared" si="5"/>
        <v>99868</v>
      </c>
    </row>
    <row r="21" spans="1:19" ht="30" hidden="1" customHeight="1" x14ac:dyDescent="0.4">
      <c r="A21" s="86">
        <v>11</v>
      </c>
      <c r="B21" s="87" t="s">
        <v>494</v>
      </c>
      <c r="C21" s="88" t="s">
        <v>515</v>
      </c>
      <c r="D21" s="89" t="s">
        <v>0</v>
      </c>
      <c r="E21" s="90" t="s">
        <v>516</v>
      </c>
      <c r="F21" s="83">
        <f t="shared" si="3"/>
        <v>6964.0971488912355</v>
      </c>
      <c r="G21" s="83">
        <v>6595</v>
      </c>
      <c r="H21" s="89">
        <v>94.7</v>
      </c>
      <c r="I21" s="89" t="s">
        <v>2</v>
      </c>
      <c r="J21" s="83">
        <v>919.79</v>
      </c>
      <c r="K21" s="91">
        <v>100</v>
      </c>
      <c r="L21" s="92"/>
      <c r="M21" s="93">
        <f t="shared" si="4"/>
        <v>369.09714889123552</v>
      </c>
      <c r="N21" s="83"/>
      <c r="O21" s="83">
        <v>177496</v>
      </c>
      <c r="P21" s="94">
        <f t="shared" si="5"/>
        <v>177496</v>
      </c>
    </row>
    <row r="22" spans="1:19" ht="30" hidden="1" customHeight="1" x14ac:dyDescent="0.4">
      <c r="A22" s="86">
        <v>12</v>
      </c>
      <c r="B22" s="87" t="s">
        <v>494</v>
      </c>
      <c r="C22" s="88" t="s">
        <v>517</v>
      </c>
      <c r="D22" s="89" t="s">
        <v>0</v>
      </c>
      <c r="E22" s="90" t="s">
        <v>518</v>
      </c>
      <c r="F22" s="83">
        <f t="shared" si="3"/>
        <v>23204</v>
      </c>
      <c r="G22" s="83">
        <v>23204</v>
      </c>
      <c r="H22" s="89">
        <v>100</v>
      </c>
      <c r="I22" s="89" t="s">
        <v>2</v>
      </c>
      <c r="J22" s="83">
        <v>3116.06</v>
      </c>
      <c r="K22" s="91">
        <v>100</v>
      </c>
      <c r="L22" s="92"/>
      <c r="M22" s="93">
        <f t="shared" si="4"/>
        <v>0</v>
      </c>
      <c r="N22" s="83">
        <v>0</v>
      </c>
      <c r="O22" s="83">
        <v>0</v>
      </c>
      <c r="P22" s="94">
        <f t="shared" si="5"/>
        <v>0</v>
      </c>
    </row>
    <row r="23" spans="1:19" ht="30" hidden="1" customHeight="1" x14ac:dyDescent="0.4">
      <c r="A23" s="86">
        <v>13</v>
      </c>
      <c r="B23" s="87" t="s">
        <v>494</v>
      </c>
      <c r="C23" s="88" t="s">
        <v>519</v>
      </c>
      <c r="D23" s="89" t="s">
        <v>0</v>
      </c>
      <c r="E23" s="90" t="s">
        <v>520</v>
      </c>
      <c r="F23" s="83">
        <f t="shared" si="3"/>
        <v>9547.2222222222226</v>
      </c>
      <c r="G23" s="83">
        <v>6874</v>
      </c>
      <c r="H23" s="89">
        <v>72</v>
      </c>
      <c r="I23" s="89" t="s">
        <v>2</v>
      </c>
      <c r="J23" s="83">
        <v>798.94</v>
      </c>
      <c r="K23" s="91">
        <v>100</v>
      </c>
      <c r="L23" s="92"/>
      <c r="M23" s="93">
        <f t="shared" si="4"/>
        <v>2673.2222222222226</v>
      </c>
      <c r="N23" s="83"/>
      <c r="O23" s="83">
        <v>948992</v>
      </c>
      <c r="P23" s="94">
        <f t="shared" si="5"/>
        <v>948992</v>
      </c>
    </row>
    <row r="24" spans="1:19" s="2" customFormat="1" ht="27" hidden="1" customHeight="1" x14ac:dyDescent="0.4">
      <c r="A24" s="54">
        <v>2</v>
      </c>
      <c r="B24" s="40"/>
      <c r="C24" s="67" t="s">
        <v>738</v>
      </c>
      <c r="D24" s="7"/>
      <c r="E24" s="13"/>
      <c r="F24" s="8">
        <f>SUM(F11:F23)</f>
        <v>238205.44022661715</v>
      </c>
      <c r="G24" s="8">
        <f>SUM(G11:G23)</f>
        <v>222562</v>
      </c>
      <c r="H24" s="8"/>
      <c r="I24" s="7"/>
      <c r="J24" s="8">
        <f>SUM(J11:J23)</f>
        <v>28835.64</v>
      </c>
      <c r="K24" s="25"/>
      <c r="L24" s="7"/>
      <c r="M24" s="8">
        <f>SUM(M11:M23)</f>
        <v>15643.440226617142</v>
      </c>
      <c r="N24" s="9"/>
      <c r="O24" s="9">
        <f>SUM(O11:O23)</f>
        <v>3394191</v>
      </c>
      <c r="P24" s="95">
        <f>SUM(P11:P23)</f>
        <v>4885650</v>
      </c>
    </row>
    <row r="25" spans="1:19" ht="72.900000000000006" hidden="1" x14ac:dyDescent="0.4">
      <c r="A25" s="86">
        <v>1</v>
      </c>
      <c r="B25" s="87" t="s">
        <v>305</v>
      </c>
      <c r="C25" s="88" t="s">
        <v>306</v>
      </c>
      <c r="D25" s="87" t="s">
        <v>0</v>
      </c>
      <c r="E25" s="90" t="s">
        <v>307</v>
      </c>
      <c r="F25" s="96">
        <f t="shared" ref="F25:F37" si="6">(G25*100)/H25</f>
        <v>217018.13142395194</v>
      </c>
      <c r="G25" s="96">
        <v>187916</v>
      </c>
      <c r="H25" s="92">
        <v>86.59</v>
      </c>
      <c r="I25" s="92" t="s">
        <v>308</v>
      </c>
      <c r="J25" s="93">
        <v>24782</v>
      </c>
      <c r="K25" s="92">
        <v>100</v>
      </c>
      <c r="L25" s="92"/>
      <c r="M25" s="96">
        <f t="shared" ref="M25:M37" si="7">F25-G25</f>
        <v>29102.131423951942</v>
      </c>
      <c r="N25" s="83"/>
      <c r="O25" s="83">
        <v>0</v>
      </c>
      <c r="P25" s="94">
        <v>0</v>
      </c>
      <c r="S25" s="14"/>
    </row>
    <row r="26" spans="1:19" ht="58.3" hidden="1" x14ac:dyDescent="0.4">
      <c r="A26" s="86">
        <v>2</v>
      </c>
      <c r="B26" s="87" t="s">
        <v>305</v>
      </c>
      <c r="C26" s="88" t="s">
        <v>309</v>
      </c>
      <c r="D26" s="87" t="s">
        <v>0</v>
      </c>
      <c r="E26" s="90" t="s">
        <v>310</v>
      </c>
      <c r="F26" s="96">
        <f t="shared" si="6"/>
        <v>12187.961292438904</v>
      </c>
      <c r="G26" s="96">
        <v>7431</v>
      </c>
      <c r="H26" s="92">
        <v>60.97</v>
      </c>
      <c r="I26" s="92" t="s">
        <v>308</v>
      </c>
      <c r="J26" s="92">
        <v>694</v>
      </c>
      <c r="K26" s="92">
        <v>100</v>
      </c>
      <c r="L26" s="92"/>
      <c r="M26" s="96">
        <f t="shared" si="7"/>
        <v>4756.9612924389039</v>
      </c>
      <c r="N26" s="83"/>
      <c r="O26" s="83">
        <v>651709</v>
      </c>
      <c r="P26" s="94">
        <f t="shared" ref="P26:P75" si="8">N26+O26</f>
        <v>651709</v>
      </c>
      <c r="S26" s="6"/>
    </row>
    <row r="27" spans="1:19" hidden="1" x14ac:dyDescent="0.4">
      <c r="A27" s="86">
        <v>3</v>
      </c>
      <c r="B27" s="87" t="s">
        <v>305</v>
      </c>
      <c r="C27" s="88" t="s">
        <v>311</v>
      </c>
      <c r="D27" s="87" t="s">
        <v>0</v>
      </c>
      <c r="E27" s="90" t="s">
        <v>312</v>
      </c>
      <c r="F27" s="96">
        <f t="shared" si="6"/>
        <v>12053.779667992865</v>
      </c>
      <c r="G27" s="96">
        <v>8786</v>
      </c>
      <c r="H27" s="92">
        <v>72.89</v>
      </c>
      <c r="I27" s="92" t="s">
        <v>308</v>
      </c>
      <c r="J27" s="92">
        <v>1196</v>
      </c>
      <c r="K27" s="92">
        <v>100</v>
      </c>
      <c r="L27" s="92"/>
      <c r="M27" s="96">
        <f t="shared" si="7"/>
        <v>3267.7796679928651</v>
      </c>
      <c r="N27" s="83"/>
      <c r="O27" s="83">
        <v>1273824</v>
      </c>
      <c r="P27" s="94">
        <f t="shared" si="8"/>
        <v>1273824</v>
      </c>
    </row>
    <row r="28" spans="1:19" ht="29.15" hidden="1" x14ac:dyDescent="0.4">
      <c r="A28" s="86">
        <v>4</v>
      </c>
      <c r="B28" s="87" t="s">
        <v>305</v>
      </c>
      <c r="C28" s="88" t="s">
        <v>313</v>
      </c>
      <c r="D28" s="87" t="s">
        <v>0</v>
      </c>
      <c r="E28" s="90" t="s">
        <v>314</v>
      </c>
      <c r="F28" s="96">
        <f t="shared" si="6"/>
        <v>19947.536496350363</v>
      </c>
      <c r="G28" s="96">
        <v>8745</v>
      </c>
      <c r="H28" s="92">
        <v>43.84</v>
      </c>
      <c r="I28" s="92" t="s">
        <v>308</v>
      </c>
      <c r="J28" s="92">
        <v>934</v>
      </c>
      <c r="K28" s="92">
        <v>100</v>
      </c>
      <c r="L28" s="92"/>
      <c r="M28" s="96">
        <f t="shared" si="7"/>
        <v>11202.536496350363</v>
      </c>
      <c r="N28" s="83"/>
      <c r="O28" s="83">
        <v>806879</v>
      </c>
      <c r="P28" s="94">
        <f t="shared" si="8"/>
        <v>806879</v>
      </c>
    </row>
    <row r="29" spans="1:19" ht="58.3" hidden="1" x14ac:dyDescent="0.4">
      <c r="A29" s="86">
        <v>5</v>
      </c>
      <c r="B29" s="87" t="s">
        <v>305</v>
      </c>
      <c r="C29" s="88" t="s">
        <v>315</v>
      </c>
      <c r="D29" s="87" t="s">
        <v>0</v>
      </c>
      <c r="E29" s="90" t="s">
        <v>316</v>
      </c>
      <c r="F29" s="96">
        <f t="shared" si="6"/>
        <v>9347.7027793533762</v>
      </c>
      <c r="G29" s="96">
        <v>6592</v>
      </c>
      <c r="H29" s="92">
        <v>70.52</v>
      </c>
      <c r="I29" s="92" t="s">
        <v>308</v>
      </c>
      <c r="J29" s="92">
        <v>560</v>
      </c>
      <c r="K29" s="92">
        <v>100</v>
      </c>
      <c r="L29" s="92"/>
      <c r="M29" s="96">
        <f t="shared" si="7"/>
        <v>2755.7027793533762</v>
      </c>
      <c r="N29" s="83"/>
      <c r="O29" s="83">
        <v>377572</v>
      </c>
      <c r="P29" s="94">
        <f t="shared" si="8"/>
        <v>377572</v>
      </c>
    </row>
    <row r="30" spans="1:19" ht="29.15" hidden="1" x14ac:dyDescent="0.4">
      <c r="A30" s="86">
        <v>6</v>
      </c>
      <c r="B30" s="87" t="s">
        <v>305</v>
      </c>
      <c r="C30" s="88" t="s">
        <v>317</v>
      </c>
      <c r="D30" s="87" t="s">
        <v>0</v>
      </c>
      <c r="E30" s="90" t="s">
        <v>318</v>
      </c>
      <c r="F30" s="96">
        <f t="shared" si="6"/>
        <v>11132.792263857711</v>
      </c>
      <c r="G30" s="96">
        <v>6447</v>
      </c>
      <c r="H30" s="92">
        <v>57.91</v>
      </c>
      <c r="I30" s="92" t="s">
        <v>308</v>
      </c>
      <c r="J30" s="92">
        <v>659</v>
      </c>
      <c r="K30" s="92">
        <v>90</v>
      </c>
      <c r="L30" s="92" t="s">
        <v>319</v>
      </c>
      <c r="M30" s="96">
        <f t="shared" si="7"/>
        <v>4685.7922638577111</v>
      </c>
      <c r="N30" s="83">
        <v>34392</v>
      </c>
      <c r="O30" s="83">
        <v>309526</v>
      </c>
      <c r="P30" s="94">
        <f t="shared" si="8"/>
        <v>343918</v>
      </c>
    </row>
    <row r="31" spans="1:19" hidden="1" x14ac:dyDescent="0.4">
      <c r="A31" s="86">
        <v>7</v>
      </c>
      <c r="B31" s="87" t="s">
        <v>305</v>
      </c>
      <c r="C31" s="88" t="s">
        <v>320</v>
      </c>
      <c r="D31" s="87" t="s">
        <v>0</v>
      </c>
      <c r="E31" s="90" t="s">
        <v>321</v>
      </c>
      <c r="F31" s="96">
        <f t="shared" si="6"/>
        <v>13930.780805885302</v>
      </c>
      <c r="G31" s="96">
        <v>8332</v>
      </c>
      <c r="H31" s="92">
        <v>59.81</v>
      </c>
      <c r="I31" s="92" t="s">
        <v>308</v>
      </c>
      <c r="J31" s="92">
        <v>1169</v>
      </c>
      <c r="K31" s="92">
        <v>100</v>
      </c>
      <c r="L31" s="92"/>
      <c r="M31" s="96">
        <f t="shared" si="7"/>
        <v>5598.7808058853025</v>
      </c>
      <c r="N31" s="83"/>
      <c r="O31" s="83">
        <v>1786389</v>
      </c>
      <c r="P31" s="94">
        <f t="shared" si="8"/>
        <v>1786389</v>
      </c>
    </row>
    <row r="32" spans="1:19" hidden="1" x14ac:dyDescent="0.4">
      <c r="A32" s="86">
        <v>8</v>
      </c>
      <c r="B32" s="87" t="s">
        <v>305</v>
      </c>
      <c r="C32" s="88" t="s">
        <v>322</v>
      </c>
      <c r="D32" s="87" t="s">
        <v>0</v>
      </c>
      <c r="E32" s="90" t="s">
        <v>323</v>
      </c>
      <c r="F32" s="96">
        <f t="shared" si="6"/>
        <v>11474.940334128878</v>
      </c>
      <c r="G32" s="96">
        <v>7212</v>
      </c>
      <c r="H32" s="92">
        <v>62.85</v>
      </c>
      <c r="I32" s="92" t="s">
        <v>308</v>
      </c>
      <c r="J32" s="92">
        <v>903</v>
      </c>
      <c r="K32" s="92">
        <v>100</v>
      </c>
      <c r="L32" s="92"/>
      <c r="M32" s="96">
        <f t="shared" si="7"/>
        <v>4262.940334128878</v>
      </c>
      <c r="N32" s="83"/>
      <c r="O32" s="83">
        <v>700626</v>
      </c>
      <c r="P32" s="94">
        <f t="shared" si="8"/>
        <v>700626</v>
      </c>
    </row>
    <row r="33" spans="1:19" hidden="1" x14ac:dyDescent="0.4">
      <c r="A33" s="86">
        <v>9</v>
      </c>
      <c r="B33" s="87" t="s">
        <v>305</v>
      </c>
      <c r="C33" s="88" t="s">
        <v>324</v>
      </c>
      <c r="D33" s="87" t="s">
        <v>0</v>
      </c>
      <c r="E33" s="90" t="s">
        <v>325</v>
      </c>
      <c r="F33" s="96">
        <f t="shared" si="6"/>
        <v>11129.675337003986</v>
      </c>
      <c r="G33" s="96">
        <v>5862</v>
      </c>
      <c r="H33" s="92">
        <v>52.67</v>
      </c>
      <c r="I33" s="92" t="s">
        <v>308</v>
      </c>
      <c r="J33" s="92">
        <v>608</v>
      </c>
      <c r="K33" s="92">
        <v>100</v>
      </c>
      <c r="L33" s="92"/>
      <c r="M33" s="96">
        <f t="shared" si="7"/>
        <v>5267.675337003986</v>
      </c>
      <c r="N33" s="83"/>
      <c r="O33" s="83">
        <v>1127882</v>
      </c>
      <c r="P33" s="94">
        <f t="shared" si="8"/>
        <v>1127882</v>
      </c>
    </row>
    <row r="34" spans="1:19" hidden="1" x14ac:dyDescent="0.4">
      <c r="A34" s="86">
        <v>10</v>
      </c>
      <c r="B34" s="87" t="s">
        <v>305</v>
      </c>
      <c r="C34" s="88" t="s">
        <v>326</v>
      </c>
      <c r="D34" s="87" t="s">
        <v>0</v>
      </c>
      <c r="E34" s="90" t="s">
        <v>327</v>
      </c>
      <c r="F34" s="96">
        <f t="shared" si="6"/>
        <v>14080.095162569391</v>
      </c>
      <c r="G34" s="96">
        <v>7102</v>
      </c>
      <c r="H34" s="92">
        <v>50.44</v>
      </c>
      <c r="I34" s="92" t="s">
        <v>308</v>
      </c>
      <c r="J34" s="92">
        <v>769</v>
      </c>
      <c r="K34" s="92">
        <v>100</v>
      </c>
      <c r="L34" s="92"/>
      <c r="M34" s="96">
        <f t="shared" si="7"/>
        <v>6978.0951625693906</v>
      </c>
      <c r="N34" s="83"/>
      <c r="O34" s="83">
        <v>9748145</v>
      </c>
      <c r="P34" s="94">
        <f t="shared" si="8"/>
        <v>9748145</v>
      </c>
    </row>
    <row r="35" spans="1:19" ht="29.15" hidden="1" x14ac:dyDescent="0.4">
      <c r="A35" s="86">
        <v>11</v>
      </c>
      <c r="B35" s="87" t="s">
        <v>305</v>
      </c>
      <c r="C35" s="88" t="s">
        <v>328</v>
      </c>
      <c r="D35" s="87" t="s">
        <v>0</v>
      </c>
      <c r="E35" s="90" t="s">
        <v>329</v>
      </c>
      <c r="F35" s="96">
        <f t="shared" si="6"/>
        <v>23482.869115109686</v>
      </c>
      <c r="G35" s="96">
        <v>9527</v>
      </c>
      <c r="H35" s="92">
        <v>40.57</v>
      </c>
      <c r="I35" s="92" t="s">
        <v>308</v>
      </c>
      <c r="J35" s="92">
        <v>913</v>
      </c>
      <c r="K35" s="92">
        <v>100</v>
      </c>
      <c r="L35" s="92"/>
      <c r="M35" s="96">
        <f t="shared" si="7"/>
        <v>13955.869115109686</v>
      </c>
      <c r="N35" s="83"/>
      <c r="O35" s="83">
        <v>1096861</v>
      </c>
      <c r="P35" s="94">
        <f t="shared" si="8"/>
        <v>1096861</v>
      </c>
    </row>
    <row r="36" spans="1:19" hidden="1" x14ac:dyDescent="0.4">
      <c r="A36" s="86">
        <v>12</v>
      </c>
      <c r="B36" s="87" t="s">
        <v>305</v>
      </c>
      <c r="C36" s="88" t="s">
        <v>330</v>
      </c>
      <c r="D36" s="87" t="s">
        <v>0</v>
      </c>
      <c r="E36" s="90" t="s">
        <v>331</v>
      </c>
      <c r="F36" s="96">
        <f t="shared" si="6"/>
        <v>17620.233761256946</v>
      </c>
      <c r="G36" s="96">
        <v>9196</v>
      </c>
      <c r="H36" s="92">
        <v>52.19</v>
      </c>
      <c r="I36" s="92" t="s">
        <v>308</v>
      </c>
      <c r="J36" s="92">
        <v>865</v>
      </c>
      <c r="K36" s="92">
        <v>100</v>
      </c>
      <c r="L36" s="92"/>
      <c r="M36" s="96">
        <f t="shared" si="7"/>
        <v>8424.2337612569463</v>
      </c>
      <c r="N36" s="83"/>
      <c r="O36" s="83">
        <v>1059638</v>
      </c>
      <c r="P36" s="94">
        <f t="shared" si="8"/>
        <v>1059638</v>
      </c>
      <c r="S36" s="6"/>
    </row>
    <row r="37" spans="1:19" ht="29.15" hidden="1" x14ac:dyDescent="0.4">
      <c r="A37" s="86">
        <v>13</v>
      </c>
      <c r="B37" s="87" t="s">
        <v>305</v>
      </c>
      <c r="C37" s="88" t="s">
        <v>332</v>
      </c>
      <c r="D37" s="87" t="s">
        <v>0</v>
      </c>
      <c r="E37" s="90" t="s">
        <v>333</v>
      </c>
      <c r="F37" s="96">
        <f t="shared" si="6"/>
        <v>13094.571161798052</v>
      </c>
      <c r="G37" s="96">
        <v>9817</v>
      </c>
      <c r="H37" s="92">
        <v>74.97</v>
      </c>
      <c r="I37" s="92" t="s">
        <v>334</v>
      </c>
      <c r="J37" s="92">
        <v>918</v>
      </c>
      <c r="K37" s="92">
        <v>100</v>
      </c>
      <c r="L37" s="92"/>
      <c r="M37" s="96">
        <f t="shared" si="7"/>
        <v>3277.5711617980523</v>
      </c>
      <c r="N37" s="83"/>
      <c r="O37" s="83">
        <v>507287</v>
      </c>
      <c r="P37" s="94">
        <f t="shared" si="8"/>
        <v>507287</v>
      </c>
    </row>
    <row r="38" spans="1:19" ht="20.25" hidden="1" customHeight="1" x14ac:dyDescent="0.4">
      <c r="A38" s="54">
        <v>13</v>
      </c>
      <c r="B38" s="40"/>
      <c r="C38" s="3" t="s">
        <v>739</v>
      </c>
      <c r="D38" s="29"/>
      <c r="E38" s="36"/>
      <c r="F38" s="30">
        <f>SUM(F25:F37)</f>
        <v>386501.06960169744</v>
      </c>
      <c r="G38" s="30">
        <f>SUM(G25:G37)</f>
        <v>282965</v>
      </c>
      <c r="H38" s="31">
        <f>G38/F38*100</f>
        <v>73.211957806896905</v>
      </c>
      <c r="I38" s="29"/>
      <c r="J38" s="32">
        <f>SUM(J25:J37)</f>
        <v>34970</v>
      </c>
      <c r="K38" s="29"/>
      <c r="L38" s="29"/>
      <c r="M38" s="30">
        <f>SUM(M25:M37)</f>
        <v>103536.06960169741</v>
      </c>
      <c r="N38" s="9">
        <f>SUM(N25:N37)</f>
        <v>34392</v>
      </c>
      <c r="O38" s="9">
        <f t="shared" ref="O38:P38" si="9">SUM(O25:O37)</f>
        <v>19446338</v>
      </c>
      <c r="P38" s="15">
        <f t="shared" si="9"/>
        <v>19480730</v>
      </c>
      <c r="S38" s="6"/>
    </row>
    <row r="39" spans="1:19" hidden="1" x14ac:dyDescent="0.4">
      <c r="A39" s="97">
        <v>1</v>
      </c>
      <c r="B39" s="98" t="s">
        <v>79</v>
      </c>
      <c r="C39" s="99" t="s">
        <v>72</v>
      </c>
      <c r="D39" s="87" t="s">
        <v>0</v>
      </c>
      <c r="E39" s="100" t="s">
        <v>61</v>
      </c>
      <c r="F39" s="101">
        <f>G39*100/H39</f>
        <v>115566</v>
      </c>
      <c r="G39" s="101">
        <v>115566</v>
      </c>
      <c r="H39" s="102">
        <v>100</v>
      </c>
      <c r="I39" s="92" t="s">
        <v>78</v>
      </c>
      <c r="J39" s="101">
        <v>26542</v>
      </c>
      <c r="K39" s="103">
        <v>100</v>
      </c>
      <c r="L39" s="104"/>
      <c r="M39" s="105">
        <f>F39-G39</f>
        <v>0</v>
      </c>
      <c r="N39" s="83"/>
      <c r="O39" s="83">
        <v>10667031</v>
      </c>
      <c r="P39" s="94">
        <f t="shared" si="8"/>
        <v>10667031</v>
      </c>
    </row>
    <row r="40" spans="1:19" hidden="1" x14ac:dyDescent="0.4">
      <c r="A40" s="97">
        <v>2</v>
      </c>
      <c r="B40" s="98" t="s">
        <v>79</v>
      </c>
      <c r="C40" s="99" t="s">
        <v>73</v>
      </c>
      <c r="D40" s="87" t="s">
        <v>0</v>
      </c>
      <c r="E40" s="100" t="s">
        <v>62</v>
      </c>
      <c r="F40" s="101">
        <f>G40*100/H40</f>
        <v>36558</v>
      </c>
      <c r="G40" s="101">
        <v>36558</v>
      </c>
      <c r="H40" s="102">
        <v>100</v>
      </c>
      <c r="I40" s="92" t="s">
        <v>78</v>
      </c>
      <c r="J40" s="101">
        <v>8396</v>
      </c>
      <c r="K40" s="103">
        <v>100</v>
      </c>
      <c r="L40" s="104"/>
      <c r="M40" s="105">
        <f t="shared" ref="M40:M59" si="10">F40-G40</f>
        <v>0</v>
      </c>
      <c r="N40" s="83"/>
      <c r="O40" s="83">
        <v>4363786</v>
      </c>
      <c r="P40" s="94">
        <f t="shared" si="8"/>
        <v>4363786</v>
      </c>
    </row>
    <row r="41" spans="1:19" hidden="1" x14ac:dyDescent="0.4">
      <c r="A41" s="97">
        <v>3</v>
      </c>
      <c r="B41" s="98" t="s">
        <v>79</v>
      </c>
      <c r="C41" s="99" t="s">
        <v>74</v>
      </c>
      <c r="D41" s="87" t="s">
        <v>0</v>
      </c>
      <c r="E41" s="100" t="s">
        <v>63</v>
      </c>
      <c r="F41" s="101">
        <f>G41*100/H41</f>
        <v>28632</v>
      </c>
      <c r="G41" s="101">
        <v>28632</v>
      </c>
      <c r="H41" s="102">
        <v>100</v>
      </c>
      <c r="I41" s="92" t="s">
        <v>78</v>
      </c>
      <c r="J41" s="101">
        <v>6576</v>
      </c>
      <c r="K41" s="103">
        <v>100</v>
      </c>
      <c r="L41" s="104"/>
      <c r="M41" s="105">
        <f t="shared" si="10"/>
        <v>0</v>
      </c>
      <c r="N41" s="83"/>
      <c r="O41" s="83">
        <v>5719895</v>
      </c>
      <c r="P41" s="94">
        <f t="shared" si="8"/>
        <v>5719895</v>
      </c>
    </row>
    <row r="42" spans="1:19" hidden="1" x14ac:dyDescent="0.4">
      <c r="A42" s="97">
        <v>4</v>
      </c>
      <c r="B42" s="98" t="s">
        <v>79</v>
      </c>
      <c r="C42" s="99" t="s">
        <v>75</v>
      </c>
      <c r="D42" s="87" t="s">
        <v>0</v>
      </c>
      <c r="E42" s="100" t="s">
        <v>64</v>
      </c>
      <c r="F42" s="101">
        <f>G42*100/H42</f>
        <v>13030</v>
      </c>
      <c r="G42" s="101">
        <v>13030</v>
      </c>
      <c r="H42" s="102">
        <v>100</v>
      </c>
      <c r="I42" s="92" t="s">
        <v>78</v>
      </c>
      <c r="J42" s="101">
        <v>2993</v>
      </c>
      <c r="K42" s="106">
        <v>100</v>
      </c>
      <c r="L42" s="92"/>
      <c r="M42" s="105">
        <f t="shared" si="10"/>
        <v>0</v>
      </c>
      <c r="N42" s="83"/>
      <c r="O42" s="83"/>
      <c r="P42" s="94">
        <f t="shared" si="8"/>
        <v>0</v>
      </c>
    </row>
    <row r="43" spans="1:19" hidden="1" x14ac:dyDescent="0.4">
      <c r="A43" s="97">
        <v>5</v>
      </c>
      <c r="B43" s="98" t="s">
        <v>79</v>
      </c>
      <c r="C43" s="99" t="s">
        <v>55</v>
      </c>
      <c r="D43" s="87" t="s">
        <v>0</v>
      </c>
      <c r="E43" s="100" t="s">
        <v>65</v>
      </c>
      <c r="F43" s="101">
        <f>G43*100/H43</f>
        <v>13694</v>
      </c>
      <c r="G43" s="101">
        <v>13694</v>
      </c>
      <c r="H43" s="102">
        <v>100</v>
      </c>
      <c r="I43" s="92" t="s">
        <v>78</v>
      </c>
      <c r="J43" s="101">
        <v>3145</v>
      </c>
      <c r="K43" s="106">
        <v>100</v>
      </c>
      <c r="L43" s="104"/>
      <c r="M43" s="105">
        <f t="shared" si="10"/>
        <v>0</v>
      </c>
      <c r="N43" s="83"/>
      <c r="O43" s="83">
        <v>10885034</v>
      </c>
      <c r="P43" s="94">
        <v>10885034</v>
      </c>
      <c r="R43" s="6"/>
    </row>
    <row r="44" spans="1:19" hidden="1" x14ac:dyDescent="0.4">
      <c r="A44" s="97">
        <v>6</v>
      </c>
      <c r="B44" s="98" t="s">
        <v>79</v>
      </c>
      <c r="C44" s="99" t="s">
        <v>56</v>
      </c>
      <c r="D44" s="87" t="s">
        <v>0</v>
      </c>
      <c r="E44" s="100" t="s">
        <v>66</v>
      </c>
      <c r="F44" s="93">
        <v>16040</v>
      </c>
      <c r="G44" s="105">
        <v>13266</v>
      </c>
      <c r="H44" s="102">
        <f>G44/F44*100</f>
        <v>82.705735660847878</v>
      </c>
      <c r="I44" s="105" t="s">
        <v>47</v>
      </c>
      <c r="J44" s="101">
        <v>2436</v>
      </c>
      <c r="K44" s="106">
        <v>100</v>
      </c>
      <c r="L44" s="92"/>
      <c r="M44" s="105">
        <f t="shared" si="10"/>
        <v>2774</v>
      </c>
      <c r="N44" s="83"/>
      <c r="O44" s="83">
        <v>10449036</v>
      </c>
      <c r="P44" s="94">
        <v>10449036</v>
      </c>
    </row>
    <row r="45" spans="1:19" ht="43.75" hidden="1" x14ac:dyDescent="0.4">
      <c r="A45" s="97">
        <v>7</v>
      </c>
      <c r="B45" s="98" t="s">
        <v>79</v>
      </c>
      <c r="C45" s="99" t="s">
        <v>76</v>
      </c>
      <c r="D45" s="87" t="s">
        <v>0</v>
      </c>
      <c r="E45" s="100" t="s">
        <v>67</v>
      </c>
      <c r="F45" s="105">
        <v>12470</v>
      </c>
      <c r="G45" s="105">
        <v>11345</v>
      </c>
      <c r="H45" s="102">
        <f>G45/F45*100</f>
        <v>90.978348035284682</v>
      </c>
      <c r="I45" s="105" t="s">
        <v>47</v>
      </c>
      <c r="J45" s="101">
        <v>1857</v>
      </c>
      <c r="K45" s="106">
        <v>100</v>
      </c>
      <c r="L45" s="105"/>
      <c r="M45" s="105">
        <f t="shared" si="10"/>
        <v>1125</v>
      </c>
      <c r="N45" s="83"/>
      <c r="O45" s="83">
        <v>2405130</v>
      </c>
      <c r="P45" s="94">
        <v>2405130</v>
      </c>
    </row>
    <row r="46" spans="1:19" ht="29.15" hidden="1" x14ac:dyDescent="0.4">
      <c r="A46" s="97">
        <v>8</v>
      </c>
      <c r="B46" s="98" t="s">
        <v>79</v>
      </c>
      <c r="C46" s="99" t="s">
        <v>77</v>
      </c>
      <c r="D46" s="87" t="s">
        <v>0</v>
      </c>
      <c r="E46" s="100" t="s">
        <v>68</v>
      </c>
      <c r="F46" s="105">
        <v>40900</v>
      </c>
      <c r="G46" s="105">
        <v>35000</v>
      </c>
      <c r="H46" s="102">
        <v>85.57</v>
      </c>
      <c r="I46" s="92" t="s">
        <v>78</v>
      </c>
      <c r="J46" s="105">
        <v>4300</v>
      </c>
      <c r="K46" s="106">
        <v>100</v>
      </c>
      <c r="L46" s="104"/>
      <c r="M46" s="105">
        <f t="shared" si="10"/>
        <v>5900</v>
      </c>
      <c r="N46" s="83"/>
      <c r="O46" s="83">
        <v>871577</v>
      </c>
      <c r="P46" s="94">
        <v>871577</v>
      </c>
    </row>
    <row r="47" spans="1:19" hidden="1" x14ac:dyDescent="0.4">
      <c r="A47" s="97">
        <v>9</v>
      </c>
      <c r="B47" s="98" t="s">
        <v>79</v>
      </c>
      <c r="C47" s="99" t="s">
        <v>57</v>
      </c>
      <c r="D47" s="87" t="s">
        <v>0</v>
      </c>
      <c r="E47" s="100" t="s">
        <v>69</v>
      </c>
      <c r="F47" s="105">
        <v>43000</v>
      </c>
      <c r="G47" s="105">
        <v>43000</v>
      </c>
      <c r="H47" s="102">
        <v>100</v>
      </c>
      <c r="I47" s="92" t="s">
        <v>78</v>
      </c>
      <c r="J47" s="105">
        <v>8400</v>
      </c>
      <c r="K47" s="106">
        <v>100</v>
      </c>
      <c r="L47" s="104"/>
      <c r="M47" s="105">
        <f t="shared" si="10"/>
        <v>0</v>
      </c>
      <c r="N47" s="83"/>
      <c r="O47" s="83">
        <v>1399787</v>
      </c>
      <c r="P47" s="94">
        <v>1399787</v>
      </c>
    </row>
    <row r="48" spans="1:19" ht="29.15" hidden="1" x14ac:dyDescent="0.4">
      <c r="A48" s="97">
        <v>10</v>
      </c>
      <c r="B48" s="98" t="s">
        <v>79</v>
      </c>
      <c r="C48" s="99" t="s">
        <v>58</v>
      </c>
      <c r="D48" s="87" t="s">
        <v>0</v>
      </c>
      <c r="E48" s="100" t="s">
        <v>70</v>
      </c>
      <c r="F48" s="105">
        <v>9209</v>
      </c>
      <c r="G48" s="105">
        <v>9203</v>
      </c>
      <c r="H48" s="102">
        <f>G48/F48*100</f>
        <v>99.934846345965894</v>
      </c>
      <c r="I48" s="105" t="s">
        <v>47</v>
      </c>
      <c r="J48" s="101">
        <v>1239</v>
      </c>
      <c r="K48" s="106">
        <v>100</v>
      </c>
      <c r="L48" s="105"/>
      <c r="M48" s="105">
        <f t="shared" si="10"/>
        <v>6</v>
      </c>
      <c r="N48" s="83"/>
      <c r="O48" s="83">
        <v>3486420</v>
      </c>
      <c r="P48" s="94">
        <v>3486420</v>
      </c>
    </row>
    <row r="49" spans="1:21" ht="43.75" hidden="1" x14ac:dyDescent="0.4">
      <c r="A49" s="97">
        <v>11</v>
      </c>
      <c r="B49" s="98" t="s">
        <v>79</v>
      </c>
      <c r="C49" s="107" t="s">
        <v>59</v>
      </c>
      <c r="D49" s="87" t="s">
        <v>0</v>
      </c>
      <c r="E49" s="100" t="s">
        <v>71</v>
      </c>
      <c r="F49" s="105">
        <v>46308</v>
      </c>
      <c r="G49" s="105">
        <v>40244</v>
      </c>
      <c r="H49" s="102">
        <f>G49/F49*100</f>
        <v>86.905070398203335</v>
      </c>
      <c r="I49" s="92" t="s">
        <v>78</v>
      </c>
      <c r="J49" s="105">
        <v>5047</v>
      </c>
      <c r="K49" s="106">
        <v>100</v>
      </c>
      <c r="L49" s="92"/>
      <c r="M49" s="105">
        <f t="shared" si="10"/>
        <v>6064</v>
      </c>
      <c r="N49" s="83"/>
      <c r="O49" s="83">
        <v>1660219</v>
      </c>
      <c r="P49" s="94">
        <v>1660219</v>
      </c>
    </row>
    <row r="50" spans="1:21" hidden="1" x14ac:dyDescent="0.4">
      <c r="A50" s="97">
        <v>12</v>
      </c>
      <c r="B50" s="98" t="s">
        <v>79</v>
      </c>
      <c r="C50" s="107" t="s">
        <v>60</v>
      </c>
      <c r="D50" s="87" t="s">
        <v>0</v>
      </c>
      <c r="E50" s="100" t="s">
        <v>60</v>
      </c>
      <c r="F50" s="105">
        <v>5259</v>
      </c>
      <c r="G50" s="105">
        <v>5100</v>
      </c>
      <c r="H50" s="102">
        <f>G50/F50*100</f>
        <v>96.976611523103244</v>
      </c>
      <c r="I50" s="105" t="s">
        <v>47</v>
      </c>
      <c r="J50" s="105">
        <v>750</v>
      </c>
      <c r="K50" s="106">
        <v>100</v>
      </c>
      <c r="L50" s="104"/>
      <c r="M50" s="105">
        <f t="shared" si="10"/>
        <v>159</v>
      </c>
      <c r="N50" s="83"/>
      <c r="O50" s="83"/>
      <c r="P50" s="94">
        <f t="shared" si="8"/>
        <v>0</v>
      </c>
    </row>
    <row r="51" spans="1:21" ht="26.25" hidden="1" customHeight="1" x14ac:dyDescent="0.4">
      <c r="A51" s="108">
        <v>12</v>
      </c>
      <c r="B51" s="109"/>
      <c r="C51" s="5" t="s">
        <v>740</v>
      </c>
      <c r="D51" s="29"/>
      <c r="E51" s="36"/>
      <c r="F51" s="21">
        <f>SUM(F39:F50)</f>
        <v>380666</v>
      </c>
      <c r="G51" s="21">
        <f>SUM(G39:G50)</f>
        <v>364638</v>
      </c>
      <c r="H51" s="33">
        <f>G51/F51*100</f>
        <v>95.789484745157168</v>
      </c>
      <c r="I51" s="10"/>
      <c r="J51" s="21">
        <f>SUM(J39:J50)</f>
        <v>71681</v>
      </c>
      <c r="K51" s="34"/>
      <c r="L51" s="10"/>
      <c r="M51" s="21">
        <f t="shared" si="10"/>
        <v>16028</v>
      </c>
      <c r="N51" s="9">
        <f>SUM(N39:N50)</f>
        <v>0</v>
      </c>
      <c r="O51" s="9">
        <f t="shared" ref="O51:P51" si="11">SUM(O39:O50)</f>
        <v>51907915</v>
      </c>
      <c r="P51" s="15">
        <f t="shared" si="11"/>
        <v>51907915</v>
      </c>
      <c r="U51" s="6"/>
    </row>
    <row r="52" spans="1:21" hidden="1" x14ac:dyDescent="0.4">
      <c r="A52" s="110">
        <v>1</v>
      </c>
      <c r="B52" s="87" t="s">
        <v>223</v>
      </c>
      <c r="C52" s="88" t="s">
        <v>224</v>
      </c>
      <c r="D52" s="87" t="s">
        <v>0</v>
      </c>
      <c r="E52" s="90" t="s">
        <v>225</v>
      </c>
      <c r="F52" s="96">
        <f t="shared" ref="F52:F59" si="12">G52/H52*100</f>
        <v>106658.8875923765</v>
      </c>
      <c r="G52" s="111">
        <v>82266</v>
      </c>
      <c r="H52" s="104">
        <v>77.13</v>
      </c>
      <c r="I52" s="112" t="s">
        <v>53</v>
      </c>
      <c r="J52" s="96">
        <v>35150</v>
      </c>
      <c r="K52" s="92">
        <v>100</v>
      </c>
      <c r="L52" s="92"/>
      <c r="M52" s="96">
        <f t="shared" si="10"/>
        <v>24392.887592376501</v>
      </c>
      <c r="N52" s="83"/>
      <c r="O52" s="83">
        <v>2921166</v>
      </c>
      <c r="P52" s="94">
        <f t="shared" si="8"/>
        <v>2921166</v>
      </c>
    </row>
    <row r="53" spans="1:21" hidden="1" x14ac:dyDescent="0.4">
      <c r="A53" s="110">
        <v>2</v>
      </c>
      <c r="B53" s="87" t="s">
        <v>223</v>
      </c>
      <c r="C53" s="88" t="s">
        <v>226</v>
      </c>
      <c r="D53" s="87" t="s">
        <v>0</v>
      </c>
      <c r="E53" s="90" t="s">
        <v>227</v>
      </c>
      <c r="F53" s="96">
        <f t="shared" si="12"/>
        <v>96049.61832061068</v>
      </c>
      <c r="G53" s="111">
        <v>65429</v>
      </c>
      <c r="H53" s="104">
        <v>68.12</v>
      </c>
      <c r="I53" s="112" t="s">
        <v>47</v>
      </c>
      <c r="J53" s="111">
        <v>31650</v>
      </c>
      <c r="K53" s="92">
        <v>96.46</v>
      </c>
      <c r="L53" s="92" t="s">
        <v>810</v>
      </c>
      <c r="M53" s="96">
        <f t="shared" si="10"/>
        <v>30620.61832061068</v>
      </c>
      <c r="N53" s="83">
        <v>38286</v>
      </c>
      <c r="O53" s="83">
        <v>3189339</v>
      </c>
      <c r="P53" s="94">
        <f t="shared" si="8"/>
        <v>3227625</v>
      </c>
    </row>
    <row r="54" spans="1:21" hidden="1" x14ac:dyDescent="0.4">
      <c r="A54" s="110">
        <v>3</v>
      </c>
      <c r="B54" s="87" t="s">
        <v>223</v>
      </c>
      <c r="C54" s="88" t="s">
        <v>228</v>
      </c>
      <c r="D54" s="87" t="s">
        <v>0</v>
      </c>
      <c r="E54" s="90" t="s">
        <v>229</v>
      </c>
      <c r="F54" s="96">
        <f t="shared" si="12"/>
        <v>50197.963800904981</v>
      </c>
      <c r="G54" s="111">
        <v>35500</v>
      </c>
      <c r="H54" s="104">
        <v>70.72</v>
      </c>
      <c r="I54" s="112" t="s">
        <v>78</v>
      </c>
      <c r="J54" s="111">
        <v>19748</v>
      </c>
      <c r="K54" s="104">
        <v>100</v>
      </c>
      <c r="L54" s="104"/>
      <c r="M54" s="96">
        <f t="shared" si="10"/>
        <v>14697.963800904981</v>
      </c>
      <c r="N54" s="83"/>
      <c r="O54" s="83">
        <v>6467120</v>
      </c>
      <c r="P54" s="94">
        <f t="shared" si="8"/>
        <v>6467120</v>
      </c>
    </row>
    <row r="55" spans="1:21" hidden="1" x14ac:dyDescent="0.4">
      <c r="A55" s="110">
        <v>4</v>
      </c>
      <c r="B55" s="87" t="s">
        <v>223</v>
      </c>
      <c r="C55" s="88" t="s">
        <v>230</v>
      </c>
      <c r="D55" s="87" t="s">
        <v>0</v>
      </c>
      <c r="E55" s="90" t="s">
        <v>231</v>
      </c>
      <c r="F55" s="96">
        <f t="shared" si="12"/>
        <v>23928.571428571428</v>
      </c>
      <c r="G55" s="111">
        <v>20100</v>
      </c>
      <c r="H55" s="104">
        <v>84</v>
      </c>
      <c r="I55" s="112" t="s">
        <v>78</v>
      </c>
      <c r="J55" s="111">
        <v>9867</v>
      </c>
      <c r="K55" s="104">
        <v>100</v>
      </c>
      <c r="L55" s="104"/>
      <c r="M55" s="96">
        <f t="shared" si="10"/>
        <v>3828.5714285714275</v>
      </c>
      <c r="N55" s="83"/>
      <c r="O55" s="83">
        <v>684760</v>
      </c>
      <c r="P55" s="94">
        <f t="shared" si="8"/>
        <v>684760</v>
      </c>
    </row>
    <row r="56" spans="1:21" hidden="1" x14ac:dyDescent="0.4">
      <c r="A56" s="110">
        <v>5</v>
      </c>
      <c r="B56" s="87" t="s">
        <v>223</v>
      </c>
      <c r="C56" s="88" t="s">
        <v>232</v>
      </c>
      <c r="D56" s="87" t="s">
        <v>0</v>
      </c>
      <c r="E56" s="90" t="s">
        <v>233</v>
      </c>
      <c r="F56" s="96">
        <f t="shared" si="12"/>
        <v>14667.467948717951</v>
      </c>
      <c r="G56" s="111">
        <v>10983</v>
      </c>
      <c r="H56" s="104">
        <v>74.88</v>
      </c>
      <c r="I56" s="112" t="s">
        <v>78</v>
      </c>
      <c r="J56" s="111">
        <v>4938</v>
      </c>
      <c r="K56" s="104">
        <v>100</v>
      </c>
      <c r="L56" s="104"/>
      <c r="M56" s="96">
        <f t="shared" si="10"/>
        <v>3684.467948717951</v>
      </c>
      <c r="N56" s="83"/>
      <c r="O56" s="83">
        <v>266709</v>
      </c>
      <c r="P56" s="94">
        <v>266709</v>
      </c>
      <c r="S56" s="6"/>
    </row>
    <row r="57" spans="1:21" hidden="1" x14ac:dyDescent="0.4">
      <c r="A57" s="110">
        <v>6</v>
      </c>
      <c r="B57" s="87" t="s">
        <v>223</v>
      </c>
      <c r="C57" s="88" t="s">
        <v>234</v>
      </c>
      <c r="D57" s="87" t="s">
        <v>0</v>
      </c>
      <c r="E57" s="90" t="s">
        <v>235</v>
      </c>
      <c r="F57" s="96">
        <f t="shared" si="12"/>
        <v>12776.907315897313</v>
      </c>
      <c r="G57" s="111">
        <v>10601</v>
      </c>
      <c r="H57" s="104">
        <v>82.97</v>
      </c>
      <c r="I57" s="112" t="s">
        <v>78</v>
      </c>
      <c r="J57" s="111">
        <v>4938</v>
      </c>
      <c r="K57" s="104">
        <v>100</v>
      </c>
      <c r="L57" s="104"/>
      <c r="M57" s="96">
        <f t="shared" si="10"/>
        <v>2175.9073158973133</v>
      </c>
      <c r="N57" s="83"/>
      <c r="O57" s="83">
        <v>219346</v>
      </c>
      <c r="P57" s="94">
        <f t="shared" si="8"/>
        <v>219346</v>
      </c>
    </row>
    <row r="58" spans="1:21" hidden="1" x14ac:dyDescent="0.4">
      <c r="A58" s="110">
        <v>7</v>
      </c>
      <c r="B58" s="87" t="s">
        <v>223</v>
      </c>
      <c r="C58" s="88" t="s">
        <v>236</v>
      </c>
      <c r="D58" s="87" t="s">
        <v>0</v>
      </c>
      <c r="E58" s="90" t="s">
        <v>237</v>
      </c>
      <c r="F58" s="96">
        <f t="shared" si="12"/>
        <v>23414.016769498496</v>
      </c>
      <c r="G58" s="111">
        <v>14800</v>
      </c>
      <c r="H58" s="104">
        <v>63.21</v>
      </c>
      <c r="I58" s="112" t="s">
        <v>47</v>
      </c>
      <c r="J58" s="111">
        <v>1999</v>
      </c>
      <c r="K58" s="104">
        <v>100</v>
      </c>
      <c r="L58" s="104"/>
      <c r="M58" s="96">
        <f t="shared" si="10"/>
        <v>8614.0167694984957</v>
      </c>
      <c r="N58" s="83"/>
      <c r="O58" s="83">
        <v>1040453</v>
      </c>
      <c r="P58" s="94">
        <f t="shared" si="8"/>
        <v>1040453</v>
      </c>
      <c r="S58" s="6"/>
      <c r="T58" s="6"/>
    </row>
    <row r="59" spans="1:21" x14ac:dyDescent="0.4">
      <c r="A59" s="110">
        <v>8</v>
      </c>
      <c r="B59" s="88" t="s">
        <v>223</v>
      </c>
      <c r="C59" s="88" t="s">
        <v>238</v>
      </c>
      <c r="D59" s="88" t="s">
        <v>0</v>
      </c>
      <c r="E59" s="204" t="s">
        <v>239</v>
      </c>
      <c r="F59" s="96">
        <f t="shared" si="12"/>
        <v>23442.732752846619</v>
      </c>
      <c r="G59" s="111">
        <v>14000</v>
      </c>
      <c r="H59" s="137">
        <v>59.72</v>
      </c>
      <c r="I59" s="112" t="s">
        <v>78</v>
      </c>
      <c r="J59" s="111">
        <v>5200</v>
      </c>
      <c r="K59" s="104">
        <v>93.24</v>
      </c>
      <c r="L59" s="104" t="s">
        <v>811</v>
      </c>
      <c r="M59" s="96">
        <f t="shared" si="10"/>
        <v>9442.7327528466194</v>
      </c>
      <c r="N59" s="83">
        <v>64991</v>
      </c>
      <c r="O59" s="83">
        <v>6433036</v>
      </c>
      <c r="P59" s="94">
        <f t="shared" si="8"/>
        <v>6498027</v>
      </c>
    </row>
    <row r="60" spans="1:21" ht="26.25" hidden="1" customHeight="1" x14ac:dyDescent="0.4">
      <c r="A60" s="16">
        <v>8</v>
      </c>
      <c r="B60" s="40"/>
      <c r="C60" s="3" t="s">
        <v>741</v>
      </c>
      <c r="D60" s="10"/>
      <c r="E60" s="36"/>
      <c r="F60" s="35">
        <f>SUM(F52:F59)</f>
        <v>351136.16592942388</v>
      </c>
      <c r="G60" s="35">
        <f>SUM(G52:G59)</f>
        <v>253679</v>
      </c>
      <c r="H60" s="34">
        <f>G60/F60*100</f>
        <v>72.245192781135472</v>
      </c>
      <c r="I60" s="10"/>
      <c r="J60" s="35">
        <f>SUM(J52:J59)</f>
        <v>113490</v>
      </c>
      <c r="K60" s="10"/>
      <c r="L60" s="10"/>
      <c r="M60" s="35">
        <f>SUM(M52:M59)</f>
        <v>97457.165929423994</v>
      </c>
      <c r="N60" s="9">
        <f>SUM(N52:N59)</f>
        <v>103277</v>
      </c>
      <c r="O60" s="9">
        <f t="shared" ref="O60:P60" si="13">SUM(O52:O59)</f>
        <v>21221929</v>
      </c>
      <c r="P60" s="15">
        <f t="shared" si="13"/>
        <v>21325206</v>
      </c>
    </row>
    <row r="61" spans="1:21" hidden="1" x14ac:dyDescent="0.4">
      <c r="A61" s="110">
        <v>1</v>
      </c>
      <c r="B61" s="87" t="s">
        <v>633</v>
      </c>
      <c r="C61" s="88" t="s">
        <v>634</v>
      </c>
      <c r="D61" s="87" t="s">
        <v>0</v>
      </c>
      <c r="E61" s="90" t="s">
        <v>635</v>
      </c>
      <c r="F61" s="96">
        <f>G61/H61*100</f>
        <v>9513.034923757994</v>
      </c>
      <c r="G61" s="96">
        <v>7736</v>
      </c>
      <c r="H61" s="92">
        <v>81.319999999999993</v>
      </c>
      <c r="I61" s="90" t="s">
        <v>53</v>
      </c>
      <c r="J61" s="92">
        <v>2055</v>
      </c>
      <c r="K61" s="92">
        <v>100</v>
      </c>
      <c r="L61" s="92"/>
      <c r="M61" s="113">
        <f>F61-G61</f>
        <v>1777.034923757994</v>
      </c>
      <c r="N61" s="83"/>
      <c r="O61" s="83">
        <v>646618</v>
      </c>
      <c r="P61" s="94">
        <f t="shared" si="8"/>
        <v>646618</v>
      </c>
    </row>
    <row r="62" spans="1:21" hidden="1" x14ac:dyDescent="0.4">
      <c r="A62" s="110">
        <v>2</v>
      </c>
      <c r="B62" s="87" t="s">
        <v>633</v>
      </c>
      <c r="C62" s="88" t="s">
        <v>636</v>
      </c>
      <c r="D62" s="87" t="s">
        <v>0</v>
      </c>
      <c r="E62" s="90" t="s">
        <v>637</v>
      </c>
      <c r="F62" s="96">
        <f t="shared" ref="F62:F70" si="14">G62/H62*100</f>
        <v>11926.178660049627</v>
      </c>
      <c r="G62" s="111">
        <v>11535</v>
      </c>
      <c r="H62" s="104">
        <v>96.72</v>
      </c>
      <c r="I62" s="114" t="s">
        <v>47</v>
      </c>
      <c r="J62" s="104">
        <v>1971</v>
      </c>
      <c r="K62" s="104">
        <v>100</v>
      </c>
      <c r="L62" s="104"/>
      <c r="M62" s="113">
        <f t="shared" ref="M62:M70" si="15">F62-G62</f>
        <v>391.17866004962707</v>
      </c>
      <c r="N62" s="83"/>
      <c r="O62" s="83">
        <v>152099</v>
      </c>
      <c r="P62" s="94">
        <f t="shared" si="8"/>
        <v>152099</v>
      </c>
    </row>
    <row r="63" spans="1:21" ht="29.15" hidden="1" x14ac:dyDescent="0.4">
      <c r="A63" s="110">
        <v>3</v>
      </c>
      <c r="B63" s="87" t="s">
        <v>633</v>
      </c>
      <c r="C63" s="88" t="s">
        <v>638</v>
      </c>
      <c r="D63" s="87" t="s">
        <v>0</v>
      </c>
      <c r="E63" s="90" t="s">
        <v>639</v>
      </c>
      <c r="F63" s="96">
        <f t="shared" si="14"/>
        <v>9646.3188286244585</v>
      </c>
      <c r="G63" s="111">
        <v>9355</v>
      </c>
      <c r="H63" s="104">
        <v>96.98</v>
      </c>
      <c r="I63" s="114" t="s">
        <v>78</v>
      </c>
      <c r="J63" s="104">
        <v>736</v>
      </c>
      <c r="K63" s="115" t="s">
        <v>640</v>
      </c>
      <c r="L63" s="92" t="s">
        <v>812</v>
      </c>
      <c r="M63" s="113">
        <f t="shared" si="15"/>
        <v>291.31882862445855</v>
      </c>
      <c r="N63" s="83">
        <v>11320</v>
      </c>
      <c r="O63" s="83">
        <v>101879</v>
      </c>
      <c r="P63" s="94">
        <f t="shared" si="8"/>
        <v>113199</v>
      </c>
    </row>
    <row r="64" spans="1:21" hidden="1" x14ac:dyDescent="0.4">
      <c r="A64" s="110">
        <v>4</v>
      </c>
      <c r="B64" s="87" t="s">
        <v>633</v>
      </c>
      <c r="C64" s="88" t="s">
        <v>641</v>
      </c>
      <c r="D64" s="87" t="s">
        <v>0</v>
      </c>
      <c r="E64" s="90" t="s">
        <v>642</v>
      </c>
      <c r="F64" s="96">
        <f t="shared" si="14"/>
        <v>10615.229450327786</v>
      </c>
      <c r="G64" s="111">
        <v>10525</v>
      </c>
      <c r="H64" s="104">
        <v>99.15</v>
      </c>
      <c r="I64" s="114" t="s">
        <v>47</v>
      </c>
      <c r="J64" s="104">
        <v>1517</v>
      </c>
      <c r="K64" s="104">
        <v>100</v>
      </c>
      <c r="L64" s="104"/>
      <c r="M64" s="113">
        <f t="shared" si="15"/>
        <v>90.229450327786253</v>
      </c>
      <c r="N64" s="83"/>
      <c r="O64" s="83">
        <v>0</v>
      </c>
      <c r="P64" s="94">
        <f t="shared" si="8"/>
        <v>0</v>
      </c>
    </row>
    <row r="65" spans="1:20" ht="43.75" hidden="1" x14ac:dyDescent="0.4">
      <c r="A65" s="110">
        <v>5</v>
      </c>
      <c r="B65" s="87" t="s">
        <v>633</v>
      </c>
      <c r="C65" s="88" t="s">
        <v>643</v>
      </c>
      <c r="D65" s="87" t="s">
        <v>0</v>
      </c>
      <c r="E65" s="90" t="s">
        <v>644</v>
      </c>
      <c r="F65" s="96">
        <f t="shared" si="14"/>
        <v>106173.9775376139</v>
      </c>
      <c r="G65" s="111">
        <v>100207</v>
      </c>
      <c r="H65" s="104">
        <v>94.38</v>
      </c>
      <c r="I65" s="114" t="s">
        <v>78</v>
      </c>
      <c r="J65" s="104">
        <v>21436</v>
      </c>
      <c r="K65" s="104">
        <v>100</v>
      </c>
      <c r="L65" s="104"/>
      <c r="M65" s="113">
        <f t="shared" si="15"/>
        <v>5966.9775376139005</v>
      </c>
      <c r="N65" s="83"/>
      <c r="O65" s="83">
        <v>0</v>
      </c>
      <c r="P65" s="94">
        <f t="shared" si="8"/>
        <v>0</v>
      </c>
    </row>
    <row r="66" spans="1:20" ht="102" hidden="1" x14ac:dyDescent="0.4">
      <c r="A66" s="110">
        <v>6</v>
      </c>
      <c r="B66" s="87" t="s">
        <v>633</v>
      </c>
      <c r="C66" s="88" t="s">
        <v>645</v>
      </c>
      <c r="D66" s="87" t="s">
        <v>0</v>
      </c>
      <c r="E66" s="90" t="s">
        <v>646</v>
      </c>
      <c r="F66" s="96">
        <f t="shared" si="14"/>
        <v>133841.94993988416</v>
      </c>
      <c r="G66" s="111">
        <v>122452</v>
      </c>
      <c r="H66" s="104">
        <v>91.49</v>
      </c>
      <c r="I66" s="114" t="s">
        <v>78</v>
      </c>
      <c r="J66" s="104">
        <v>26994</v>
      </c>
      <c r="K66" s="104">
        <v>100</v>
      </c>
      <c r="L66" s="104"/>
      <c r="M66" s="113">
        <f t="shared" si="15"/>
        <v>11389.949939884158</v>
      </c>
      <c r="N66" s="83"/>
      <c r="O66" s="83">
        <v>0</v>
      </c>
      <c r="P66" s="94">
        <f t="shared" si="8"/>
        <v>0</v>
      </c>
      <c r="S66" s="6"/>
    </row>
    <row r="67" spans="1:20" ht="29.15" hidden="1" x14ac:dyDescent="0.4">
      <c r="A67" s="110">
        <v>7</v>
      </c>
      <c r="B67" s="87" t="s">
        <v>633</v>
      </c>
      <c r="C67" s="88" t="s">
        <v>647</v>
      </c>
      <c r="D67" s="87" t="s">
        <v>0</v>
      </c>
      <c r="E67" s="90" t="s">
        <v>648</v>
      </c>
      <c r="F67" s="96">
        <f t="shared" si="14"/>
        <v>17735.147199489849</v>
      </c>
      <c r="G67" s="111">
        <v>16687</v>
      </c>
      <c r="H67" s="104">
        <v>94.09</v>
      </c>
      <c r="I67" s="114" t="s">
        <v>47</v>
      </c>
      <c r="J67" s="104">
        <v>1877</v>
      </c>
      <c r="K67" s="115" t="s">
        <v>649</v>
      </c>
      <c r="L67" s="92" t="s">
        <v>812</v>
      </c>
      <c r="M67" s="113">
        <f t="shared" si="15"/>
        <v>1048.1471994898493</v>
      </c>
      <c r="N67" s="83">
        <v>33401</v>
      </c>
      <c r="O67" s="83">
        <v>228990</v>
      </c>
      <c r="P67" s="94">
        <f t="shared" si="8"/>
        <v>262391</v>
      </c>
      <c r="S67" s="6"/>
      <c r="T67" s="6"/>
    </row>
    <row r="68" spans="1:20" hidden="1" x14ac:dyDescent="0.4">
      <c r="A68" s="110">
        <v>8</v>
      </c>
      <c r="B68" s="87" t="s">
        <v>633</v>
      </c>
      <c r="C68" s="88" t="s">
        <v>650</v>
      </c>
      <c r="D68" s="87" t="s">
        <v>0</v>
      </c>
      <c r="E68" s="90" t="s">
        <v>651</v>
      </c>
      <c r="F68" s="96">
        <f t="shared" si="14"/>
        <v>8509.0756478858475</v>
      </c>
      <c r="G68" s="111">
        <v>8110</v>
      </c>
      <c r="H68" s="104">
        <v>95.31</v>
      </c>
      <c r="I68" s="114" t="s">
        <v>78</v>
      </c>
      <c r="J68" s="104">
        <v>774</v>
      </c>
      <c r="K68" s="104">
        <v>100</v>
      </c>
      <c r="L68" s="104"/>
      <c r="M68" s="113">
        <f t="shared" si="15"/>
        <v>399.0756478858475</v>
      </c>
      <c r="N68" s="83"/>
      <c r="O68" s="83">
        <v>73386</v>
      </c>
      <c r="P68" s="94">
        <f t="shared" si="8"/>
        <v>73386</v>
      </c>
    </row>
    <row r="69" spans="1:20" ht="29.15" hidden="1" x14ac:dyDescent="0.4">
      <c r="A69" s="110">
        <v>9</v>
      </c>
      <c r="B69" s="87" t="s">
        <v>633</v>
      </c>
      <c r="C69" s="88" t="s">
        <v>652</v>
      </c>
      <c r="D69" s="87" t="s">
        <v>0</v>
      </c>
      <c r="E69" s="90" t="s">
        <v>653</v>
      </c>
      <c r="F69" s="96">
        <f t="shared" si="14"/>
        <v>4500.3103662321546</v>
      </c>
      <c r="G69" s="111">
        <v>4350</v>
      </c>
      <c r="H69" s="104">
        <v>96.66</v>
      </c>
      <c r="I69" s="114" t="s">
        <v>78</v>
      </c>
      <c r="J69" s="104">
        <v>1500</v>
      </c>
      <c r="K69" s="104">
        <v>100</v>
      </c>
      <c r="L69" s="104"/>
      <c r="M69" s="113">
        <f t="shared" si="15"/>
        <v>150.31036623215459</v>
      </c>
      <c r="N69" s="83"/>
      <c r="O69" s="83">
        <v>58350</v>
      </c>
      <c r="P69" s="94">
        <f t="shared" si="8"/>
        <v>58350</v>
      </c>
      <c r="S69" s="6"/>
    </row>
    <row r="70" spans="1:20" ht="29.15" hidden="1" x14ac:dyDescent="0.4">
      <c r="A70" s="110">
        <v>10</v>
      </c>
      <c r="B70" s="87" t="s">
        <v>633</v>
      </c>
      <c r="C70" s="88" t="s">
        <v>654</v>
      </c>
      <c r="D70" s="87" t="s">
        <v>0</v>
      </c>
      <c r="E70" s="90" t="s">
        <v>655</v>
      </c>
      <c r="F70" s="96">
        <f t="shared" si="14"/>
        <v>10951.183262832972</v>
      </c>
      <c r="G70" s="111">
        <v>9579</v>
      </c>
      <c r="H70" s="104">
        <v>87.47</v>
      </c>
      <c r="I70" s="114" t="s">
        <v>78</v>
      </c>
      <c r="J70" s="104">
        <v>1090</v>
      </c>
      <c r="K70" s="104">
        <v>100</v>
      </c>
      <c r="L70" s="104"/>
      <c r="M70" s="113">
        <f t="shared" si="15"/>
        <v>1372.1832628329721</v>
      </c>
      <c r="N70" s="83"/>
      <c r="O70" s="83">
        <v>215054</v>
      </c>
      <c r="P70" s="94">
        <f t="shared" si="8"/>
        <v>215054</v>
      </c>
    </row>
    <row r="71" spans="1:20" ht="24.75" hidden="1" customHeight="1" x14ac:dyDescent="0.4">
      <c r="A71" s="17">
        <v>10</v>
      </c>
      <c r="B71" s="40"/>
      <c r="C71" s="3" t="s">
        <v>742</v>
      </c>
      <c r="D71" s="22"/>
      <c r="E71" s="36"/>
      <c r="F71" s="37">
        <f>SUM(F61:F70)</f>
        <v>323412.4058166988</v>
      </c>
      <c r="G71" s="37">
        <f>SUM(G61:G70)</f>
        <v>300536</v>
      </c>
      <c r="H71" s="38">
        <f>G71/F71*100</f>
        <v>92.926552783610745</v>
      </c>
      <c r="I71" s="22"/>
      <c r="J71" s="39">
        <f>SUM(J61:J70)</f>
        <v>59950</v>
      </c>
      <c r="K71" s="21"/>
      <c r="L71" s="21"/>
      <c r="M71" s="21">
        <f>SUM(M61:M70)</f>
        <v>22876.405816698749</v>
      </c>
      <c r="N71" s="85">
        <f>SUM(N61:N70)</f>
        <v>44721</v>
      </c>
      <c r="O71" s="85">
        <f t="shared" ref="O71:P71" si="16">SUM(O61:O70)</f>
        <v>1476376</v>
      </c>
      <c r="P71" s="95">
        <f t="shared" si="16"/>
        <v>1521097</v>
      </c>
    </row>
    <row r="72" spans="1:20" ht="218.6" x14ac:dyDescent="0.4">
      <c r="A72" s="110">
        <v>1</v>
      </c>
      <c r="B72" s="88" t="s">
        <v>656</v>
      </c>
      <c r="C72" s="88" t="s">
        <v>657</v>
      </c>
      <c r="D72" s="88" t="s">
        <v>0</v>
      </c>
      <c r="E72" s="204" t="s">
        <v>672</v>
      </c>
      <c r="F72" s="96">
        <f t="shared" ref="F72:F79" si="17">G72/H72*100</f>
        <v>132782.7483367745</v>
      </c>
      <c r="G72" s="111">
        <v>115760</v>
      </c>
      <c r="H72" s="137">
        <v>87.18</v>
      </c>
      <c r="I72" s="112" t="s">
        <v>78</v>
      </c>
      <c r="J72" s="111">
        <v>31844</v>
      </c>
      <c r="K72" s="92" t="s">
        <v>764</v>
      </c>
      <c r="L72" s="92" t="s">
        <v>813</v>
      </c>
      <c r="M72" s="96">
        <f t="shared" ref="M72:M79" si="18">F72-G72</f>
        <v>17022.748336774501</v>
      </c>
      <c r="N72" s="83">
        <v>25875</v>
      </c>
      <c r="O72" s="83">
        <v>1753396</v>
      </c>
      <c r="P72" s="94">
        <f t="shared" si="8"/>
        <v>1779271</v>
      </c>
      <c r="S72" s="6"/>
    </row>
    <row r="73" spans="1:20" ht="43.75" x14ac:dyDescent="0.4">
      <c r="A73" s="110">
        <v>2</v>
      </c>
      <c r="B73" s="88" t="s">
        <v>656</v>
      </c>
      <c r="C73" s="88" t="s">
        <v>658</v>
      </c>
      <c r="D73" s="88" t="s">
        <v>0</v>
      </c>
      <c r="E73" s="204" t="s">
        <v>659</v>
      </c>
      <c r="F73" s="96">
        <f t="shared" si="17"/>
        <v>14339.590443686007</v>
      </c>
      <c r="G73" s="111">
        <v>8403</v>
      </c>
      <c r="H73" s="137">
        <v>58.6</v>
      </c>
      <c r="I73" s="112" t="s">
        <v>78</v>
      </c>
      <c r="J73" s="111">
        <v>850</v>
      </c>
      <c r="K73" s="92" t="s">
        <v>765</v>
      </c>
      <c r="L73" s="92" t="s">
        <v>813</v>
      </c>
      <c r="M73" s="96">
        <f t="shared" si="18"/>
        <v>5936.5904436860073</v>
      </c>
      <c r="N73" s="83">
        <v>90040</v>
      </c>
      <c r="O73" s="83">
        <v>812384</v>
      </c>
      <c r="P73" s="94">
        <f t="shared" si="8"/>
        <v>902424</v>
      </c>
    </row>
    <row r="74" spans="1:20" ht="72.900000000000006" x14ac:dyDescent="0.4">
      <c r="A74" s="110">
        <v>3</v>
      </c>
      <c r="B74" s="88" t="s">
        <v>656</v>
      </c>
      <c r="C74" s="88" t="s">
        <v>660</v>
      </c>
      <c r="D74" s="88" t="s">
        <v>0</v>
      </c>
      <c r="E74" s="204" t="s">
        <v>661</v>
      </c>
      <c r="F74" s="96">
        <f t="shared" si="17"/>
        <v>28733.316221765916</v>
      </c>
      <c r="G74" s="111">
        <v>22389</v>
      </c>
      <c r="H74" s="137">
        <v>77.92</v>
      </c>
      <c r="I74" s="112" t="s">
        <v>78</v>
      </c>
      <c r="J74" s="111">
        <v>5005</v>
      </c>
      <c r="K74" s="92" t="s">
        <v>766</v>
      </c>
      <c r="L74" s="92" t="s">
        <v>813</v>
      </c>
      <c r="M74" s="96">
        <f t="shared" si="18"/>
        <v>6344.3162217659155</v>
      </c>
      <c r="N74" s="83">
        <v>95428</v>
      </c>
      <c r="O74" s="83">
        <v>796940</v>
      </c>
      <c r="P74" s="94">
        <f t="shared" si="8"/>
        <v>892368</v>
      </c>
      <c r="S74" s="6"/>
    </row>
    <row r="75" spans="1:20" ht="29.15" x14ac:dyDescent="0.4">
      <c r="A75" s="110">
        <v>4</v>
      </c>
      <c r="B75" s="87" t="s">
        <v>656</v>
      </c>
      <c r="C75" s="88" t="s">
        <v>662</v>
      </c>
      <c r="D75" s="87" t="s">
        <v>0</v>
      </c>
      <c r="E75" s="204" t="s">
        <v>663</v>
      </c>
      <c r="F75" s="96">
        <f t="shared" si="17"/>
        <v>25208.062418725618</v>
      </c>
      <c r="G75" s="111">
        <v>15508</v>
      </c>
      <c r="H75" s="112">
        <v>61.52</v>
      </c>
      <c r="I75" s="112" t="s">
        <v>78</v>
      </c>
      <c r="J75" s="111">
        <v>2763</v>
      </c>
      <c r="K75" s="92">
        <v>67.650000000000006</v>
      </c>
      <c r="L75" s="92" t="s">
        <v>814</v>
      </c>
      <c r="M75" s="96">
        <f t="shared" si="18"/>
        <v>9700.062418725618</v>
      </c>
      <c r="N75" s="83">
        <v>146450</v>
      </c>
      <c r="O75" s="83">
        <v>727950</v>
      </c>
      <c r="P75" s="94">
        <f t="shared" si="8"/>
        <v>874400</v>
      </c>
    </row>
    <row r="76" spans="1:20" ht="29.15" x14ac:dyDescent="0.4">
      <c r="A76" s="110">
        <v>5</v>
      </c>
      <c r="B76" s="88" t="s">
        <v>656</v>
      </c>
      <c r="C76" s="88" t="s">
        <v>664</v>
      </c>
      <c r="D76" s="88" t="s">
        <v>0</v>
      </c>
      <c r="E76" s="204" t="s">
        <v>665</v>
      </c>
      <c r="F76" s="96">
        <f t="shared" si="17"/>
        <v>11753.420792777542</v>
      </c>
      <c r="G76" s="111">
        <v>8332</v>
      </c>
      <c r="H76" s="137">
        <v>70.89</v>
      </c>
      <c r="I76" s="112" t="s">
        <v>47</v>
      </c>
      <c r="J76" s="111">
        <v>903</v>
      </c>
      <c r="K76" s="92">
        <v>97.44</v>
      </c>
      <c r="L76" s="92" t="s">
        <v>811</v>
      </c>
      <c r="M76" s="96">
        <f t="shared" si="18"/>
        <v>3421.4207927775424</v>
      </c>
      <c r="N76" s="83"/>
      <c r="O76" s="83">
        <v>519992</v>
      </c>
      <c r="P76" s="94">
        <f t="shared" ref="P76:P139" si="19">N76+O76</f>
        <v>519992</v>
      </c>
    </row>
    <row r="77" spans="1:20" ht="72.900000000000006" x14ac:dyDescent="0.4">
      <c r="A77" s="110">
        <v>6</v>
      </c>
      <c r="B77" s="88" t="s">
        <v>656</v>
      </c>
      <c r="C77" s="88" t="s">
        <v>666</v>
      </c>
      <c r="D77" s="88" t="s">
        <v>0</v>
      </c>
      <c r="E77" s="204" t="s">
        <v>667</v>
      </c>
      <c r="F77" s="96">
        <f t="shared" si="17"/>
        <v>21504.551133321434</v>
      </c>
      <c r="G77" s="111">
        <v>12049</v>
      </c>
      <c r="H77" s="137">
        <v>56.03</v>
      </c>
      <c r="I77" s="112" t="s">
        <v>78</v>
      </c>
      <c r="J77" s="111">
        <v>1848</v>
      </c>
      <c r="K77" s="92">
        <v>95.83</v>
      </c>
      <c r="L77" s="92" t="s">
        <v>811</v>
      </c>
      <c r="M77" s="96">
        <f t="shared" si="18"/>
        <v>9455.5511333214345</v>
      </c>
      <c r="N77" s="83">
        <v>125103</v>
      </c>
      <c r="O77" s="83">
        <v>1127090</v>
      </c>
      <c r="P77" s="94">
        <f t="shared" si="19"/>
        <v>1252193</v>
      </c>
    </row>
    <row r="78" spans="1:20" ht="29.15" hidden="1" x14ac:dyDescent="0.4">
      <c r="A78" s="110">
        <v>7</v>
      </c>
      <c r="B78" s="87" t="s">
        <v>656</v>
      </c>
      <c r="C78" s="88" t="s">
        <v>668</v>
      </c>
      <c r="D78" s="87" t="s">
        <v>0</v>
      </c>
      <c r="E78" s="90" t="s">
        <v>669</v>
      </c>
      <c r="F78" s="96">
        <f t="shared" si="17"/>
        <v>3344.3106972518735</v>
      </c>
      <c r="G78" s="111">
        <v>2945</v>
      </c>
      <c r="H78" s="112">
        <v>88.06</v>
      </c>
      <c r="I78" s="112" t="s">
        <v>53</v>
      </c>
      <c r="J78" s="111">
        <v>2089</v>
      </c>
      <c r="K78" s="104">
        <v>100</v>
      </c>
      <c r="L78" s="104"/>
      <c r="M78" s="96">
        <f t="shared" si="18"/>
        <v>399.31069725187353</v>
      </c>
      <c r="N78" s="83"/>
      <c r="O78" s="83">
        <v>60648</v>
      </c>
      <c r="P78" s="94">
        <f t="shared" si="19"/>
        <v>60648</v>
      </c>
    </row>
    <row r="79" spans="1:20" ht="29.15" hidden="1" x14ac:dyDescent="0.4">
      <c r="A79" s="110">
        <v>8</v>
      </c>
      <c r="B79" s="87" t="s">
        <v>656</v>
      </c>
      <c r="C79" s="88" t="s">
        <v>670</v>
      </c>
      <c r="D79" s="87" t="s">
        <v>0</v>
      </c>
      <c r="E79" s="90" t="s">
        <v>671</v>
      </c>
      <c r="F79" s="96">
        <f t="shared" si="17"/>
        <v>5977.1587149108764</v>
      </c>
      <c r="G79" s="111">
        <v>5600</v>
      </c>
      <c r="H79" s="112">
        <v>93.69</v>
      </c>
      <c r="I79" s="112" t="s">
        <v>47</v>
      </c>
      <c r="J79" s="111">
        <v>1558</v>
      </c>
      <c r="K79" s="92">
        <v>100</v>
      </c>
      <c r="L79" s="92"/>
      <c r="M79" s="96">
        <f t="shared" si="18"/>
        <v>377.15871491087637</v>
      </c>
      <c r="N79" s="83"/>
      <c r="O79" s="83">
        <v>57304</v>
      </c>
      <c r="P79" s="94">
        <f t="shared" si="19"/>
        <v>57304</v>
      </c>
    </row>
    <row r="80" spans="1:20" ht="27.75" hidden="1" customHeight="1" x14ac:dyDescent="0.4">
      <c r="A80" s="17">
        <v>8</v>
      </c>
      <c r="B80" s="40"/>
      <c r="C80" s="3" t="s">
        <v>743</v>
      </c>
      <c r="D80" s="22"/>
      <c r="E80" s="36"/>
      <c r="F80" s="35">
        <f>SUM(F72:F79)</f>
        <v>243643.15875921378</v>
      </c>
      <c r="G80" s="35">
        <f>SUM(G72:G79)</f>
        <v>190986</v>
      </c>
      <c r="H80" s="38">
        <f>G80/F80*100</f>
        <v>78.387589855845903</v>
      </c>
      <c r="I80" s="22"/>
      <c r="J80" s="35">
        <f>SUM(J72:J79)</f>
        <v>46860</v>
      </c>
      <c r="K80" s="10"/>
      <c r="L80" s="10"/>
      <c r="M80" s="35">
        <f>SUM(M72:M79)</f>
        <v>52657.158759213773</v>
      </c>
      <c r="N80" s="9">
        <f>SUM(N72:N79)</f>
        <v>482896</v>
      </c>
      <c r="O80" s="9">
        <f t="shared" ref="O80:P80" si="20">SUM(O72:O79)</f>
        <v>5855704</v>
      </c>
      <c r="P80" s="15">
        <f t="shared" si="20"/>
        <v>6338600</v>
      </c>
      <c r="S80" s="6"/>
    </row>
    <row r="81" spans="1:16" ht="227.25" hidden="1" customHeight="1" x14ac:dyDescent="0.4">
      <c r="A81" s="116">
        <v>1</v>
      </c>
      <c r="B81" s="88" t="s">
        <v>218</v>
      </c>
      <c r="C81" s="88" t="s">
        <v>219</v>
      </c>
      <c r="D81" s="88" t="s">
        <v>0</v>
      </c>
      <c r="E81" s="117" t="s">
        <v>220</v>
      </c>
      <c r="F81" s="118">
        <f t="shared" ref="F81:F82" si="21">G81/H81*100</f>
        <v>211957.12309820193</v>
      </c>
      <c r="G81" s="119">
        <v>122596</v>
      </c>
      <c r="H81" s="120">
        <v>57.84</v>
      </c>
      <c r="I81" s="120" t="s">
        <v>78</v>
      </c>
      <c r="J81" s="118">
        <v>24791</v>
      </c>
      <c r="K81" s="121">
        <v>100</v>
      </c>
      <c r="L81" s="122"/>
      <c r="M81" s="118">
        <f t="shared" ref="M81:M82" si="22">F81-G81</f>
        <v>89361.123098201933</v>
      </c>
      <c r="N81" s="83"/>
      <c r="O81" s="123">
        <v>6929579.0126984129</v>
      </c>
      <c r="P81" s="124">
        <f t="shared" si="19"/>
        <v>6929579.0126984129</v>
      </c>
    </row>
    <row r="82" spans="1:16" ht="287.25" hidden="1" customHeight="1" x14ac:dyDescent="0.4">
      <c r="A82" s="116">
        <v>2</v>
      </c>
      <c r="B82" s="88" t="s">
        <v>218</v>
      </c>
      <c r="C82" s="88" t="s">
        <v>221</v>
      </c>
      <c r="D82" s="88" t="s">
        <v>0</v>
      </c>
      <c r="E82" s="117" t="s">
        <v>222</v>
      </c>
      <c r="F82" s="118">
        <f t="shared" si="21"/>
        <v>56946.564885496184</v>
      </c>
      <c r="G82" s="119">
        <v>20142</v>
      </c>
      <c r="H82" s="120">
        <v>35.369999999999997</v>
      </c>
      <c r="I82" s="120" t="s">
        <v>78</v>
      </c>
      <c r="J82" s="119">
        <v>4511</v>
      </c>
      <c r="K82" s="121">
        <v>100</v>
      </c>
      <c r="L82" s="122"/>
      <c r="M82" s="118">
        <f t="shared" si="22"/>
        <v>36804.564885496184</v>
      </c>
      <c r="N82" s="83"/>
      <c r="O82" s="123">
        <v>5278073</v>
      </c>
      <c r="P82" s="124">
        <f t="shared" si="19"/>
        <v>5278073</v>
      </c>
    </row>
    <row r="83" spans="1:16" ht="25.5" hidden="1" customHeight="1" x14ac:dyDescent="0.4">
      <c r="A83" s="17">
        <v>2</v>
      </c>
      <c r="B83" s="40"/>
      <c r="C83" s="3" t="s">
        <v>744</v>
      </c>
      <c r="D83" s="22"/>
      <c r="E83" s="36"/>
      <c r="F83" s="21">
        <f>SUM(F81:F82)</f>
        <v>268903.6879836981</v>
      </c>
      <c r="G83" s="21">
        <f>SUM(G81:G82)</f>
        <v>142738</v>
      </c>
      <c r="H83" s="38">
        <f>G83/F83*100</f>
        <v>53.081458670307747</v>
      </c>
      <c r="I83" s="22"/>
      <c r="J83" s="21">
        <f>SUM(J81:J82)</f>
        <v>29302</v>
      </c>
      <c r="K83" s="34"/>
      <c r="L83" s="10"/>
      <c r="M83" s="21">
        <f>SUM(M81:M82)</f>
        <v>126165.68798369812</v>
      </c>
      <c r="N83" s="9"/>
      <c r="O83" s="9">
        <f>O81+O82</f>
        <v>12207652.012698412</v>
      </c>
      <c r="P83" s="15">
        <f t="shared" si="19"/>
        <v>12207652.012698412</v>
      </c>
    </row>
    <row r="84" spans="1:16" ht="58.3" hidden="1" x14ac:dyDescent="0.4">
      <c r="A84" s="116">
        <v>1</v>
      </c>
      <c r="B84" s="88" t="s">
        <v>521</v>
      </c>
      <c r="C84" s="88" t="s">
        <v>522</v>
      </c>
      <c r="D84" s="88" t="s">
        <v>0</v>
      </c>
      <c r="E84" s="117" t="s">
        <v>523</v>
      </c>
      <c r="F84" s="83">
        <v>303291</v>
      </c>
      <c r="G84" s="83">
        <v>293229</v>
      </c>
      <c r="H84" s="125"/>
      <c r="I84" s="126" t="s">
        <v>2</v>
      </c>
      <c r="J84" s="83">
        <v>26218</v>
      </c>
      <c r="K84" s="91">
        <v>100</v>
      </c>
      <c r="L84" s="92"/>
      <c r="M84" s="96">
        <f>F84-G84</f>
        <v>10062</v>
      </c>
      <c r="N84" s="83"/>
      <c r="O84" s="83"/>
      <c r="P84" s="94">
        <f t="shared" si="19"/>
        <v>0</v>
      </c>
    </row>
    <row r="85" spans="1:16" hidden="1" x14ac:dyDescent="0.4">
      <c r="A85" s="116">
        <v>2</v>
      </c>
      <c r="B85" s="88" t="s">
        <v>521</v>
      </c>
      <c r="C85" s="88" t="s">
        <v>524</v>
      </c>
      <c r="D85" s="88" t="s">
        <v>0</v>
      </c>
      <c r="E85" s="117" t="s">
        <v>525</v>
      </c>
      <c r="F85" s="83">
        <v>35750</v>
      </c>
      <c r="G85" s="83">
        <v>29225</v>
      </c>
      <c r="H85" s="125">
        <f>(G85/F85)*100</f>
        <v>81.748251748251747</v>
      </c>
      <c r="I85" s="89" t="s">
        <v>526</v>
      </c>
      <c r="J85" s="83">
        <v>3767</v>
      </c>
      <c r="K85" s="91">
        <v>100</v>
      </c>
      <c r="L85" s="92"/>
      <c r="M85" s="96">
        <f t="shared" ref="M85:M105" si="23">F85-G85</f>
        <v>6525</v>
      </c>
      <c r="N85" s="83"/>
      <c r="O85" s="83">
        <v>38805603</v>
      </c>
      <c r="P85" s="94">
        <f t="shared" si="19"/>
        <v>38805603</v>
      </c>
    </row>
    <row r="86" spans="1:16" ht="49.3" customHeight="1" x14ac:dyDescent="0.4">
      <c r="A86" s="116">
        <v>3</v>
      </c>
      <c r="B86" s="88" t="s">
        <v>521</v>
      </c>
      <c r="C86" s="88" t="s">
        <v>527</v>
      </c>
      <c r="D86" s="88" t="s">
        <v>0</v>
      </c>
      <c r="E86" s="204" t="s">
        <v>528</v>
      </c>
      <c r="F86" s="83">
        <v>15860</v>
      </c>
      <c r="G86" s="83">
        <v>10786</v>
      </c>
      <c r="H86" s="125"/>
      <c r="I86" s="87" t="s">
        <v>526</v>
      </c>
      <c r="J86" s="83">
        <v>3449</v>
      </c>
      <c r="K86" s="91">
        <v>96</v>
      </c>
      <c r="L86" s="92" t="s">
        <v>815</v>
      </c>
      <c r="M86" s="96">
        <f t="shared" si="23"/>
        <v>5074</v>
      </c>
      <c r="N86" s="83">
        <v>253760</v>
      </c>
      <c r="O86" s="83"/>
      <c r="P86" s="94">
        <f t="shared" si="19"/>
        <v>253760</v>
      </c>
    </row>
    <row r="87" spans="1:16" x14ac:dyDescent="0.4">
      <c r="A87" s="116">
        <v>4</v>
      </c>
      <c r="B87" s="88" t="s">
        <v>521</v>
      </c>
      <c r="C87" s="88" t="s">
        <v>529</v>
      </c>
      <c r="D87" s="88" t="s">
        <v>0</v>
      </c>
      <c r="E87" s="204" t="s">
        <v>530</v>
      </c>
      <c r="F87" s="74">
        <v>6311</v>
      </c>
      <c r="G87" s="74">
        <v>6100</v>
      </c>
      <c r="H87" s="125">
        <f>(G87/F87)*100</f>
        <v>96.656631278719701</v>
      </c>
      <c r="I87" s="87" t="s">
        <v>2</v>
      </c>
      <c r="J87" s="74">
        <v>3148</v>
      </c>
      <c r="K87" s="92">
        <v>90</v>
      </c>
      <c r="L87" s="92" t="s">
        <v>815</v>
      </c>
      <c r="M87" s="96">
        <f t="shared" si="23"/>
        <v>211</v>
      </c>
      <c r="N87" s="83">
        <v>94665</v>
      </c>
      <c r="O87" s="83"/>
      <c r="P87" s="94">
        <f t="shared" si="19"/>
        <v>94665</v>
      </c>
    </row>
    <row r="88" spans="1:16" ht="29.15" hidden="1" x14ac:dyDescent="0.4">
      <c r="A88" s="116">
        <v>5</v>
      </c>
      <c r="B88" s="88" t="s">
        <v>521</v>
      </c>
      <c r="C88" s="88" t="s">
        <v>531</v>
      </c>
      <c r="D88" s="88" t="s">
        <v>0</v>
      </c>
      <c r="E88" s="117" t="s">
        <v>532</v>
      </c>
      <c r="F88" s="74">
        <v>17200</v>
      </c>
      <c r="G88" s="74">
        <v>12500</v>
      </c>
      <c r="H88" s="125">
        <f>(G88/F88)*100</f>
        <v>72.674418604651152</v>
      </c>
      <c r="I88" s="89" t="s">
        <v>526</v>
      </c>
      <c r="J88" s="83">
        <v>3100</v>
      </c>
      <c r="K88" s="92">
        <v>100</v>
      </c>
      <c r="L88" s="92"/>
      <c r="M88" s="96">
        <f t="shared" si="23"/>
        <v>4700</v>
      </c>
      <c r="N88" s="83"/>
      <c r="O88" s="83">
        <v>1720580</v>
      </c>
      <c r="P88" s="94">
        <f t="shared" si="19"/>
        <v>1720580</v>
      </c>
    </row>
    <row r="89" spans="1:16" ht="29.15" hidden="1" x14ac:dyDescent="0.4">
      <c r="A89" s="116">
        <v>6</v>
      </c>
      <c r="B89" s="88" t="s">
        <v>521</v>
      </c>
      <c r="C89" s="88" t="s">
        <v>533</v>
      </c>
      <c r="D89" s="88" t="s">
        <v>0</v>
      </c>
      <c r="E89" s="117" t="s">
        <v>534</v>
      </c>
      <c r="F89" s="83">
        <v>18920</v>
      </c>
      <c r="G89" s="74">
        <v>14052</v>
      </c>
      <c r="H89" s="125"/>
      <c r="I89" s="126" t="s">
        <v>2</v>
      </c>
      <c r="J89" s="74">
        <v>2515</v>
      </c>
      <c r="K89" s="92">
        <v>100</v>
      </c>
      <c r="L89" s="92"/>
      <c r="M89" s="96">
        <f t="shared" si="23"/>
        <v>4868</v>
      </c>
      <c r="N89" s="83"/>
      <c r="O89" s="83">
        <v>1049411</v>
      </c>
      <c r="P89" s="94">
        <f t="shared" si="19"/>
        <v>1049411</v>
      </c>
    </row>
    <row r="90" spans="1:16" x14ac:dyDescent="0.4">
      <c r="A90" s="116">
        <v>7</v>
      </c>
      <c r="B90" s="88" t="s">
        <v>521</v>
      </c>
      <c r="C90" s="88" t="s">
        <v>535</v>
      </c>
      <c r="D90" s="88" t="s">
        <v>0</v>
      </c>
      <c r="E90" s="204" t="s">
        <v>536</v>
      </c>
      <c r="F90" s="74">
        <v>21741</v>
      </c>
      <c r="G90" s="74">
        <v>17670</v>
      </c>
      <c r="H90" s="127">
        <v>3.43</v>
      </c>
      <c r="I90" s="87" t="s">
        <v>526</v>
      </c>
      <c r="J90" s="74">
        <v>2400</v>
      </c>
      <c r="K90" s="92">
        <v>90</v>
      </c>
      <c r="L90" s="92" t="s">
        <v>815</v>
      </c>
      <c r="M90" s="96">
        <f t="shared" si="23"/>
        <v>4071</v>
      </c>
      <c r="N90" s="83">
        <v>326115</v>
      </c>
      <c r="O90" s="83"/>
      <c r="P90" s="94">
        <f t="shared" si="19"/>
        <v>326115</v>
      </c>
    </row>
    <row r="91" spans="1:16" hidden="1" x14ac:dyDescent="0.4">
      <c r="A91" s="116">
        <v>8</v>
      </c>
      <c r="B91" s="88" t="s">
        <v>521</v>
      </c>
      <c r="C91" s="88" t="s">
        <v>537</v>
      </c>
      <c r="D91" s="88" t="s">
        <v>0</v>
      </c>
      <c r="E91" s="117" t="s">
        <v>538</v>
      </c>
      <c r="F91" s="74">
        <v>3500</v>
      </c>
      <c r="G91" s="74">
        <v>1533</v>
      </c>
      <c r="H91" s="127">
        <v>0.3</v>
      </c>
      <c r="I91" s="89" t="s">
        <v>526</v>
      </c>
      <c r="J91" s="74">
        <v>1937</v>
      </c>
      <c r="K91" s="92">
        <v>100</v>
      </c>
      <c r="L91" s="92"/>
      <c r="M91" s="96">
        <f t="shared" si="23"/>
        <v>1967</v>
      </c>
      <c r="N91" s="83"/>
      <c r="O91" s="83"/>
      <c r="P91" s="94">
        <f t="shared" si="19"/>
        <v>0</v>
      </c>
    </row>
    <row r="92" spans="1:16" hidden="1" x14ac:dyDescent="0.4">
      <c r="A92" s="116">
        <v>9</v>
      </c>
      <c r="B92" s="88" t="s">
        <v>521</v>
      </c>
      <c r="C92" s="88" t="s">
        <v>539</v>
      </c>
      <c r="D92" s="88" t="s">
        <v>0</v>
      </c>
      <c r="E92" s="117" t="s">
        <v>540</v>
      </c>
      <c r="F92" s="74">
        <v>4866</v>
      </c>
      <c r="G92" s="74">
        <v>2506</v>
      </c>
      <c r="H92" s="125">
        <f>(G92/F92)*100</f>
        <v>51.500205507603781</v>
      </c>
      <c r="I92" s="89" t="s">
        <v>526</v>
      </c>
      <c r="J92" s="74">
        <v>1835</v>
      </c>
      <c r="K92" s="92">
        <v>100</v>
      </c>
      <c r="L92" s="92"/>
      <c r="M92" s="96">
        <f t="shared" si="23"/>
        <v>2360</v>
      </c>
      <c r="N92" s="83"/>
      <c r="O92" s="83">
        <v>6504769</v>
      </c>
      <c r="P92" s="94">
        <f t="shared" si="19"/>
        <v>6504769</v>
      </c>
    </row>
    <row r="93" spans="1:16" hidden="1" x14ac:dyDescent="0.4">
      <c r="A93" s="116">
        <v>10</v>
      </c>
      <c r="B93" s="88" t="s">
        <v>521</v>
      </c>
      <c r="C93" s="88" t="s">
        <v>541</v>
      </c>
      <c r="D93" s="88" t="s">
        <v>0</v>
      </c>
      <c r="E93" s="117" t="s">
        <v>542</v>
      </c>
      <c r="F93" s="74">
        <v>17500</v>
      </c>
      <c r="G93" s="74">
        <v>11500</v>
      </c>
      <c r="H93" s="125">
        <f>(G93/F93)*100</f>
        <v>65.714285714285708</v>
      </c>
      <c r="I93" s="89" t="s">
        <v>526</v>
      </c>
      <c r="J93" s="74">
        <v>1700</v>
      </c>
      <c r="K93" s="92">
        <v>100</v>
      </c>
      <c r="L93" s="92"/>
      <c r="M93" s="96">
        <f t="shared" si="23"/>
        <v>6000</v>
      </c>
      <c r="N93" s="83"/>
      <c r="O93" s="83">
        <v>1754644</v>
      </c>
      <c r="P93" s="94">
        <f t="shared" si="19"/>
        <v>1754644</v>
      </c>
    </row>
    <row r="94" spans="1:16" hidden="1" x14ac:dyDescent="0.4">
      <c r="A94" s="116">
        <v>11</v>
      </c>
      <c r="B94" s="88" t="s">
        <v>521</v>
      </c>
      <c r="C94" s="88" t="s">
        <v>543</v>
      </c>
      <c r="D94" s="88" t="s">
        <v>0</v>
      </c>
      <c r="E94" s="117" t="s">
        <v>544</v>
      </c>
      <c r="F94" s="74">
        <v>20534</v>
      </c>
      <c r="G94" s="74">
        <v>20379</v>
      </c>
      <c r="H94" s="125">
        <f>(G94/F94)*100</f>
        <v>99.245154378104601</v>
      </c>
      <c r="I94" s="89" t="s">
        <v>526</v>
      </c>
      <c r="J94" s="74">
        <v>1541</v>
      </c>
      <c r="K94" s="104">
        <v>100</v>
      </c>
      <c r="L94" s="104"/>
      <c r="M94" s="96">
        <f t="shared" si="23"/>
        <v>155</v>
      </c>
      <c r="N94" s="83"/>
      <c r="O94" s="83"/>
      <c r="P94" s="94">
        <f t="shared" si="19"/>
        <v>0</v>
      </c>
    </row>
    <row r="95" spans="1:16" hidden="1" x14ac:dyDescent="0.4">
      <c r="A95" s="116">
        <v>12</v>
      </c>
      <c r="B95" s="88" t="s">
        <v>521</v>
      </c>
      <c r="C95" s="88" t="s">
        <v>545</v>
      </c>
      <c r="D95" s="88" t="s">
        <v>0</v>
      </c>
      <c r="E95" s="117" t="s">
        <v>546</v>
      </c>
      <c r="F95" s="74">
        <v>4866</v>
      </c>
      <c r="G95" s="74">
        <v>1272</v>
      </c>
      <c r="H95" s="125">
        <f>(G95/F95)*100</f>
        <v>26.140567200986435</v>
      </c>
      <c r="I95" s="89" t="s">
        <v>526</v>
      </c>
      <c r="J95" s="74">
        <v>1631</v>
      </c>
      <c r="K95" s="92">
        <v>100</v>
      </c>
      <c r="L95" s="92"/>
      <c r="M95" s="96">
        <f t="shared" si="23"/>
        <v>3594</v>
      </c>
      <c r="N95" s="83"/>
      <c r="O95" s="83"/>
      <c r="P95" s="94">
        <f t="shared" si="19"/>
        <v>0</v>
      </c>
    </row>
    <row r="96" spans="1:16" hidden="1" x14ac:dyDescent="0.4">
      <c r="A96" s="116">
        <v>13</v>
      </c>
      <c r="B96" s="88" t="s">
        <v>521</v>
      </c>
      <c r="C96" s="88" t="s">
        <v>547</v>
      </c>
      <c r="D96" s="88" t="s">
        <v>0</v>
      </c>
      <c r="E96" s="117" t="s">
        <v>548</v>
      </c>
      <c r="F96" s="74">
        <v>6292</v>
      </c>
      <c r="G96" s="74">
        <v>5700</v>
      </c>
      <c r="H96" s="125">
        <f>(G96/F96)*100</f>
        <v>90.591226954863316</v>
      </c>
      <c r="I96" s="89" t="s">
        <v>526</v>
      </c>
      <c r="J96" s="74">
        <v>1250</v>
      </c>
      <c r="K96" s="92">
        <v>100</v>
      </c>
      <c r="L96" s="92"/>
      <c r="M96" s="96">
        <f t="shared" si="23"/>
        <v>592</v>
      </c>
      <c r="N96" s="83"/>
      <c r="O96" s="83">
        <v>101918</v>
      </c>
      <c r="P96" s="94">
        <f t="shared" si="19"/>
        <v>101918</v>
      </c>
    </row>
    <row r="97" spans="1:16" hidden="1" x14ac:dyDescent="0.4">
      <c r="A97" s="116">
        <v>14</v>
      </c>
      <c r="B97" s="88" t="s">
        <v>521</v>
      </c>
      <c r="C97" s="88" t="s">
        <v>549</v>
      </c>
      <c r="D97" s="88" t="s">
        <v>0</v>
      </c>
      <c r="E97" s="117" t="s">
        <v>550</v>
      </c>
      <c r="F97" s="74">
        <v>6500</v>
      </c>
      <c r="G97" s="74">
        <v>5089</v>
      </c>
      <c r="H97" s="127">
        <v>0.99</v>
      </c>
      <c r="I97" s="89" t="s">
        <v>526</v>
      </c>
      <c r="J97" s="74">
        <v>1202</v>
      </c>
      <c r="K97" s="92">
        <v>100</v>
      </c>
      <c r="L97" s="92"/>
      <c r="M97" s="96">
        <f t="shared" si="23"/>
        <v>1411</v>
      </c>
      <c r="N97" s="83"/>
      <c r="O97" s="83">
        <v>266100</v>
      </c>
      <c r="P97" s="94">
        <f t="shared" si="19"/>
        <v>266100</v>
      </c>
    </row>
    <row r="98" spans="1:16" hidden="1" x14ac:dyDescent="0.4">
      <c r="A98" s="116">
        <v>15</v>
      </c>
      <c r="B98" s="88" t="s">
        <v>521</v>
      </c>
      <c r="C98" s="88" t="s">
        <v>551</v>
      </c>
      <c r="D98" s="88" t="s">
        <v>0</v>
      </c>
      <c r="E98" s="117" t="s">
        <v>552</v>
      </c>
      <c r="F98" s="74">
        <v>12500</v>
      </c>
      <c r="G98" s="74">
        <v>8950</v>
      </c>
      <c r="H98" s="125">
        <f t="shared" ref="H98:H104" si="24">(G98/F98)*100</f>
        <v>71.599999999999994</v>
      </c>
      <c r="I98" s="89" t="s">
        <v>526</v>
      </c>
      <c r="J98" s="74">
        <v>1155</v>
      </c>
      <c r="K98" s="104">
        <v>100</v>
      </c>
      <c r="L98" s="104"/>
      <c r="M98" s="96">
        <f t="shared" si="23"/>
        <v>3550</v>
      </c>
      <c r="N98" s="83"/>
      <c r="O98" s="83"/>
      <c r="P98" s="94">
        <f t="shared" si="19"/>
        <v>0</v>
      </c>
    </row>
    <row r="99" spans="1:16" ht="36" hidden="1" customHeight="1" x14ac:dyDescent="0.4">
      <c r="A99" s="116">
        <v>16</v>
      </c>
      <c r="B99" s="88" t="s">
        <v>521</v>
      </c>
      <c r="C99" s="88" t="s">
        <v>553</v>
      </c>
      <c r="D99" s="88" t="s">
        <v>0</v>
      </c>
      <c r="E99" s="117" t="s">
        <v>554</v>
      </c>
      <c r="F99" s="74">
        <v>396</v>
      </c>
      <c r="G99" s="74">
        <v>386</v>
      </c>
      <c r="H99" s="127">
        <f t="shared" si="24"/>
        <v>97.474747474747474</v>
      </c>
      <c r="I99" s="89" t="s">
        <v>526</v>
      </c>
      <c r="J99" s="74">
        <v>1150</v>
      </c>
      <c r="K99" s="104">
        <v>100</v>
      </c>
      <c r="L99" s="104"/>
      <c r="M99" s="96">
        <f t="shared" si="23"/>
        <v>10</v>
      </c>
      <c r="N99" s="83"/>
      <c r="O99" s="83"/>
      <c r="P99" s="94">
        <f t="shared" si="19"/>
        <v>0</v>
      </c>
    </row>
    <row r="100" spans="1:16" ht="72.900000000000006" hidden="1" x14ac:dyDescent="0.4">
      <c r="A100" s="116">
        <v>17</v>
      </c>
      <c r="B100" s="88" t="s">
        <v>521</v>
      </c>
      <c r="C100" s="88" t="s">
        <v>555</v>
      </c>
      <c r="D100" s="88" t="s">
        <v>0</v>
      </c>
      <c r="E100" s="117" t="s">
        <v>556</v>
      </c>
      <c r="F100" s="74">
        <v>12282</v>
      </c>
      <c r="G100" s="74">
        <v>5417</v>
      </c>
      <c r="H100" s="125">
        <f t="shared" si="24"/>
        <v>44.10519459371438</v>
      </c>
      <c r="I100" s="89" t="s">
        <v>526</v>
      </c>
      <c r="J100" s="74">
        <v>1065</v>
      </c>
      <c r="K100" s="104">
        <v>100</v>
      </c>
      <c r="L100" s="92"/>
      <c r="M100" s="96">
        <f t="shared" si="23"/>
        <v>6865</v>
      </c>
      <c r="N100" s="83"/>
      <c r="O100" s="83"/>
      <c r="P100" s="94">
        <f t="shared" si="19"/>
        <v>0</v>
      </c>
    </row>
    <row r="101" spans="1:16" hidden="1" x14ac:dyDescent="0.4">
      <c r="A101" s="116">
        <v>18</v>
      </c>
      <c r="B101" s="88" t="s">
        <v>521</v>
      </c>
      <c r="C101" s="88" t="s">
        <v>557</v>
      </c>
      <c r="D101" s="88" t="s">
        <v>0</v>
      </c>
      <c r="E101" s="117" t="s">
        <v>558</v>
      </c>
      <c r="F101" s="74">
        <v>4020</v>
      </c>
      <c r="G101" s="74">
        <v>2659</v>
      </c>
      <c r="H101" s="125">
        <f t="shared" si="24"/>
        <v>66.144278606965173</v>
      </c>
      <c r="I101" s="89" t="s">
        <v>526</v>
      </c>
      <c r="J101" s="74">
        <v>800</v>
      </c>
      <c r="K101" s="92">
        <v>100</v>
      </c>
      <c r="L101" s="92"/>
      <c r="M101" s="96">
        <f t="shared" si="23"/>
        <v>1361</v>
      </c>
      <c r="N101" s="83"/>
      <c r="O101" s="83">
        <v>1519719</v>
      </c>
      <c r="P101" s="94">
        <f t="shared" si="19"/>
        <v>1519719</v>
      </c>
    </row>
    <row r="102" spans="1:16" hidden="1" x14ac:dyDescent="0.4">
      <c r="A102" s="116">
        <v>19</v>
      </c>
      <c r="B102" s="88" t="s">
        <v>521</v>
      </c>
      <c r="C102" s="88" t="s">
        <v>559</v>
      </c>
      <c r="D102" s="88" t="s">
        <v>0</v>
      </c>
      <c r="E102" s="117" t="s">
        <v>560</v>
      </c>
      <c r="F102" s="74">
        <v>7200</v>
      </c>
      <c r="G102" s="74">
        <v>5000</v>
      </c>
      <c r="H102" s="125">
        <f t="shared" si="24"/>
        <v>69.444444444444443</v>
      </c>
      <c r="I102" s="89" t="s">
        <v>526</v>
      </c>
      <c r="J102" s="74">
        <v>1000</v>
      </c>
      <c r="K102" s="104">
        <v>100</v>
      </c>
      <c r="L102" s="92"/>
      <c r="M102" s="96">
        <f t="shared" si="23"/>
        <v>2200</v>
      </c>
      <c r="N102" s="83"/>
      <c r="O102" s="83"/>
      <c r="P102" s="94">
        <f t="shared" si="19"/>
        <v>0</v>
      </c>
    </row>
    <row r="103" spans="1:16" ht="43.75" hidden="1" x14ac:dyDescent="0.4">
      <c r="A103" s="116">
        <v>20</v>
      </c>
      <c r="B103" s="88" t="s">
        <v>521</v>
      </c>
      <c r="C103" s="88" t="s">
        <v>561</v>
      </c>
      <c r="D103" s="88" t="s">
        <v>0</v>
      </c>
      <c r="E103" s="117" t="s">
        <v>562</v>
      </c>
      <c r="F103" s="74">
        <v>14072</v>
      </c>
      <c r="G103" s="74">
        <v>13171</v>
      </c>
      <c r="H103" s="125">
        <f t="shared" si="24"/>
        <v>93.597214326321776</v>
      </c>
      <c r="I103" s="89" t="s">
        <v>526</v>
      </c>
      <c r="J103" s="74">
        <v>793</v>
      </c>
      <c r="K103" s="104">
        <v>100</v>
      </c>
      <c r="L103" s="104"/>
      <c r="M103" s="96">
        <f t="shared" si="23"/>
        <v>901</v>
      </c>
      <c r="N103" s="83"/>
      <c r="O103" s="83">
        <v>865369</v>
      </c>
      <c r="P103" s="94">
        <f t="shared" si="19"/>
        <v>865369</v>
      </c>
    </row>
    <row r="104" spans="1:16" ht="29.15" hidden="1" x14ac:dyDescent="0.4">
      <c r="A104" s="116">
        <v>21</v>
      </c>
      <c r="B104" s="88" t="s">
        <v>521</v>
      </c>
      <c r="C104" s="88" t="s">
        <v>563</v>
      </c>
      <c r="D104" s="88" t="s">
        <v>0</v>
      </c>
      <c r="E104" s="117" t="s">
        <v>564</v>
      </c>
      <c r="F104" s="74">
        <v>8647</v>
      </c>
      <c r="G104" s="74">
        <v>6189</v>
      </c>
      <c r="H104" s="125">
        <f t="shared" si="24"/>
        <v>71.573956285416912</v>
      </c>
      <c r="I104" s="89" t="s">
        <v>526</v>
      </c>
      <c r="J104" s="74">
        <v>747</v>
      </c>
      <c r="K104" s="92">
        <v>100</v>
      </c>
      <c r="L104" s="92"/>
      <c r="M104" s="96">
        <f t="shared" si="23"/>
        <v>2458</v>
      </c>
      <c r="N104" s="83"/>
      <c r="O104" s="83">
        <v>2416754</v>
      </c>
      <c r="P104" s="94">
        <f t="shared" si="19"/>
        <v>2416754</v>
      </c>
    </row>
    <row r="105" spans="1:16" hidden="1" x14ac:dyDescent="0.4">
      <c r="A105" s="116">
        <v>22</v>
      </c>
      <c r="B105" s="88" t="s">
        <v>521</v>
      </c>
      <c r="C105" s="88" t="s">
        <v>565</v>
      </c>
      <c r="D105" s="88" t="s">
        <v>0</v>
      </c>
      <c r="E105" s="117" t="s">
        <v>566</v>
      </c>
      <c r="F105" s="74">
        <v>33200</v>
      </c>
      <c r="G105" s="74">
        <v>30060</v>
      </c>
      <c r="H105" s="127">
        <v>5.83</v>
      </c>
      <c r="I105" s="89" t="s">
        <v>526</v>
      </c>
      <c r="J105" s="74">
        <v>370</v>
      </c>
      <c r="K105" s="92">
        <v>100</v>
      </c>
      <c r="L105" s="92"/>
      <c r="M105" s="96">
        <f t="shared" si="23"/>
        <v>3140</v>
      </c>
      <c r="N105" s="83"/>
      <c r="O105" s="83">
        <v>0</v>
      </c>
      <c r="P105" s="94">
        <f t="shared" si="19"/>
        <v>0</v>
      </c>
    </row>
    <row r="106" spans="1:16" ht="25.5" hidden="1" customHeight="1" x14ac:dyDescent="0.4">
      <c r="A106" s="12"/>
      <c r="B106" s="3"/>
      <c r="C106" s="3" t="s">
        <v>745</v>
      </c>
      <c r="D106" s="20"/>
      <c r="E106" s="47"/>
      <c r="F106" s="39">
        <v>575448</v>
      </c>
      <c r="G106" s="39">
        <f>SUM(G84:G105)</f>
        <v>503373</v>
      </c>
      <c r="H106" s="41"/>
      <c r="I106" s="22"/>
      <c r="J106" s="39">
        <f>SUM(J84:J105)</f>
        <v>62773</v>
      </c>
      <c r="K106" s="10"/>
      <c r="L106" s="10"/>
      <c r="M106" s="35">
        <f>SUM(M84:M105)</f>
        <v>72075</v>
      </c>
      <c r="N106" s="85"/>
      <c r="O106" s="9">
        <f>O85+O88+O89+O92+O93+O96+O97+O101+O103+O104</f>
        <v>55004867</v>
      </c>
      <c r="P106" s="15">
        <f t="shared" si="19"/>
        <v>55004867</v>
      </c>
    </row>
    <row r="107" spans="1:16" hidden="1" x14ac:dyDescent="0.4">
      <c r="A107" s="86">
        <v>1</v>
      </c>
      <c r="B107" s="87" t="s">
        <v>490</v>
      </c>
      <c r="C107" s="88" t="s">
        <v>491</v>
      </c>
      <c r="D107" s="89" t="s">
        <v>0</v>
      </c>
      <c r="E107" s="90"/>
      <c r="F107" s="75">
        <f>(G107/H107)*100</f>
        <v>229705.05050505049</v>
      </c>
      <c r="G107" s="75">
        <v>227408</v>
      </c>
      <c r="H107" s="89">
        <v>99</v>
      </c>
      <c r="I107" s="89" t="s">
        <v>78</v>
      </c>
      <c r="J107" s="89">
        <v>40178</v>
      </c>
      <c r="K107" s="92">
        <v>88</v>
      </c>
      <c r="L107" s="92"/>
      <c r="M107" s="96">
        <f>(F107-G107)</f>
        <v>2297.0505050504871</v>
      </c>
      <c r="N107" s="83"/>
      <c r="O107" s="83">
        <v>28719093</v>
      </c>
      <c r="P107" s="94">
        <f>N107+O107</f>
        <v>28719093</v>
      </c>
    </row>
    <row r="108" spans="1:16" hidden="1" x14ac:dyDescent="0.4">
      <c r="A108" s="86">
        <v>2</v>
      </c>
      <c r="B108" s="87" t="s">
        <v>490</v>
      </c>
      <c r="C108" s="88" t="s">
        <v>492</v>
      </c>
      <c r="D108" s="89" t="s">
        <v>0</v>
      </c>
      <c r="E108" s="90"/>
      <c r="F108" s="75">
        <f>(G108/H108)*100</f>
        <v>73530.681818181809</v>
      </c>
      <c r="G108" s="75">
        <v>64707</v>
      </c>
      <c r="H108" s="89">
        <v>88</v>
      </c>
      <c r="I108" s="89" t="s">
        <v>398</v>
      </c>
      <c r="J108" s="89">
        <v>9272</v>
      </c>
      <c r="K108" s="92">
        <v>100</v>
      </c>
      <c r="L108" s="92"/>
      <c r="M108" s="96">
        <f>(F108-G108)</f>
        <v>8823.6818181818089</v>
      </c>
      <c r="N108" s="83"/>
      <c r="O108" s="83">
        <v>2319415</v>
      </c>
      <c r="P108" s="94">
        <f t="shared" si="19"/>
        <v>2319415</v>
      </c>
    </row>
    <row r="109" spans="1:16" hidden="1" x14ac:dyDescent="0.4">
      <c r="A109" s="86">
        <v>3</v>
      </c>
      <c r="B109" s="87" t="s">
        <v>490</v>
      </c>
      <c r="C109" s="88" t="s">
        <v>493</v>
      </c>
      <c r="D109" s="89" t="s">
        <v>0</v>
      </c>
      <c r="E109" s="90"/>
      <c r="F109" s="75">
        <f>(G109/H109)*100</f>
        <v>7195.6043956043959</v>
      </c>
      <c r="G109" s="75">
        <v>6548</v>
      </c>
      <c r="H109" s="89">
        <v>91</v>
      </c>
      <c r="I109" s="89" t="s">
        <v>398</v>
      </c>
      <c r="J109" s="89">
        <v>1064</v>
      </c>
      <c r="K109" s="92">
        <v>100</v>
      </c>
      <c r="L109" s="92"/>
      <c r="M109" s="96">
        <f>(F109-G109)</f>
        <v>647.6043956043959</v>
      </c>
      <c r="N109" s="83"/>
      <c r="O109" s="83">
        <v>0</v>
      </c>
      <c r="P109" s="94">
        <f t="shared" si="19"/>
        <v>0</v>
      </c>
    </row>
    <row r="110" spans="1:16" hidden="1" x14ac:dyDescent="0.4">
      <c r="A110" s="55"/>
      <c r="B110" s="40"/>
      <c r="C110" s="3" t="s">
        <v>808</v>
      </c>
      <c r="D110" s="42"/>
      <c r="E110" s="36"/>
      <c r="F110" s="43">
        <f>SUM(F107:F109)</f>
        <v>310431.33671883668</v>
      </c>
      <c r="G110" s="43">
        <f>SUM(G107:G109)</f>
        <v>298663</v>
      </c>
      <c r="H110" s="44">
        <f>G110/F110*100</f>
        <v>96.209037127751216</v>
      </c>
      <c r="I110" s="42"/>
      <c r="J110" s="45">
        <f>SUM(J107:J109)</f>
        <v>50514</v>
      </c>
      <c r="K110" s="29"/>
      <c r="L110" s="29"/>
      <c r="M110" s="30">
        <f>SUM(M107:M109)</f>
        <v>11768.336718836692</v>
      </c>
      <c r="N110" s="85"/>
      <c r="O110" s="85">
        <f>SUM(O107:O109)</f>
        <v>31038508</v>
      </c>
      <c r="P110" s="95">
        <f t="shared" si="19"/>
        <v>31038508</v>
      </c>
    </row>
    <row r="111" spans="1:16" ht="45" hidden="1" customHeight="1" x14ac:dyDescent="0.4">
      <c r="A111" s="128">
        <v>1</v>
      </c>
      <c r="B111" s="88" t="s">
        <v>475</v>
      </c>
      <c r="C111" s="88" t="s">
        <v>476</v>
      </c>
      <c r="D111" s="88" t="s">
        <v>0</v>
      </c>
      <c r="E111" s="90" t="s">
        <v>477</v>
      </c>
      <c r="F111" s="75">
        <v>85750</v>
      </c>
      <c r="G111" s="129">
        <v>60389</v>
      </c>
      <c r="H111" s="170">
        <f>G111/F111*100</f>
        <v>70.424489795918362</v>
      </c>
      <c r="I111" s="89" t="s">
        <v>398</v>
      </c>
      <c r="J111" s="75">
        <v>7704</v>
      </c>
      <c r="K111" s="92">
        <v>100</v>
      </c>
      <c r="L111" s="92"/>
      <c r="M111" s="96">
        <f>F111-G111</f>
        <v>25361</v>
      </c>
      <c r="N111" s="83"/>
      <c r="O111" s="83">
        <v>862848</v>
      </c>
      <c r="P111" s="94">
        <f t="shared" si="19"/>
        <v>862848</v>
      </c>
    </row>
    <row r="112" spans="1:16" ht="43.75" hidden="1" x14ac:dyDescent="0.4">
      <c r="A112" s="128">
        <v>2</v>
      </c>
      <c r="B112" s="88" t="s">
        <v>475</v>
      </c>
      <c r="C112" s="88" t="s">
        <v>478</v>
      </c>
      <c r="D112" s="88" t="s">
        <v>0</v>
      </c>
      <c r="E112" s="90" t="s">
        <v>479</v>
      </c>
      <c r="F112" s="75">
        <v>135785</v>
      </c>
      <c r="G112" s="129">
        <v>121793</v>
      </c>
      <c r="H112" s="170">
        <f t="shared" ref="H112:H117" si="25">G112/F112*100</f>
        <v>89.695474463305956</v>
      </c>
      <c r="I112" s="89" t="s">
        <v>398</v>
      </c>
      <c r="J112" s="75">
        <v>3043</v>
      </c>
      <c r="K112" s="92">
        <v>100</v>
      </c>
      <c r="L112" s="92"/>
      <c r="M112" s="96">
        <f t="shared" ref="M112:M117" si="26">F112-G112</f>
        <v>13992</v>
      </c>
      <c r="N112" s="83"/>
      <c r="O112" s="83">
        <v>340816</v>
      </c>
      <c r="P112" s="94">
        <f t="shared" si="19"/>
        <v>340816</v>
      </c>
    </row>
    <row r="113" spans="1:16" hidden="1" x14ac:dyDescent="0.4">
      <c r="A113" s="128">
        <v>3</v>
      </c>
      <c r="B113" s="88" t="s">
        <v>475</v>
      </c>
      <c r="C113" s="88" t="s">
        <v>480</v>
      </c>
      <c r="D113" s="88" t="s">
        <v>0</v>
      </c>
      <c r="E113" s="90" t="s">
        <v>481</v>
      </c>
      <c r="F113" s="75">
        <v>9520</v>
      </c>
      <c r="G113" s="129">
        <v>6248</v>
      </c>
      <c r="H113" s="170">
        <f t="shared" si="25"/>
        <v>65.630252100840337</v>
      </c>
      <c r="I113" s="89" t="s">
        <v>398</v>
      </c>
      <c r="J113" s="75">
        <v>804</v>
      </c>
      <c r="K113" s="92">
        <v>100</v>
      </c>
      <c r="L113" s="92"/>
      <c r="M113" s="96">
        <f t="shared" si="26"/>
        <v>3272</v>
      </c>
      <c r="N113" s="83"/>
      <c r="O113" s="83">
        <v>89244</v>
      </c>
      <c r="P113" s="94">
        <f t="shared" si="19"/>
        <v>89244</v>
      </c>
    </row>
    <row r="114" spans="1:16" ht="43.75" hidden="1" x14ac:dyDescent="0.4">
      <c r="A114" s="128">
        <v>4</v>
      </c>
      <c r="B114" s="88" t="s">
        <v>475</v>
      </c>
      <c r="C114" s="88" t="s">
        <v>482</v>
      </c>
      <c r="D114" s="88" t="s">
        <v>0</v>
      </c>
      <c r="E114" s="90" t="s">
        <v>483</v>
      </c>
      <c r="F114" s="75">
        <v>57000</v>
      </c>
      <c r="G114" s="129">
        <v>44659</v>
      </c>
      <c r="H114" s="170">
        <f t="shared" si="25"/>
        <v>78.349122807017551</v>
      </c>
      <c r="I114" s="89" t="s">
        <v>398</v>
      </c>
      <c r="J114" s="75">
        <v>6848</v>
      </c>
      <c r="K114" s="92">
        <v>100</v>
      </c>
      <c r="L114" s="92"/>
      <c r="M114" s="96">
        <f t="shared" si="26"/>
        <v>12341</v>
      </c>
      <c r="N114" s="83"/>
      <c r="O114" s="83">
        <v>766976</v>
      </c>
      <c r="P114" s="94">
        <f t="shared" si="19"/>
        <v>766976</v>
      </c>
    </row>
    <row r="115" spans="1:16" hidden="1" x14ac:dyDescent="0.4">
      <c r="A115" s="128">
        <v>5</v>
      </c>
      <c r="B115" s="88" t="s">
        <v>475</v>
      </c>
      <c r="C115" s="88" t="s">
        <v>484</v>
      </c>
      <c r="D115" s="88" t="s">
        <v>0</v>
      </c>
      <c r="E115" s="90" t="s">
        <v>485</v>
      </c>
      <c r="F115" s="75">
        <v>48000</v>
      </c>
      <c r="G115" s="75">
        <v>34000</v>
      </c>
      <c r="H115" s="170">
        <f t="shared" si="25"/>
        <v>70.833333333333343</v>
      </c>
      <c r="I115" s="89" t="s">
        <v>398</v>
      </c>
      <c r="J115" s="75">
        <v>6006</v>
      </c>
      <c r="K115" s="92">
        <v>100</v>
      </c>
      <c r="L115" s="92"/>
      <c r="M115" s="96">
        <f t="shared" si="26"/>
        <v>14000</v>
      </c>
      <c r="N115" s="83"/>
      <c r="O115" s="83">
        <v>2076129.81691887</v>
      </c>
      <c r="P115" s="94">
        <f t="shared" si="19"/>
        <v>2076129.81691887</v>
      </c>
    </row>
    <row r="116" spans="1:16" hidden="1" x14ac:dyDescent="0.4">
      <c r="A116" s="128">
        <v>6</v>
      </c>
      <c r="B116" s="88" t="s">
        <v>475</v>
      </c>
      <c r="C116" s="88" t="s">
        <v>486</v>
      </c>
      <c r="D116" s="88" t="s">
        <v>0</v>
      </c>
      <c r="E116" s="90" t="s">
        <v>487</v>
      </c>
      <c r="F116" s="130">
        <v>12527</v>
      </c>
      <c r="G116" s="75">
        <v>9493</v>
      </c>
      <c r="H116" s="170">
        <f t="shared" si="25"/>
        <v>75.780314520635429</v>
      </c>
      <c r="I116" s="89" t="s">
        <v>78</v>
      </c>
      <c r="J116" s="75">
        <v>1380</v>
      </c>
      <c r="K116" s="92">
        <v>100</v>
      </c>
      <c r="L116" s="92"/>
      <c r="M116" s="96">
        <f t="shared" si="26"/>
        <v>3034</v>
      </c>
      <c r="N116" s="83"/>
      <c r="O116" s="83">
        <v>820233</v>
      </c>
      <c r="P116" s="94">
        <f t="shared" si="19"/>
        <v>820233</v>
      </c>
    </row>
    <row r="117" spans="1:16" ht="43.75" hidden="1" x14ac:dyDescent="0.4">
      <c r="A117" s="128">
        <v>7</v>
      </c>
      <c r="B117" s="88" t="s">
        <v>475</v>
      </c>
      <c r="C117" s="88" t="s">
        <v>488</v>
      </c>
      <c r="D117" s="88" t="s">
        <v>0</v>
      </c>
      <c r="E117" s="90" t="s">
        <v>489</v>
      </c>
      <c r="F117" s="130">
        <v>9008</v>
      </c>
      <c r="G117" s="75">
        <v>8140</v>
      </c>
      <c r="H117" s="170">
        <f t="shared" si="25"/>
        <v>90.364120781527532</v>
      </c>
      <c r="I117" s="89" t="s">
        <v>78</v>
      </c>
      <c r="J117" s="75">
        <v>1371</v>
      </c>
      <c r="K117" s="92">
        <v>100</v>
      </c>
      <c r="L117" s="92"/>
      <c r="M117" s="96">
        <f t="shared" si="26"/>
        <v>868</v>
      </c>
      <c r="N117" s="83"/>
      <c r="O117" s="83">
        <v>649326.53333333321</v>
      </c>
      <c r="P117" s="94">
        <f t="shared" si="19"/>
        <v>649326.53333333321</v>
      </c>
    </row>
    <row r="118" spans="1:16" ht="34.5" hidden="1" customHeight="1" x14ac:dyDescent="0.4">
      <c r="A118" s="55"/>
      <c r="B118" s="40"/>
      <c r="C118" s="3" t="s">
        <v>807</v>
      </c>
      <c r="D118" s="40"/>
      <c r="E118" s="36"/>
      <c r="F118" s="43">
        <f>F111+F112+F113+F114+F115+F116+F117</f>
        <v>357590</v>
      </c>
      <c r="G118" s="43">
        <f>SUM(G111:G117)</f>
        <v>284722</v>
      </c>
      <c r="H118" s="42"/>
      <c r="I118" s="42"/>
      <c r="J118" s="43">
        <f>SUM(J111:J117)</f>
        <v>27156</v>
      </c>
      <c r="K118" s="32"/>
      <c r="L118" s="32"/>
      <c r="M118" s="30">
        <f>SUM(M111:M117)</f>
        <v>72868</v>
      </c>
      <c r="N118" s="85">
        <v>0</v>
      </c>
      <c r="O118" s="85">
        <f>SUM(O111:O117)</f>
        <v>5605573.3502522036</v>
      </c>
      <c r="P118" s="95">
        <f t="shared" si="19"/>
        <v>5605573.3502522036</v>
      </c>
    </row>
    <row r="119" spans="1:16" ht="29.15" hidden="1" x14ac:dyDescent="0.4">
      <c r="A119" s="128">
        <v>1</v>
      </c>
      <c r="B119" s="88" t="s">
        <v>389</v>
      </c>
      <c r="C119" s="88" t="s">
        <v>390</v>
      </c>
      <c r="D119" s="88" t="s">
        <v>0</v>
      </c>
      <c r="E119" s="117"/>
      <c r="F119" s="81">
        <f>G119+M119</f>
        <v>84059</v>
      </c>
      <c r="G119" s="81">
        <v>71226</v>
      </c>
      <c r="H119" s="117"/>
      <c r="I119" s="117" t="s">
        <v>334</v>
      </c>
      <c r="J119" s="81">
        <v>10000</v>
      </c>
      <c r="K119" s="122" t="s">
        <v>774</v>
      </c>
      <c r="L119" s="122" t="s">
        <v>816</v>
      </c>
      <c r="M119" s="81">
        <v>12833</v>
      </c>
      <c r="N119" s="83">
        <v>83473378</v>
      </c>
      <c r="O119" s="83">
        <v>612138104</v>
      </c>
      <c r="P119" s="94">
        <f t="shared" si="19"/>
        <v>695611482</v>
      </c>
    </row>
    <row r="120" spans="1:16" ht="58.3" hidden="1" x14ac:dyDescent="0.4">
      <c r="A120" s="128">
        <v>2</v>
      </c>
      <c r="B120" s="88" t="s">
        <v>389</v>
      </c>
      <c r="C120" s="88" t="s">
        <v>391</v>
      </c>
      <c r="D120" s="88" t="s">
        <v>0</v>
      </c>
      <c r="E120" s="117"/>
      <c r="F120" s="81">
        <f t="shared" ref="F120:F124" si="27">G120+M120</f>
        <v>26286</v>
      </c>
      <c r="G120" s="81">
        <v>24000</v>
      </c>
      <c r="H120" s="117"/>
      <c r="I120" s="117" t="s">
        <v>334</v>
      </c>
      <c r="J120" s="81">
        <v>4500</v>
      </c>
      <c r="K120" s="122" t="s">
        <v>775</v>
      </c>
      <c r="L120" s="122" t="s">
        <v>817</v>
      </c>
      <c r="M120" s="81">
        <v>2286</v>
      </c>
      <c r="N120" s="83">
        <v>607190</v>
      </c>
      <c r="O120" s="83">
        <v>4452725</v>
      </c>
      <c r="P120" s="94">
        <f t="shared" si="19"/>
        <v>5059915</v>
      </c>
    </row>
    <row r="121" spans="1:16" ht="43.75" hidden="1" x14ac:dyDescent="0.4">
      <c r="A121" s="128">
        <v>3</v>
      </c>
      <c r="B121" s="88" t="s">
        <v>389</v>
      </c>
      <c r="C121" s="88" t="s">
        <v>392</v>
      </c>
      <c r="D121" s="88" t="s">
        <v>0</v>
      </c>
      <c r="E121" s="117"/>
      <c r="F121" s="81">
        <f t="shared" si="27"/>
        <v>14927</v>
      </c>
      <c r="G121" s="81">
        <v>11712</v>
      </c>
      <c r="H121" s="117"/>
      <c r="I121" s="117" t="s">
        <v>334</v>
      </c>
      <c r="J121" s="81">
        <v>1500</v>
      </c>
      <c r="K121" s="122" t="s">
        <v>776</v>
      </c>
      <c r="L121" s="122" t="s">
        <v>818</v>
      </c>
      <c r="M121" s="81">
        <v>3215</v>
      </c>
      <c r="N121" s="83">
        <v>361100</v>
      </c>
      <c r="O121" s="83">
        <v>3249951</v>
      </c>
      <c r="P121" s="94">
        <f t="shared" si="19"/>
        <v>3611051</v>
      </c>
    </row>
    <row r="122" spans="1:16" ht="29.15" hidden="1" x14ac:dyDescent="0.4">
      <c r="A122" s="128">
        <v>4</v>
      </c>
      <c r="B122" s="88" t="s">
        <v>389</v>
      </c>
      <c r="C122" s="88" t="s">
        <v>393</v>
      </c>
      <c r="D122" s="88" t="s">
        <v>0</v>
      </c>
      <c r="E122" s="117"/>
      <c r="F122" s="81">
        <f t="shared" si="27"/>
        <v>7813</v>
      </c>
      <c r="G122" s="81">
        <v>5800</v>
      </c>
      <c r="H122" s="117"/>
      <c r="I122" s="117" t="s">
        <v>334</v>
      </c>
      <c r="J122" s="81">
        <v>1500</v>
      </c>
      <c r="K122" s="122" t="s">
        <v>773</v>
      </c>
      <c r="L122" s="122" t="s">
        <v>809</v>
      </c>
      <c r="M122" s="81">
        <v>2013</v>
      </c>
      <c r="N122" s="83">
        <v>7208</v>
      </c>
      <c r="O122" s="83">
        <v>65599</v>
      </c>
      <c r="P122" s="94">
        <f t="shared" si="19"/>
        <v>72807</v>
      </c>
    </row>
    <row r="123" spans="1:16" ht="29.15" hidden="1" x14ac:dyDescent="0.4">
      <c r="A123" s="128">
        <v>5</v>
      </c>
      <c r="B123" s="88" t="s">
        <v>389</v>
      </c>
      <c r="C123" s="88" t="s">
        <v>394</v>
      </c>
      <c r="D123" s="88" t="s">
        <v>0</v>
      </c>
      <c r="E123" s="117"/>
      <c r="F123" s="81">
        <f t="shared" si="27"/>
        <v>12949</v>
      </c>
      <c r="G123" s="81">
        <v>12000</v>
      </c>
      <c r="H123" s="117"/>
      <c r="I123" s="117" t="s">
        <v>308</v>
      </c>
      <c r="J123" s="81">
        <v>1400</v>
      </c>
      <c r="K123" s="122">
        <v>100</v>
      </c>
      <c r="L123" s="122"/>
      <c r="M123" s="81">
        <v>949</v>
      </c>
      <c r="N123" s="83"/>
      <c r="O123" s="83">
        <v>309381176</v>
      </c>
      <c r="P123" s="94">
        <f t="shared" si="19"/>
        <v>309381176</v>
      </c>
    </row>
    <row r="124" spans="1:16" ht="29.15" hidden="1" x14ac:dyDescent="0.4">
      <c r="A124" s="128">
        <v>6</v>
      </c>
      <c r="B124" s="88" t="s">
        <v>389</v>
      </c>
      <c r="C124" s="88" t="s">
        <v>395</v>
      </c>
      <c r="D124" s="88" t="s">
        <v>0</v>
      </c>
      <c r="E124" s="117"/>
      <c r="F124" s="81">
        <f t="shared" si="27"/>
        <v>11722</v>
      </c>
      <c r="G124" s="81">
        <v>10500</v>
      </c>
      <c r="H124" s="117"/>
      <c r="I124" s="117" t="s">
        <v>308</v>
      </c>
      <c r="J124" s="81">
        <v>1500</v>
      </c>
      <c r="K124" s="122">
        <v>100</v>
      </c>
      <c r="L124" s="122"/>
      <c r="M124" s="81">
        <v>1222</v>
      </c>
      <c r="N124" s="83"/>
      <c r="O124" s="83">
        <v>567596.4</v>
      </c>
      <c r="P124" s="94">
        <f t="shared" si="19"/>
        <v>567596.4</v>
      </c>
    </row>
    <row r="125" spans="1:16" ht="24.75" hidden="1" customHeight="1" x14ac:dyDescent="0.4">
      <c r="A125" s="131"/>
      <c r="B125" s="109"/>
      <c r="C125" s="132" t="s">
        <v>54</v>
      </c>
      <c r="D125" s="133"/>
      <c r="E125" s="134"/>
      <c r="F125" s="37">
        <v>157756</v>
      </c>
      <c r="G125" s="37">
        <f>SUM(G119:G124)</f>
        <v>135238</v>
      </c>
      <c r="H125" s="133"/>
      <c r="I125" s="133"/>
      <c r="J125" s="135">
        <f>SUM(J119:J124)</f>
        <v>20400</v>
      </c>
      <c r="K125" s="136"/>
      <c r="L125" s="136"/>
      <c r="M125" s="35">
        <v>28518</v>
      </c>
      <c r="N125" s="85">
        <f>N119+N120+N121+N122+N123+N124</f>
        <v>84448876</v>
      </c>
      <c r="O125" s="85">
        <f t="shared" ref="O125:P125" si="28">O119+O120+O121+O122+O123+O124</f>
        <v>929855151.39999998</v>
      </c>
      <c r="P125" s="95">
        <f t="shared" si="28"/>
        <v>1014304027.4</v>
      </c>
    </row>
    <row r="126" spans="1:16" hidden="1" x14ac:dyDescent="0.4">
      <c r="A126" s="110">
        <v>1</v>
      </c>
      <c r="B126" s="87" t="s">
        <v>81</v>
      </c>
      <c r="C126" s="88" t="s">
        <v>80</v>
      </c>
      <c r="D126" s="112" t="s">
        <v>0</v>
      </c>
      <c r="E126" s="90" t="s">
        <v>82</v>
      </c>
      <c r="F126" s="74">
        <f>G126*100/H126</f>
        <v>70754.671196311567</v>
      </c>
      <c r="G126" s="74">
        <v>58316</v>
      </c>
      <c r="H126" s="137">
        <v>82.42</v>
      </c>
      <c r="I126" s="92" t="s">
        <v>78</v>
      </c>
      <c r="J126" s="74">
        <v>16866</v>
      </c>
      <c r="K126" s="103">
        <v>100</v>
      </c>
      <c r="L126" s="104"/>
      <c r="M126" s="105">
        <f>F126-G126</f>
        <v>12438.671196311567</v>
      </c>
      <c r="N126" s="83"/>
      <c r="O126" s="83">
        <v>1224605</v>
      </c>
      <c r="P126" s="94">
        <f t="shared" si="19"/>
        <v>1224605</v>
      </c>
    </row>
    <row r="127" spans="1:16" hidden="1" x14ac:dyDescent="0.4">
      <c r="A127" s="110">
        <v>2</v>
      </c>
      <c r="B127" s="87" t="s">
        <v>81</v>
      </c>
      <c r="C127" s="88" t="s">
        <v>83</v>
      </c>
      <c r="D127" s="112" t="s">
        <v>0</v>
      </c>
      <c r="E127" s="90" t="s">
        <v>84</v>
      </c>
      <c r="F127" s="74">
        <f>G127*100/H127</f>
        <v>26081.730769230766</v>
      </c>
      <c r="G127" s="74">
        <v>20615</v>
      </c>
      <c r="H127" s="137">
        <v>79.040000000000006</v>
      </c>
      <c r="I127" s="105" t="s">
        <v>47</v>
      </c>
      <c r="J127" s="74">
        <v>3502</v>
      </c>
      <c r="K127" s="103">
        <v>100</v>
      </c>
      <c r="L127" s="104"/>
      <c r="M127" s="105">
        <f>F127-G127</f>
        <v>5466.7307692307659</v>
      </c>
      <c r="N127" s="83"/>
      <c r="O127" s="83">
        <v>239153</v>
      </c>
      <c r="P127" s="94">
        <f t="shared" si="19"/>
        <v>239153</v>
      </c>
    </row>
    <row r="128" spans="1:16" ht="29.15" hidden="1" x14ac:dyDescent="0.4">
      <c r="A128" s="110">
        <v>3</v>
      </c>
      <c r="B128" s="87" t="s">
        <v>81</v>
      </c>
      <c r="C128" s="88" t="s">
        <v>85</v>
      </c>
      <c r="D128" s="112" t="s">
        <v>0</v>
      </c>
      <c r="E128" s="90" t="s">
        <v>88</v>
      </c>
      <c r="F128" s="74">
        <f>G128*100/H128</f>
        <v>10565.07363991584</v>
      </c>
      <c r="G128" s="74">
        <v>10545</v>
      </c>
      <c r="H128" s="137">
        <v>99.81</v>
      </c>
      <c r="I128" s="105" t="s">
        <v>47</v>
      </c>
      <c r="J128" s="74">
        <v>548</v>
      </c>
      <c r="K128" s="106" t="s">
        <v>298</v>
      </c>
      <c r="L128" s="92" t="s">
        <v>819</v>
      </c>
      <c r="M128" s="105">
        <f>F128-G128</f>
        <v>20.073639915839522</v>
      </c>
      <c r="N128" s="83">
        <v>127456</v>
      </c>
      <c r="O128" s="83">
        <v>52149</v>
      </c>
      <c r="P128" s="94">
        <f t="shared" si="19"/>
        <v>179605</v>
      </c>
    </row>
    <row r="129" spans="1:16" ht="37.5" hidden="1" customHeight="1" x14ac:dyDescent="0.4">
      <c r="A129" s="110">
        <v>4</v>
      </c>
      <c r="B129" s="87" t="s">
        <v>81</v>
      </c>
      <c r="C129" s="88" t="s">
        <v>86</v>
      </c>
      <c r="D129" s="112" t="s">
        <v>0</v>
      </c>
      <c r="E129" s="90" t="s">
        <v>87</v>
      </c>
      <c r="F129" s="74">
        <f>G129*100/H129</f>
        <v>6487.1878040869287</v>
      </c>
      <c r="G129" s="74">
        <v>6000</v>
      </c>
      <c r="H129" s="137">
        <v>92.49</v>
      </c>
      <c r="I129" s="105" t="s">
        <v>47</v>
      </c>
      <c r="J129" s="74">
        <v>750</v>
      </c>
      <c r="K129" s="138" t="s">
        <v>296</v>
      </c>
      <c r="L129" s="139" t="s">
        <v>820</v>
      </c>
      <c r="M129" s="105">
        <f>F129-G129</f>
        <v>487.18780408692874</v>
      </c>
      <c r="N129" s="83">
        <v>11270</v>
      </c>
      <c r="O129" s="83">
        <v>82649</v>
      </c>
      <c r="P129" s="94">
        <f t="shared" si="19"/>
        <v>93919</v>
      </c>
    </row>
    <row r="130" spans="1:16" ht="58.3" hidden="1" x14ac:dyDescent="0.4">
      <c r="A130" s="110">
        <v>5</v>
      </c>
      <c r="B130" s="87" t="s">
        <v>81</v>
      </c>
      <c r="C130" s="88" t="s">
        <v>89</v>
      </c>
      <c r="D130" s="112" t="s">
        <v>0</v>
      </c>
      <c r="E130" s="90" t="s">
        <v>90</v>
      </c>
      <c r="F130" s="74">
        <f>G130*100/H130</f>
        <v>6412.953795379538</v>
      </c>
      <c r="G130" s="74">
        <v>6218</v>
      </c>
      <c r="H130" s="137">
        <v>96.96</v>
      </c>
      <c r="I130" s="105" t="s">
        <v>47</v>
      </c>
      <c r="J130" s="74">
        <v>1800</v>
      </c>
      <c r="K130" s="106" t="s">
        <v>297</v>
      </c>
      <c r="L130" s="92" t="s">
        <v>821</v>
      </c>
      <c r="M130" s="105">
        <f>F130-G130</f>
        <v>194.95379537953795</v>
      </c>
      <c r="N130" s="83">
        <v>262800</v>
      </c>
      <c r="O130" s="83">
        <v>366533</v>
      </c>
      <c r="P130" s="94">
        <f t="shared" si="19"/>
        <v>629333</v>
      </c>
    </row>
    <row r="131" spans="1:16" ht="21" hidden="1" customHeight="1" x14ac:dyDescent="0.4">
      <c r="A131" s="17"/>
      <c r="B131" s="40"/>
      <c r="C131" s="3" t="s">
        <v>806</v>
      </c>
      <c r="D131" s="22"/>
      <c r="E131" s="36"/>
      <c r="F131" s="39">
        <f>SUM(F126:F130)</f>
        <v>120301.61720492464</v>
      </c>
      <c r="G131" s="39">
        <f>SUM(G126:G130)</f>
        <v>101694</v>
      </c>
      <c r="H131" s="46">
        <f>G131/F131*100</f>
        <v>84.532529456168504</v>
      </c>
      <c r="I131" s="22"/>
      <c r="J131" s="39">
        <f>SUM(J126:J130)</f>
        <v>23466</v>
      </c>
      <c r="K131" s="34"/>
      <c r="L131" s="10"/>
      <c r="M131" s="21">
        <f>SUM(M126:M130)</f>
        <v>18607.617204924638</v>
      </c>
      <c r="N131" s="9">
        <f>N126+N127+N128+N129+N130</f>
        <v>401526</v>
      </c>
      <c r="O131" s="9">
        <f t="shared" ref="O131:P131" si="29">O126+O127+O128+O129+O130</f>
        <v>1965089</v>
      </c>
      <c r="P131" s="15">
        <f t="shared" si="29"/>
        <v>2366615</v>
      </c>
    </row>
    <row r="132" spans="1:16" hidden="1" x14ac:dyDescent="0.4">
      <c r="A132" s="116">
        <v>1</v>
      </c>
      <c r="B132" s="88" t="s">
        <v>673</v>
      </c>
      <c r="C132" s="88" t="s">
        <v>674</v>
      </c>
      <c r="D132" s="88" t="s">
        <v>0</v>
      </c>
      <c r="E132" s="117" t="s">
        <v>675</v>
      </c>
      <c r="F132" s="96">
        <f t="shared" ref="F132:F146" si="30">G132/H132*100</f>
        <v>168004</v>
      </c>
      <c r="G132" s="111">
        <v>168004</v>
      </c>
      <c r="H132" s="104">
        <v>100</v>
      </c>
      <c r="I132" s="104" t="s">
        <v>53</v>
      </c>
      <c r="J132" s="111">
        <v>58165</v>
      </c>
      <c r="K132" s="92">
        <v>100</v>
      </c>
      <c r="L132" s="92"/>
      <c r="M132" s="96">
        <f t="shared" ref="M132:M146" si="31">F132-G132</f>
        <v>0</v>
      </c>
      <c r="N132" s="83">
        <v>1245520</v>
      </c>
      <c r="O132" s="83">
        <v>14546856</v>
      </c>
      <c r="P132" s="94">
        <f t="shared" si="19"/>
        <v>15792376</v>
      </c>
    </row>
    <row r="133" spans="1:16" ht="29.15" hidden="1" x14ac:dyDescent="0.4">
      <c r="A133" s="116">
        <v>2</v>
      </c>
      <c r="B133" s="88" t="s">
        <v>673</v>
      </c>
      <c r="C133" s="88" t="s">
        <v>676</v>
      </c>
      <c r="D133" s="88" t="s">
        <v>0</v>
      </c>
      <c r="E133" s="117" t="s">
        <v>675</v>
      </c>
      <c r="F133" s="96">
        <f t="shared" si="30"/>
        <v>7355</v>
      </c>
      <c r="G133" s="111">
        <v>7355</v>
      </c>
      <c r="H133" s="104">
        <v>100</v>
      </c>
      <c r="I133" s="104" t="s">
        <v>53</v>
      </c>
      <c r="J133" s="111">
        <v>2585</v>
      </c>
      <c r="K133" s="92">
        <v>100</v>
      </c>
      <c r="L133" s="92"/>
      <c r="M133" s="96">
        <f t="shared" si="31"/>
        <v>0</v>
      </c>
      <c r="N133" s="83">
        <v>67500</v>
      </c>
      <c r="O133" s="83">
        <v>621990</v>
      </c>
      <c r="P133" s="94">
        <f t="shared" si="19"/>
        <v>689490</v>
      </c>
    </row>
    <row r="134" spans="1:16" hidden="1" x14ac:dyDescent="0.4">
      <c r="A134" s="116">
        <v>3</v>
      </c>
      <c r="B134" s="88" t="s">
        <v>673</v>
      </c>
      <c r="C134" s="88" t="s">
        <v>677</v>
      </c>
      <c r="D134" s="88" t="s">
        <v>0</v>
      </c>
      <c r="E134" s="117" t="s">
        <v>675</v>
      </c>
      <c r="F134" s="96">
        <f t="shared" si="30"/>
        <v>82252.179201297389</v>
      </c>
      <c r="G134" s="111">
        <v>81150</v>
      </c>
      <c r="H134" s="104">
        <v>98.66</v>
      </c>
      <c r="I134" s="104" t="s">
        <v>53</v>
      </c>
      <c r="J134" s="111">
        <v>28351</v>
      </c>
      <c r="K134" s="92">
        <v>100</v>
      </c>
      <c r="L134" s="92"/>
      <c r="M134" s="96">
        <f t="shared" si="31"/>
        <v>1102.1792012973892</v>
      </c>
      <c r="N134" s="83">
        <v>77320</v>
      </c>
      <c r="O134" s="83">
        <v>7654368</v>
      </c>
      <c r="P134" s="94">
        <f t="shared" si="19"/>
        <v>7731688</v>
      </c>
    </row>
    <row r="135" spans="1:16" hidden="1" x14ac:dyDescent="0.4">
      <c r="A135" s="116">
        <v>4</v>
      </c>
      <c r="B135" s="88" t="s">
        <v>673</v>
      </c>
      <c r="C135" s="88" t="s">
        <v>678</v>
      </c>
      <c r="D135" s="88" t="s">
        <v>0</v>
      </c>
      <c r="E135" s="117" t="s">
        <v>675</v>
      </c>
      <c r="F135" s="96">
        <f t="shared" si="30"/>
        <v>34730</v>
      </c>
      <c r="G135" s="111">
        <v>34730</v>
      </c>
      <c r="H135" s="104">
        <v>100</v>
      </c>
      <c r="I135" s="104" t="s">
        <v>53</v>
      </c>
      <c r="J135" s="111">
        <v>11970</v>
      </c>
      <c r="K135" s="92">
        <v>100</v>
      </c>
      <c r="L135" s="92"/>
      <c r="M135" s="96">
        <f t="shared" si="31"/>
        <v>0</v>
      </c>
      <c r="N135" s="83">
        <v>31685</v>
      </c>
      <c r="O135" s="83">
        <v>3232935</v>
      </c>
      <c r="P135" s="94">
        <f t="shared" si="19"/>
        <v>3264620</v>
      </c>
    </row>
    <row r="136" spans="1:16" hidden="1" x14ac:dyDescent="0.4">
      <c r="A136" s="116">
        <v>5</v>
      </c>
      <c r="B136" s="88" t="s">
        <v>673</v>
      </c>
      <c r="C136" s="88" t="s">
        <v>679</v>
      </c>
      <c r="D136" s="88" t="s">
        <v>0</v>
      </c>
      <c r="E136" s="117" t="s">
        <v>675</v>
      </c>
      <c r="F136" s="96">
        <f t="shared" si="30"/>
        <v>18000.800480288173</v>
      </c>
      <c r="G136" s="111">
        <v>17990</v>
      </c>
      <c r="H136" s="104">
        <v>99.94</v>
      </c>
      <c r="I136" s="104" t="s">
        <v>53</v>
      </c>
      <c r="J136" s="111">
        <v>6215</v>
      </c>
      <c r="K136" s="92">
        <v>100</v>
      </c>
      <c r="L136" s="92"/>
      <c r="M136" s="96">
        <f t="shared" si="31"/>
        <v>10.800480288173276</v>
      </c>
      <c r="N136" s="83">
        <v>21450</v>
      </c>
      <c r="O136" s="83">
        <v>1670644</v>
      </c>
      <c r="P136" s="94">
        <f t="shared" si="19"/>
        <v>1692094</v>
      </c>
    </row>
    <row r="137" spans="1:16" ht="90.75" hidden="1" customHeight="1" x14ac:dyDescent="0.4">
      <c r="A137" s="116">
        <v>6</v>
      </c>
      <c r="B137" s="88" t="s">
        <v>673</v>
      </c>
      <c r="C137" s="88" t="s">
        <v>680</v>
      </c>
      <c r="D137" s="88" t="s">
        <v>0</v>
      </c>
      <c r="E137" s="117" t="s">
        <v>681</v>
      </c>
      <c r="F137" s="96">
        <f t="shared" si="30"/>
        <v>25707.710011507483</v>
      </c>
      <c r="G137" s="111">
        <v>13404</v>
      </c>
      <c r="H137" s="104">
        <v>52.14</v>
      </c>
      <c r="I137" s="104" t="s">
        <v>53</v>
      </c>
      <c r="J137" s="111">
        <v>5323</v>
      </c>
      <c r="K137" s="92">
        <v>100</v>
      </c>
      <c r="L137" s="92"/>
      <c r="M137" s="96">
        <f t="shared" si="31"/>
        <v>12303.710011507483</v>
      </c>
      <c r="N137" s="83"/>
      <c r="O137" s="83">
        <v>1623236</v>
      </c>
      <c r="P137" s="94">
        <f t="shared" si="19"/>
        <v>1623236</v>
      </c>
    </row>
    <row r="138" spans="1:16" ht="39" hidden="1" customHeight="1" x14ac:dyDescent="0.4">
      <c r="A138" s="116">
        <v>7</v>
      </c>
      <c r="B138" s="88" t="s">
        <v>673</v>
      </c>
      <c r="C138" s="88" t="s">
        <v>682</v>
      </c>
      <c r="D138" s="88" t="s">
        <v>0</v>
      </c>
      <c r="E138" s="117" t="s">
        <v>683</v>
      </c>
      <c r="F138" s="96">
        <f t="shared" si="30"/>
        <v>28487.886382623226</v>
      </c>
      <c r="G138" s="111">
        <v>20460</v>
      </c>
      <c r="H138" s="104">
        <v>71.819999999999993</v>
      </c>
      <c r="I138" s="104" t="s">
        <v>53</v>
      </c>
      <c r="J138" s="111">
        <v>3341</v>
      </c>
      <c r="K138" s="92">
        <v>100</v>
      </c>
      <c r="L138" s="92"/>
      <c r="M138" s="96">
        <f t="shared" si="31"/>
        <v>8027.8863826232264</v>
      </c>
      <c r="N138" s="83">
        <v>27824</v>
      </c>
      <c r="O138" s="83">
        <v>2650048</v>
      </c>
      <c r="P138" s="94">
        <f t="shared" si="19"/>
        <v>2677872</v>
      </c>
    </row>
    <row r="139" spans="1:16" ht="116.6" hidden="1" x14ac:dyDescent="0.4">
      <c r="A139" s="116">
        <v>8</v>
      </c>
      <c r="B139" s="88" t="s">
        <v>673</v>
      </c>
      <c r="C139" s="88" t="s">
        <v>684</v>
      </c>
      <c r="D139" s="88" t="s">
        <v>0</v>
      </c>
      <c r="E139" s="117" t="s">
        <v>685</v>
      </c>
      <c r="F139" s="96">
        <f t="shared" si="30"/>
        <v>31966.207490314246</v>
      </c>
      <c r="G139" s="111">
        <v>29703</v>
      </c>
      <c r="H139" s="104">
        <v>92.92</v>
      </c>
      <c r="I139" s="104" t="s">
        <v>53</v>
      </c>
      <c r="J139" s="111">
        <v>4972</v>
      </c>
      <c r="K139" s="92">
        <v>100</v>
      </c>
      <c r="L139" s="92"/>
      <c r="M139" s="96">
        <f t="shared" si="31"/>
        <v>2263.2074903142457</v>
      </c>
      <c r="N139" s="83"/>
      <c r="O139" s="83"/>
      <c r="P139" s="94">
        <f t="shared" si="19"/>
        <v>0</v>
      </c>
    </row>
    <row r="140" spans="1:16" ht="72.900000000000006" hidden="1" x14ac:dyDescent="0.4">
      <c r="A140" s="116">
        <v>9</v>
      </c>
      <c r="B140" s="88" t="s">
        <v>673</v>
      </c>
      <c r="C140" s="88" t="s">
        <v>686</v>
      </c>
      <c r="D140" s="88" t="s">
        <v>0</v>
      </c>
      <c r="E140" s="117" t="s">
        <v>687</v>
      </c>
      <c r="F140" s="96">
        <f t="shared" si="30"/>
        <v>54660.110234518535</v>
      </c>
      <c r="G140" s="111">
        <v>50577</v>
      </c>
      <c r="H140" s="104">
        <v>92.53</v>
      </c>
      <c r="I140" s="104" t="s">
        <v>53</v>
      </c>
      <c r="J140" s="111">
        <v>5600</v>
      </c>
      <c r="K140" s="92">
        <v>100</v>
      </c>
      <c r="L140" s="92"/>
      <c r="M140" s="96">
        <f t="shared" si="31"/>
        <v>4083.1102345185354</v>
      </c>
      <c r="N140" s="83"/>
      <c r="O140" s="83">
        <v>4718800</v>
      </c>
      <c r="P140" s="94">
        <f t="shared" ref="P140:P204" si="32">N140+O140</f>
        <v>4718800</v>
      </c>
    </row>
    <row r="141" spans="1:16" ht="29.15" hidden="1" x14ac:dyDescent="0.4">
      <c r="A141" s="116">
        <v>10</v>
      </c>
      <c r="B141" s="88" t="s">
        <v>673</v>
      </c>
      <c r="C141" s="88" t="s">
        <v>688</v>
      </c>
      <c r="D141" s="88" t="s">
        <v>0</v>
      </c>
      <c r="E141" s="117" t="s">
        <v>689</v>
      </c>
      <c r="F141" s="96">
        <f t="shared" si="30"/>
        <v>12932.757837346659</v>
      </c>
      <c r="G141" s="111">
        <v>11386</v>
      </c>
      <c r="H141" s="104">
        <v>88.04</v>
      </c>
      <c r="I141" s="104" t="s">
        <v>47</v>
      </c>
      <c r="J141" s="111">
        <v>1022</v>
      </c>
      <c r="K141" s="92">
        <v>100</v>
      </c>
      <c r="L141" s="92"/>
      <c r="M141" s="96">
        <f t="shared" si="31"/>
        <v>1546.7578373466586</v>
      </c>
      <c r="N141" s="83">
        <v>178850</v>
      </c>
      <c r="O141" s="83">
        <v>1609765</v>
      </c>
      <c r="P141" s="94">
        <f t="shared" si="32"/>
        <v>1788615</v>
      </c>
    </row>
    <row r="142" spans="1:16" ht="58.3" hidden="1" x14ac:dyDescent="0.4">
      <c r="A142" s="116">
        <v>11</v>
      </c>
      <c r="B142" s="88" t="s">
        <v>673</v>
      </c>
      <c r="C142" s="88" t="s">
        <v>690</v>
      </c>
      <c r="D142" s="88" t="s">
        <v>0</v>
      </c>
      <c r="E142" s="117" t="s">
        <v>698</v>
      </c>
      <c r="F142" s="96">
        <f t="shared" si="30"/>
        <v>28380.600948866635</v>
      </c>
      <c r="G142" s="111">
        <v>26919</v>
      </c>
      <c r="H142" s="104">
        <v>94.85</v>
      </c>
      <c r="I142" s="104" t="s">
        <v>53</v>
      </c>
      <c r="J142" s="111">
        <v>5002</v>
      </c>
      <c r="K142" s="92">
        <v>100</v>
      </c>
      <c r="L142" s="92"/>
      <c r="M142" s="96">
        <f t="shared" si="31"/>
        <v>1461.600948866635</v>
      </c>
      <c r="N142" s="83"/>
      <c r="O142" s="83">
        <v>2453426</v>
      </c>
      <c r="P142" s="94">
        <f t="shared" si="32"/>
        <v>2453426</v>
      </c>
    </row>
    <row r="143" spans="1:16" ht="29.15" hidden="1" x14ac:dyDescent="0.4">
      <c r="A143" s="116">
        <v>12</v>
      </c>
      <c r="B143" s="88" t="s">
        <v>673</v>
      </c>
      <c r="C143" s="88" t="s">
        <v>691</v>
      </c>
      <c r="D143" s="88" t="s">
        <v>0</v>
      </c>
      <c r="E143" s="117" t="s">
        <v>692</v>
      </c>
      <c r="F143" s="96">
        <f t="shared" si="30"/>
        <v>64794.455066921604</v>
      </c>
      <c r="G143" s="111">
        <v>54220</v>
      </c>
      <c r="H143" s="104">
        <v>83.68</v>
      </c>
      <c r="I143" s="104" t="s">
        <v>53</v>
      </c>
      <c r="J143" s="111">
        <v>12700</v>
      </c>
      <c r="K143" s="92">
        <v>100</v>
      </c>
      <c r="L143" s="92"/>
      <c r="M143" s="96">
        <f t="shared" si="31"/>
        <v>10574.455066921604</v>
      </c>
      <c r="N143" s="83"/>
      <c r="O143" s="83">
        <v>1221655</v>
      </c>
      <c r="P143" s="94">
        <f t="shared" si="32"/>
        <v>1221655</v>
      </c>
    </row>
    <row r="144" spans="1:16" ht="29.15" hidden="1" x14ac:dyDescent="0.4">
      <c r="A144" s="116">
        <v>13</v>
      </c>
      <c r="B144" s="88" t="s">
        <v>673</v>
      </c>
      <c r="C144" s="88" t="s">
        <v>693</v>
      </c>
      <c r="D144" s="88" t="s">
        <v>0</v>
      </c>
      <c r="E144" s="117" t="s">
        <v>694</v>
      </c>
      <c r="F144" s="96">
        <f t="shared" si="30"/>
        <v>41969.368588354286</v>
      </c>
      <c r="G144" s="111">
        <v>29047</v>
      </c>
      <c r="H144" s="104">
        <v>69.209999999999994</v>
      </c>
      <c r="I144" s="104" t="s">
        <v>53</v>
      </c>
      <c r="J144" s="111">
        <v>5495</v>
      </c>
      <c r="K144" s="92">
        <v>100</v>
      </c>
      <c r="L144" s="92"/>
      <c r="M144" s="96">
        <f t="shared" si="31"/>
        <v>12922.368588354286</v>
      </c>
      <c r="N144" s="83"/>
      <c r="O144" s="83">
        <v>576540</v>
      </c>
      <c r="P144" s="94">
        <f t="shared" si="32"/>
        <v>576540</v>
      </c>
    </row>
    <row r="145" spans="1:16" ht="29.15" hidden="1" x14ac:dyDescent="0.4">
      <c r="A145" s="116">
        <v>14</v>
      </c>
      <c r="B145" s="88" t="s">
        <v>673</v>
      </c>
      <c r="C145" s="88" t="s">
        <v>695</v>
      </c>
      <c r="D145" s="88" t="s">
        <v>0</v>
      </c>
      <c r="E145" s="117" t="s">
        <v>675</v>
      </c>
      <c r="F145" s="96">
        <f t="shared" si="30"/>
        <v>7000.4029008863827</v>
      </c>
      <c r="G145" s="111">
        <v>6950</v>
      </c>
      <c r="H145" s="104">
        <v>99.28</v>
      </c>
      <c r="I145" s="104" t="s">
        <v>53</v>
      </c>
      <c r="J145" s="111">
        <v>2563</v>
      </c>
      <c r="K145" s="92">
        <v>100</v>
      </c>
      <c r="L145" s="92"/>
      <c r="M145" s="96">
        <f t="shared" si="31"/>
        <v>50.402900886382668</v>
      </c>
      <c r="N145" s="83"/>
      <c r="O145" s="83"/>
      <c r="P145" s="94">
        <f t="shared" si="32"/>
        <v>0</v>
      </c>
    </row>
    <row r="146" spans="1:16" ht="74.25" hidden="1" customHeight="1" x14ac:dyDescent="0.4">
      <c r="A146" s="116">
        <v>15</v>
      </c>
      <c r="B146" s="88" t="s">
        <v>673</v>
      </c>
      <c r="C146" s="88" t="s">
        <v>696</v>
      </c>
      <c r="D146" s="88" t="s">
        <v>0</v>
      </c>
      <c r="E146" s="117" t="s">
        <v>697</v>
      </c>
      <c r="F146" s="96">
        <f t="shared" si="30"/>
        <v>15256.104033970278</v>
      </c>
      <c r="G146" s="111">
        <v>11497</v>
      </c>
      <c r="H146" s="104">
        <v>75.36</v>
      </c>
      <c r="I146" s="104" t="s">
        <v>53</v>
      </c>
      <c r="J146" s="111">
        <v>3376</v>
      </c>
      <c r="K146" s="92">
        <v>100</v>
      </c>
      <c r="L146" s="92"/>
      <c r="M146" s="96">
        <f t="shared" si="31"/>
        <v>3759.1040339702777</v>
      </c>
      <c r="N146" s="83">
        <f>SUM(N132:N145)</f>
        <v>1650149</v>
      </c>
      <c r="O146" s="83"/>
      <c r="P146" s="94">
        <f t="shared" si="32"/>
        <v>1650149</v>
      </c>
    </row>
    <row r="147" spans="1:16" ht="25.5" hidden="1" customHeight="1" x14ac:dyDescent="0.4">
      <c r="A147" s="18"/>
      <c r="B147" s="40"/>
      <c r="C147" s="3" t="s">
        <v>805</v>
      </c>
      <c r="D147" s="11"/>
      <c r="E147" s="36"/>
      <c r="F147" s="37">
        <f>SUM(F132:F146)</f>
        <v>621497.58317689493</v>
      </c>
      <c r="G147" s="37">
        <f>SUM(G132:G146)</f>
        <v>563392</v>
      </c>
      <c r="H147" s="38">
        <f>G147/F147*100</f>
        <v>90.650714540211411</v>
      </c>
      <c r="I147" s="22"/>
      <c r="J147" s="37">
        <f>SUM(J132:J146)</f>
        <v>156680</v>
      </c>
      <c r="K147" s="10"/>
      <c r="L147" s="10"/>
      <c r="M147" s="35">
        <f>SUM(M132:M146)</f>
        <v>58105.583176894885</v>
      </c>
      <c r="N147" s="9">
        <f>N132+N133+N134+N135+N136+N137+N138+N139+N140+N141+N142+N143+N144+N145+N146</f>
        <v>3300298</v>
      </c>
      <c r="O147" s="9">
        <f t="shared" ref="O147:P147" si="33">O132+O133+O134+O135+O136+O137+O138+O139+O140+O141+O142+O143+O144+O145+O146</f>
        <v>42580263</v>
      </c>
      <c r="P147" s="15">
        <f t="shared" si="33"/>
        <v>45880561</v>
      </c>
    </row>
    <row r="148" spans="1:16" ht="95.25" hidden="1" customHeight="1" x14ac:dyDescent="0.4">
      <c r="A148" s="86">
        <v>1</v>
      </c>
      <c r="B148" s="87" t="s">
        <v>428</v>
      </c>
      <c r="C148" s="88" t="s">
        <v>429</v>
      </c>
      <c r="D148" s="87" t="s">
        <v>0</v>
      </c>
      <c r="E148" s="90" t="s">
        <v>430</v>
      </c>
      <c r="F148" s="75">
        <v>76661.920928704407</v>
      </c>
      <c r="G148" s="75">
        <v>70000</v>
      </c>
      <c r="H148" s="89">
        <v>91.31</v>
      </c>
      <c r="I148" s="89" t="s">
        <v>53</v>
      </c>
      <c r="J148" s="75">
        <v>9000</v>
      </c>
      <c r="K148" s="92">
        <v>100</v>
      </c>
      <c r="L148" s="92"/>
      <c r="M148" s="96">
        <v>6661.9209287044068</v>
      </c>
      <c r="N148" s="83"/>
      <c r="O148" s="83">
        <v>61829</v>
      </c>
      <c r="P148" s="94">
        <f t="shared" si="32"/>
        <v>61829</v>
      </c>
    </row>
    <row r="149" spans="1:16" ht="139.5" hidden="1" customHeight="1" x14ac:dyDescent="0.4">
      <c r="A149" s="86">
        <v>2</v>
      </c>
      <c r="B149" s="87" t="s">
        <v>428</v>
      </c>
      <c r="C149" s="88" t="s">
        <v>431</v>
      </c>
      <c r="D149" s="87" t="s">
        <v>0</v>
      </c>
      <c r="E149" s="90" t="s">
        <v>432</v>
      </c>
      <c r="F149" s="75">
        <v>76519.45780498469</v>
      </c>
      <c r="G149" s="75">
        <v>60000</v>
      </c>
      <c r="H149" s="89">
        <v>91.48</v>
      </c>
      <c r="I149" s="89" t="s">
        <v>398</v>
      </c>
      <c r="J149" s="75">
        <v>8700</v>
      </c>
      <c r="K149" s="92">
        <v>100</v>
      </c>
      <c r="L149" s="92"/>
      <c r="M149" s="96">
        <v>6519.4578049846896</v>
      </c>
      <c r="N149" s="83"/>
      <c r="O149" s="83">
        <v>63829</v>
      </c>
      <c r="P149" s="94">
        <f t="shared" si="32"/>
        <v>63829</v>
      </c>
    </row>
    <row r="150" spans="1:16" ht="102.75" hidden="1" customHeight="1" x14ac:dyDescent="0.4">
      <c r="A150" s="86">
        <v>3</v>
      </c>
      <c r="B150" s="87" t="s">
        <v>428</v>
      </c>
      <c r="C150" s="88" t="s">
        <v>433</v>
      </c>
      <c r="D150" s="87" t="s">
        <v>0</v>
      </c>
      <c r="E150" s="90" t="s">
        <v>434</v>
      </c>
      <c r="F150" s="75">
        <v>60498.220640569401</v>
      </c>
      <c r="G150" s="75">
        <v>59500</v>
      </c>
      <c r="H150" s="89">
        <v>98.35</v>
      </c>
      <c r="I150" s="89" t="s">
        <v>398</v>
      </c>
      <c r="J150" s="75">
        <v>8600</v>
      </c>
      <c r="K150" s="92">
        <v>100</v>
      </c>
      <c r="L150" s="92"/>
      <c r="M150" s="96">
        <v>998.22064056940144</v>
      </c>
      <c r="N150" s="83"/>
      <c r="O150" s="83">
        <v>60379</v>
      </c>
      <c r="P150" s="94">
        <f t="shared" si="32"/>
        <v>60379</v>
      </c>
    </row>
    <row r="151" spans="1:16" ht="87.45" hidden="1" x14ac:dyDescent="0.4">
      <c r="A151" s="86">
        <v>4</v>
      </c>
      <c r="B151" s="87" t="s">
        <v>428</v>
      </c>
      <c r="C151" s="88" t="s">
        <v>435</v>
      </c>
      <c r="D151" s="87" t="s">
        <v>0</v>
      </c>
      <c r="E151" s="90" t="s">
        <v>436</v>
      </c>
      <c r="F151" s="75">
        <v>61401</v>
      </c>
      <c r="G151" s="75">
        <v>61401</v>
      </c>
      <c r="H151" s="89">
        <v>100</v>
      </c>
      <c r="I151" s="89" t="s">
        <v>398</v>
      </c>
      <c r="J151" s="75">
        <v>7500</v>
      </c>
      <c r="K151" s="92">
        <v>100</v>
      </c>
      <c r="L151" s="92"/>
      <c r="M151" s="96">
        <v>0</v>
      </c>
      <c r="N151" s="83"/>
      <c r="O151" s="83">
        <v>60378</v>
      </c>
      <c r="P151" s="94">
        <f t="shared" si="32"/>
        <v>60378</v>
      </c>
    </row>
    <row r="152" spans="1:16" ht="43.75" hidden="1" x14ac:dyDescent="0.4">
      <c r="A152" s="86">
        <v>5</v>
      </c>
      <c r="B152" s="87" t="s">
        <v>428</v>
      </c>
      <c r="C152" s="88" t="s">
        <v>437</v>
      </c>
      <c r="D152" s="87" t="s">
        <v>0</v>
      </c>
      <c r="E152" s="90" t="s">
        <v>438</v>
      </c>
      <c r="F152" s="75">
        <v>40000</v>
      </c>
      <c r="G152" s="75">
        <v>40000</v>
      </c>
      <c r="H152" s="89">
        <v>100</v>
      </c>
      <c r="I152" s="89" t="s">
        <v>398</v>
      </c>
      <c r="J152" s="75">
        <v>5600</v>
      </c>
      <c r="K152" s="92">
        <v>100</v>
      </c>
      <c r="L152" s="92"/>
      <c r="M152" s="96">
        <v>0</v>
      </c>
      <c r="N152" s="83"/>
      <c r="O152" s="83">
        <v>55478</v>
      </c>
      <c r="P152" s="94">
        <f t="shared" si="32"/>
        <v>55478</v>
      </c>
    </row>
    <row r="153" spans="1:16" hidden="1" x14ac:dyDescent="0.4">
      <c r="A153" s="86">
        <v>6</v>
      </c>
      <c r="B153" s="87" t="s">
        <v>428</v>
      </c>
      <c r="C153" s="88" t="s">
        <v>439</v>
      </c>
      <c r="D153" s="87" t="s">
        <v>0</v>
      </c>
      <c r="E153" s="90" t="s">
        <v>440</v>
      </c>
      <c r="F153" s="75">
        <v>21106.068601583112</v>
      </c>
      <c r="G153" s="75">
        <v>19998</v>
      </c>
      <c r="H153" s="89">
        <v>94.75</v>
      </c>
      <c r="I153" s="89" t="s">
        <v>398</v>
      </c>
      <c r="J153" s="75">
        <v>4500</v>
      </c>
      <c r="K153" s="92">
        <v>96.8</v>
      </c>
      <c r="L153" s="92" t="s">
        <v>444</v>
      </c>
      <c r="M153" s="96">
        <v>1108.0686015831125</v>
      </c>
      <c r="N153" s="83"/>
      <c r="O153" s="83"/>
      <c r="P153" s="94">
        <f t="shared" si="32"/>
        <v>0</v>
      </c>
    </row>
    <row r="154" spans="1:16" ht="29.15" hidden="1" x14ac:dyDescent="0.4">
      <c r="A154" s="86">
        <v>7</v>
      </c>
      <c r="B154" s="87" t="s">
        <v>428</v>
      </c>
      <c r="C154" s="88" t="s">
        <v>441</v>
      </c>
      <c r="D154" s="87" t="s">
        <v>0</v>
      </c>
      <c r="E154" s="90" t="s">
        <v>474</v>
      </c>
      <c r="F154" s="75">
        <v>16603</v>
      </c>
      <c r="G154" s="75">
        <v>16603</v>
      </c>
      <c r="H154" s="89">
        <v>100</v>
      </c>
      <c r="I154" s="89" t="s">
        <v>398</v>
      </c>
      <c r="J154" s="75">
        <v>3000</v>
      </c>
      <c r="K154" s="92">
        <v>85.7</v>
      </c>
      <c r="L154" s="92" t="s">
        <v>822</v>
      </c>
      <c r="M154" s="96">
        <v>0</v>
      </c>
      <c r="N154" s="83"/>
      <c r="O154" s="83"/>
      <c r="P154" s="94">
        <f t="shared" si="32"/>
        <v>0</v>
      </c>
    </row>
    <row r="155" spans="1:16" hidden="1" x14ac:dyDescent="0.4">
      <c r="A155" s="86">
        <v>8</v>
      </c>
      <c r="B155" s="87" t="s">
        <v>428</v>
      </c>
      <c r="C155" s="88" t="s">
        <v>442</v>
      </c>
      <c r="D155" s="87" t="s">
        <v>0</v>
      </c>
      <c r="E155" s="90" t="s">
        <v>443</v>
      </c>
      <c r="F155" s="75">
        <v>11999.59419701735</v>
      </c>
      <c r="G155" s="75">
        <v>11828</v>
      </c>
      <c r="H155" s="89">
        <v>98.57</v>
      </c>
      <c r="I155" s="89" t="s">
        <v>398</v>
      </c>
      <c r="J155" s="75">
        <v>1800</v>
      </c>
      <c r="K155" s="92">
        <v>93.7</v>
      </c>
      <c r="L155" s="92" t="s">
        <v>822</v>
      </c>
      <c r="M155" s="96">
        <v>171.59419701734987</v>
      </c>
      <c r="N155" s="83"/>
      <c r="O155" s="83"/>
      <c r="P155" s="94">
        <f t="shared" si="32"/>
        <v>0</v>
      </c>
    </row>
    <row r="156" spans="1:16" hidden="1" x14ac:dyDescent="0.4">
      <c r="A156" s="86">
        <v>9</v>
      </c>
      <c r="B156" s="87" t="s">
        <v>428</v>
      </c>
      <c r="C156" s="88" t="s">
        <v>445</v>
      </c>
      <c r="D156" s="87" t="s">
        <v>0</v>
      </c>
      <c r="E156" s="90" t="s">
        <v>446</v>
      </c>
      <c r="F156" s="75">
        <v>8032.4520594576197</v>
      </c>
      <c r="G156" s="75">
        <v>7079</v>
      </c>
      <c r="H156" s="89">
        <v>88.13</v>
      </c>
      <c r="I156" s="89" t="s">
        <v>53</v>
      </c>
      <c r="J156" s="75">
        <v>1800</v>
      </c>
      <c r="K156" s="92">
        <v>100</v>
      </c>
      <c r="L156" s="92"/>
      <c r="M156" s="96">
        <v>953.45205945761973</v>
      </c>
      <c r="N156" s="83"/>
      <c r="O156" s="83"/>
      <c r="P156" s="94">
        <v>74200</v>
      </c>
    </row>
    <row r="157" spans="1:16" hidden="1" x14ac:dyDescent="0.4">
      <c r="A157" s="86">
        <v>10</v>
      </c>
      <c r="B157" s="87" t="s">
        <v>428</v>
      </c>
      <c r="C157" s="88" t="s">
        <v>447</v>
      </c>
      <c r="D157" s="87" t="s">
        <v>0</v>
      </c>
      <c r="E157" s="90" t="s">
        <v>448</v>
      </c>
      <c r="F157" s="75">
        <v>15861.023373341755</v>
      </c>
      <c r="G157" s="75">
        <v>12554</v>
      </c>
      <c r="H157" s="89">
        <v>79.150000000000006</v>
      </c>
      <c r="I157" s="89" t="s">
        <v>398</v>
      </c>
      <c r="J157" s="75">
        <v>1811</v>
      </c>
      <c r="K157" s="92">
        <v>100</v>
      </c>
      <c r="L157" s="92"/>
      <c r="M157" s="96">
        <v>3307.0233733417554</v>
      </c>
      <c r="N157" s="83"/>
      <c r="O157" s="83"/>
      <c r="P157" s="94">
        <v>100080</v>
      </c>
    </row>
    <row r="158" spans="1:16" hidden="1" x14ac:dyDescent="0.4">
      <c r="A158" s="86">
        <v>11</v>
      </c>
      <c r="B158" s="87" t="s">
        <v>428</v>
      </c>
      <c r="C158" s="88" t="s">
        <v>449</v>
      </c>
      <c r="D158" s="87" t="s">
        <v>0</v>
      </c>
      <c r="E158" s="90" t="s">
        <v>450</v>
      </c>
      <c r="F158" s="75">
        <v>12929</v>
      </c>
      <c r="G158" s="75">
        <v>12929</v>
      </c>
      <c r="H158" s="89">
        <v>100</v>
      </c>
      <c r="I158" s="89" t="s">
        <v>398</v>
      </c>
      <c r="J158" s="75">
        <v>1257</v>
      </c>
      <c r="K158" s="92">
        <v>3.8</v>
      </c>
      <c r="L158" s="92" t="s">
        <v>822</v>
      </c>
      <c r="M158" s="96">
        <v>0</v>
      </c>
      <c r="N158" s="83">
        <v>121006</v>
      </c>
      <c r="O158" s="83"/>
      <c r="P158" s="94">
        <f t="shared" si="32"/>
        <v>121006</v>
      </c>
    </row>
    <row r="159" spans="1:16" hidden="1" x14ac:dyDescent="0.4">
      <c r="A159" s="86">
        <v>12</v>
      </c>
      <c r="B159" s="87" t="s">
        <v>428</v>
      </c>
      <c r="C159" s="88" t="s">
        <v>451</v>
      </c>
      <c r="D159" s="87" t="s">
        <v>0</v>
      </c>
      <c r="E159" s="90" t="s">
        <v>756</v>
      </c>
      <c r="F159" s="75">
        <v>37973.931178310741</v>
      </c>
      <c r="G159" s="75">
        <v>36417</v>
      </c>
      <c r="H159" s="89">
        <v>95.9</v>
      </c>
      <c r="I159" s="89" t="s">
        <v>53</v>
      </c>
      <c r="J159" s="75">
        <v>4680</v>
      </c>
      <c r="K159" s="92">
        <v>100</v>
      </c>
      <c r="L159" s="92"/>
      <c r="M159" s="96">
        <v>1556.9311783107405</v>
      </c>
      <c r="N159" s="83"/>
      <c r="O159" s="83"/>
      <c r="P159" s="94">
        <f t="shared" si="32"/>
        <v>0</v>
      </c>
    </row>
    <row r="160" spans="1:16" ht="43.5" hidden="1" customHeight="1" x14ac:dyDescent="0.4">
      <c r="A160" s="86">
        <v>13</v>
      </c>
      <c r="B160" s="87" t="s">
        <v>428</v>
      </c>
      <c r="C160" s="88" t="s">
        <v>452</v>
      </c>
      <c r="D160" s="87" t="s">
        <v>0</v>
      </c>
      <c r="E160" s="90" t="s">
        <v>453</v>
      </c>
      <c r="F160" s="75">
        <v>17996</v>
      </c>
      <c r="G160" s="75">
        <v>17996</v>
      </c>
      <c r="H160" s="89">
        <v>100</v>
      </c>
      <c r="I160" s="89" t="s">
        <v>398</v>
      </c>
      <c r="J160" s="75">
        <v>1900</v>
      </c>
      <c r="K160" s="92">
        <v>100</v>
      </c>
      <c r="L160" s="92"/>
      <c r="M160" s="96">
        <v>0</v>
      </c>
      <c r="N160" s="83"/>
      <c r="O160" s="83"/>
      <c r="P160" s="94">
        <f t="shared" si="32"/>
        <v>0</v>
      </c>
    </row>
    <row r="161" spans="1:16" ht="30.75" hidden="1" customHeight="1" x14ac:dyDescent="0.4">
      <c r="A161" s="86">
        <v>14</v>
      </c>
      <c r="B161" s="87" t="s">
        <v>428</v>
      </c>
      <c r="C161" s="88" t="s">
        <v>754</v>
      </c>
      <c r="D161" s="87" t="s">
        <v>0</v>
      </c>
      <c r="E161" s="90" t="s">
        <v>453</v>
      </c>
      <c r="F161" s="75">
        <v>9357</v>
      </c>
      <c r="G161" s="75">
        <v>7847</v>
      </c>
      <c r="H161" s="140">
        <v>83.86</v>
      </c>
      <c r="I161" s="89" t="s">
        <v>398</v>
      </c>
      <c r="J161" s="75">
        <v>1670</v>
      </c>
      <c r="K161" s="92">
        <v>100</v>
      </c>
      <c r="L161" s="92"/>
      <c r="M161" s="96">
        <v>0</v>
      </c>
      <c r="N161" s="83"/>
      <c r="O161" s="83"/>
      <c r="P161" s="94"/>
    </row>
    <row r="162" spans="1:16" hidden="1" x14ac:dyDescent="0.4">
      <c r="A162" s="86">
        <v>15</v>
      </c>
      <c r="B162" s="87" t="s">
        <v>428</v>
      </c>
      <c r="C162" s="88" t="s">
        <v>454</v>
      </c>
      <c r="D162" s="87" t="s">
        <v>0</v>
      </c>
      <c r="E162" s="90" t="s">
        <v>455</v>
      </c>
      <c r="F162" s="75">
        <v>15319.999999999998</v>
      </c>
      <c r="G162" s="75">
        <v>15320</v>
      </c>
      <c r="H162" s="89">
        <v>100</v>
      </c>
      <c r="I162" s="89" t="s">
        <v>398</v>
      </c>
      <c r="J162" s="75">
        <v>1670</v>
      </c>
      <c r="K162" s="92">
        <v>100</v>
      </c>
      <c r="L162" s="92"/>
      <c r="M162" s="96">
        <v>0</v>
      </c>
      <c r="N162" s="83"/>
      <c r="O162" s="83"/>
      <c r="P162" s="94">
        <f t="shared" si="32"/>
        <v>0</v>
      </c>
    </row>
    <row r="163" spans="1:16" hidden="1" x14ac:dyDescent="0.4">
      <c r="A163" s="86">
        <v>16</v>
      </c>
      <c r="B163" s="87" t="s">
        <v>428</v>
      </c>
      <c r="C163" s="88" t="s">
        <v>456</v>
      </c>
      <c r="D163" s="87" t="s">
        <v>0</v>
      </c>
      <c r="E163" s="90" t="s">
        <v>457</v>
      </c>
      <c r="F163" s="75">
        <v>9920</v>
      </c>
      <c r="G163" s="75">
        <v>9920</v>
      </c>
      <c r="H163" s="89">
        <v>100</v>
      </c>
      <c r="I163" s="89" t="s">
        <v>398</v>
      </c>
      <c r="J163" s="75">
        <v>990</v>
      </c>
      <c r="K163" s="92">
        <v>100</v>
      </c>
      <c r="L163" s="92"/>
      <c r="M163" s="96">
        <v>0</v>
      </c>
      <c r="N163" s="83"/>
      <c r="O163" s="83"/>
      <c r="P163" s="94">
        <f t="shared" si="32"/>
        <v>0</v>
      </c>
    </row>
    <row r="164" spans="1:16" hidden="1" x14ac:dyDescent="0.4">
      <c r="A164" s="86">
        <v>17</v>
      </c>
      <c r="B164" s="87" t="s">
        <v>428</v>
      </c>
      <c r="C164" s="88" t="s">
        <v>458</v>
      </c>
      <c r="D164" s="87" t="s">
        <v>0</v>
      </c>
      <c r="E164" s="90" t="s">
        <v>459</v>
      </c>
      <c r="F164" s="75">
        <v>9018</v>
      </c>
      <c r="G164" s="75">
        <v>9018</v>
      </c>
      <c r="H164" s="89">
        <v>100</v>
      </c>
      <c r="I164" s="89" t="s">
        <v>398</v>
      </c>
      <c r="J164" s="75">
        <v>940</v>
      </c>
      <c r="K164" s="92">
        <v>100</v>
      </c>
      <c r="L164" s="92"/>
      <c r="M164" s="96">
        <v>0</v>
      </c>
      <c r="N164" s="83"/>
      <c r="O164" s="83"/>
      <c r="P164" s="94">
        <f t="shared" si="32"/>
        <v>0</v>
      </c>
    </row>
    <row r="165" spans="1:16" hidden="1" x14ac:dyDescent="0.4">
      <c r="A165" s="86">
        <v>18</v>
      </c>
      <c r="B165" s="87" t="s">
        <v>428</v>
      </c>
      <c r="C165" s="88" t="s">
        <v>460</v>
      </c>
      <c r="D165" s="87" t="s">
        <v>0</v>
      </c>
      <c r="E165" s="90" t="s">
        <v>461</v>
      </c>
      <c r="F165" s="75">
        <v>6500.2600104004159</v>
      </c>
      <c r="G165" s="75">
        <v>5000</v>
      </c>
      <c r="H165" s="89">
        <v>76.92</v>
      </c>
      <c r="I165" s="89" t="s">
        <v>398</v>
      </c>
      <c r="J165" s="75">
        <v>990</v>
      </c>
      <c r="K165" s="92">
        <v>100</v>
      </c>
      <c r="L165" s="92"/>
      <c r="M165" s="96">
        <v>1500.2600104004159</v>
      </c>
      <c r="N165" s="83"/>
      <c r="O165" s="83"/>
      <c r="P165" s="94">
        <f t="shared" si="32"/>
        <v>0</v>
      </c>
    </row>
    <row r="166" spans="1:16" hidden="1" x14ac:dyDescent="0.4">
      <c r="A166" s="86">
        <v>19</v>
      </c>
      <c r="B166" s="87" t="s">
        <v>428</v>
      </c>
      <c r="C166" s="88" t="s">
        <v>462</v>
      </c>
      <c r="D166" s="87" t="s">
        <v>0</v>
      </c>
      <c r="E166" s="90" t="s">
        <v>463</v>
      </c>
      <c r="F166" s="75">
        <v>22878.742365074595</v>
      </c>
      <c r="G166" s="75">
        <v>22849</v>
      </c>
      <c r="H166" s="89">
        <v>99.87</v>
      </c>
      <c r="I166" s="89" t="s">
        <v>53</v>
      </c>
      <c r="J166" s="75">
        <v>3384</v>
      </c>
      <c r="K166" s="92">
        <v>100</v>
      </c>
      <c r="L166" s="92"/>
      <c r="M166" s="96">
        <v>29.742365074595</v>
      </c>
      <c r="N166" s="83"/>
      <c r="O166" s="83"/>
      <c r="P166" s="94">
        <v>376647</v>
      </c>
    </row>
    <row r="167" spans="1:16" hidden="1" x14ac:dyDescent="0.4">
      <c r="A167" s="86">
        <v>20</v>
      </c>
      <c r="B167" s="87" t="s">
        <v>428</v>
      </c>
      <c r="C167" s="88" t="s">
        <v>464</v>
      </c>
      <c r="D167" s="87" t="s">
        <v>0</v>
      </c>
      <c r="E167" s="90" t="s">
        <v>465</v>
      </c>
      <c r="F167" s="75">
        <v>7229.1361639824318</v>
      </c>
      <c r="G167" s="75">
        <v>5925</v>
      </c>
      <c r="H167" s="89">
        <v>81.96</v>
      </c>
      <c r="I167" s="89" t="s">
        <v>398</v>
      </c>
      <c r="J167" s="75">
        <v>1200</v>
      </c>
      <c r="K167" s="92">
        <v>100</v>
      </c>
      <c r="L167" s="92"/>
      <c r="M167" s="96">
        <v>1304.1361639824318</v>
      </c>
      <c r="N167" s="83"/>
      <c r="O167" s="83"/>
      <c r="P167" s="94">
        <v>150789</v>
      </c>
    </row>
    <row r="168" spans="1:16" hidden="1" x14ac:dyDescent="0.4">
      <c r="A168" s="86">
        <v>21</v>
      </c>
      <c r="B168" s="87" t="s">
        <v>428</v>
      </c>
      <c r="C168" s="88" t="s">
        <v>466</v>
      </c>
      <c r="D168" s="87" t="s">
        <v>0</v>
      </c>
      <c r="E168" s="90" t="s">
        <v>467</v>
      </c>
      <c r="F168" s="75">
        <v>6314</v>
      </c>
      <c r="G168" s="75">
        <v>6314</v>
      </c>
      <c r="H168" s="89">
        <v>100</v>
      </c>
      <c r="I168" s="89" t="s">
        <v>398</v>
      </c>
      <c r="J168" s="75">
        <v>1900</v>
      </c>
      <c r="K168" s="92">
        <v>92.8</v>
      </c>
      <c r="L168" s="92" t="s">
        <v>822</v>
      </c>
      <c r="M168" s="96">
        <v>0</v>
      </c>
      <c r="N168" s="83">
        <v>88396</v>
      </c>
      <c r="O168" s="83"/>
      <c r="P168" s="94">
        <f t="shared" si="32"/>
        <v>88396</v>
      </c>
    </row>
    <row r="169" spans="1:16" hidden="1" x14ac:dyDescent="0.4">
      <c r="A169" s="86">
        <v>22</v>
      </c>
      <c r="B169" s="87" t="s">
        <v>428</v>
      </c>
      <c r="C169" s="88" t="s">
        <v>468</v>
      </c>
      <c r="D169" s="87" t="s">
        <v>0</v>
      </c>
      <c r="E169" s="90" t="s">
        <v>469</v>
      </c>
      <c r="F169" s="75">
        <v>7000.1090869422924</v>
      </c>
      <c r="G169" s="75">
        <v>6417</v>
      </c>
      <c r="H169" s="89">
        <v>91.67</v>
      </c>
      <c r="I169" s="89" t="s">
        <v>398</v>
      </c>
      <c r="J169" s="75">
        <v>980</v>
      </c>
      <c r="K169" s="92">
        <v>50</v>
      </c>
      <c r="L169" s="92" t="s">
        <v>809</v>
      </c>
      <c r="M169" s="96">
        <v>583.10908694229238</v>
      </c>
      <c r="N169" s="83"/>
      <c r="O169" s="83"/>
      <c r="P169" s="94">
        <v>247457</v>
      </c>
    </row>
    <row r="170" spans="1:16" hidden="1" x14ac:dyDescent="0.4">
      <c r="A170" s="86">
        <v>23</v>
      </c>
      <c r="B170" s="87" t="s">
        <v>428</v>
      </c>
      <c r="C170" s="88" t="s">
        <v>470</v>
      </c>
      <c r="D170" s="87" t="s">
        <v>0</v>
      </c>
      <c r="E170" s="90" t="s">
        <v>471</v>
      </c>
      <c r="F170" s="75">
        <v>10000</v>
      </c>
      <c r="G170" s="75">
        <v>9989</v>
      </c>
      <c r="H170" s="89">
        <v>99.89</v>
      </c>
      <c r="I170" s="89" t="s">
        <v>398</v>
      </c>
      <c r="J170" s="75">
        <v>1900</v>
      </c>
      <c r="K170" s="92">
        <v>92.3</v>
      </c>
      <c r="L170" s="92" t="s">
        <v>822</v>
      </c>
      <c r="M170" s="96">
        <v>11</v>
      </c>
      <c r="N170" s="83">
        <v>121750</v>
      </c>
      <c r="O170" s="83"/>
      <c r="P170" s="94">
        <f t="shared" si="32"/>
        <v>121750</v>
      </c>
    </row>
    <row r="171" spans="1:16" hidden="1" x14ac:dyDescent="0.4">
      <c r="A171" s="86">
        <v>24</v>
      </c>
      <c r="B171" s="87" t="s">
        <v>428</v>
      </c>
      <c r="C171" s="88" t="s">
        <v>472</v>
      </c>
      <c r="D171" s="87" t="s">
        <v>0</v>
      </c>
      <c r="E171" s="90" t="s">
        <v>473</v>
      </c>
      <c r="F171" s="75">
        <v>7975.2683788558234</v>
      </c>
      <c r="G171" s="75">
        <v>5869</v>
      </c>
      <c r="H171" s="89">
        <v>73.59</v>
      </c>
      <c r="I171" s="89" t="s">
        <v>398</v>
      </c>
      <c r="J171" s="75">
        <v>919</v>
      </c>
      <c r="K171" s="92">
        <v>100</v>
      </c>
      <c r="L171" s="92"/>
      <c r="M171" s="96">
        <v>2106.2683788558234</v>
      </c>
      <c r="N171" s="83"/>
      <c r="O171" s="83"/>
      <c r="P171" s="94">
        <f t="shared" si="32"/>
        <v>0</v>
      </c>
    </row>
    <row r="172" spans="1:16" ht="27.75" hidden="1" customHeight="1" x14ac:dyDescent="0.4">
      <c r="A172" s="55"/>
      <c r="B172" s="40"/>
      <c r="C172" s="3" t="s">
        <v>804</v>
      </c>
      <c r="D172" s="42"/>
      <c r="E172" s="36"/>
      <c r="F172" s="43">
        <v>569075.44689273054</v>
      </c>
      <c r="G172" s="43">
        <v>530773</v>
      </c>
      <c r="H172" s="44">
        <v>81.343695730955858</v>
      </c>
      <c r="I172" s="42"/>
      <c r="J172" s="43">
        <v>76321</v>
      </c>
      <c r="K172" s="29"/>
      <c r="L172" s="29"/>
      <c r="M172" s="30">
        <v>28321.446892730477</v>
      </c>
      <c r="N172" s="85">
        <f>N148+N149+N150+N151+N152+N153+N154+N155+N156+N157+N158+N159+N160+N161+N162+N163+N164+N165+N166+N167+N168+N169+N170+N171</f>
        <v>331152</v>
      </c>
      <c r="O172" s="9">
        <f t="shared" ref="O172:P172" si="34">O148+O149+O150+O151+O152+O153+O154+O155+O156+O157+O158+O159+O160+O161+O162+O163+O164+O165+O166+O167+O168+O169+O170+O171</f>
        <v>301893</v>
      </c>
      <c r="P172" s="15">
        <f t="shared" si="34"/>
        <v>1582218</v>
      </c>
    </row>
    <row r="173" spans="1:16" ht="44.15" hidden="1" x14ac:dyDescent="0.45">
      <c r="A173" s="86">
        <v>1</v>
      </c>
      <c r="B173" s="87" t="s">
        <v>567</v>
      </c>
      <c r="C173" s="88" t="s">
        <v>568</v>
      </c>
      <c r="D173" s="89" t="s">
        <v>0</v>
      </c>
      <c r="E173" s="90" t="s">
        <v>569</v>
      </c>
      <c r="F173" s="75">
        <v>126358</v>
      </c>
      <c r="G173" s="75">
        <v>66616</v>
      </c>
      <c r="H173" s="89">
        <v>52.72</v>
      </c>
      <c r="I173" s="89" t="s">
        <v>398</v>
      </c>
      <c r="J173" s="23">
        <v>5251</v>
      </c>
      <c r="K173" s="92">
        <v>100</v>
      </c>
      <c r="L173" s="92"/>
      <c r="M173" s="96">
        <f>F173-G173</f>
        <v>59742</v>
      </c>
      <c r="N173" s="83"/>
      <c r="O173" s="83">
        <v>180000</v>
      </c>
      <c r="P173" s="94">
        <f t="shared" ref="P173:P177" si="35">N173+O173</f>
        <v>180000</v>
      </c>
    </row>
    <row r="174" spans="1:16" ht="43.75" hidden="1" x14ac:dyDescent="0.4">
      <c r="A174" s="86">
        <v>2</v>
      </c>
      <c r="B174" s="87" t="s">
        <v>567</v>
      </c>
      <c r="C174" s="88" t="s">
        <v>570</v>
      </c>
      <c r="D174" s="89" t="s">
        <v>0</v>
      </c>
      <c r="E174" s="90" t="s">
        <v>571</v>
      </c>
      <c r="F174" s="75">
        <v>24500</v>
      </c>
      <c r="G174" s="75">
        <v>19307</v>
      </c>
      <c r="H174" s="89" t="s">
        <v>757</v>
      </c>
      <c r="I174" s="89" t="s">
        <v>398</v>
      </c>
      <c r="J174" s="75">
        <v>1245.8</v>
      </c>
      <c r="K174" s="92">
        <v>100</v>
      </c>
      <c r="L174" s="92"/>
      <c r="M174" s="96">
        <f t="shared" ref="M174:M177" si="36">F174-G174</f>
        <v>5193</v>
      </c>
      <c r="N174" s="83"/>
      <c r="O174" s="83">
        <v>280000</v>
      </c>
      <c r="P174" s="94">
        <f t="shared" si="35"/>
        <v>280000</v>
      </c>
    </row>
    <row r="175" spans="1:16" ht="43.75" x14ac:dyDescent="0.4">
      <c r="A175" s="86">
        <v>3</v>
      </c>
      <c r="B175" s="88" t="s">
        <v>567</v>
      </c>
      <c r="C175" s="88" t="s">
        <v>572</v>
      </c>
      <c r="D175" s="88" t="s">
        <v>0</v>
      </c>
      <c r="E175" s="204" t="s">
        <v>573</v>
      </c>
      <c r="F175" s="75">
        <v>14500</v>
      </c>
      <c r="G175" s="75">
        <v>12262</v>
      </c>
      <c r="H175" s="92" t="s">
        <v>758</v>
      </c>
      <c r="I175" s="87" t="s">
        <v>78</v>
      </c>
      <c r="J175" s="75">
        <v>969</v>
      </c>
      <c r="K175" s="92" t="s">
        <v>770</v>
      </c>
      <c r="L175" s="92" t="s">
        <v>823</v>
      </c>
      <c r="M175" s="96">
        <f t="shared" si="36"/>
        <v>2238</v>
      </c>
      <c r="N175" s="83">
        <v>58650</v>
      </c>
      <c r="O175" s="83">
        <v>541350</v>
      </c>
      <c r="P175" s="94">
        <f t="shared" si="35"/>
        <v>600000</v>
      </c>
    </row>
    <row r="176" spans="1:16" ht="15.9" hidden="1" x14ac:dyDescent="0.45">
      <c r="A176" s="86">
        <v>4</v>
      </c>
      <c r="B176" s="87" t="s">
        <v>567</v>
      </c>
      <c r="C176" s="88" t="s">
        <v>574</v>
      </c>
      <c r="D176" s="89" t="s">
        <v>0</v>
      </c>
      <c r="E176" s="90" t="s">
        <v>575</v>
      </c>
      <c r="F176" s="75">
        <v>9751</v>
      </c>
      <c r="G176" s="23">
        <v>9519</v>
      </c>
      <c r="H176" s="125">
        <f>(G176/F176)*100</f>
        <v>97.620756845451751</v>
      </c>
      <c r="I176" s="89" t="s">
        <v>398</v>
      </c>
      <c r="J176" s="75">
        <v>681.7</v>
      </c>
      <c r="K176" s="92">
        <v>100</v>
      </c>
      <c r="L176" s="92"/>
      <c r="M176" s="96">
        <f t="shared" si="36"/>
        <v>232</v>
      </c>
      <c r="N176" s="83"/>
      <c r="O176" s="83">
        <v>110000</v>
      </c>
      <c r="P176" s="94">
        <f t="shared" si="35"/>
        <v>110000</v>
      </c>
    </row>
    <row r="177" spans="1:16" ht="29.6" x14ac:dyDescent="0.45">
      <c r="A177" s="86">
        <v>5</v>
      </c>
      <c r="B177" s="88" t="s">
        <v>567</v>
      </c>
      <c r="C177" s="88" t="s">
        <v>576</v>
      </c>
      <c r="D177" s="88" t="s">
        <v>0</v>
      </c>
      <c r="E177" s="204" t="s">
        <v>576</v>
      </c>
      <c r="F177" s="130">
        <v>7730</v>
      </c>
      <c r="G177" s="23">
        <v>5101</v>
      </c>
      <c r="H177" s="91">
        <f>(G177/F177)*100</f>
        <v>65.989650711513576</v>
      </c>
      <c r="I177" s="87" t="s">
        <v>78</v>
      </c>
      <c r="J177" s="23">
        <v>1012</v>
      </c>
      <c r="K177" s="92" t="s">
        <v>771</v>
      </c>
      <c r="L177" s="92" t="s">
        <v>824</v>
      </c>
      <c r="M177" s="96">
        <f t="shared" si="36"/>
        <v>2629</v>
      </c>
      <c r="N177" s="83">
        <v>450000</v>
      </c>
      <c r="O177" s="83">
        <v>3550000</v>
      </c>
      <c r="P177" s="94">
        <f t="shared" si="35"/>
        <v>4000000</v>
      </c>
    </row>
    <row r="178" spans="1:16" ht="26.25" hidden="1" customHeight="1" x14ac:dyDescent="0.4">
      <c r="A178" s="55"/>
      <c r="B178" s="40"/>
      <c r="C178" s="3" t="s">
        <v>803</v>
      </c>
      <c r="D178" s="42"/>
      <c r="E178" s="36"/>
      <c r="F178" s="43">
        <f>SUM(F173:F177)</f>
        <v>182839</v>
      </c>
      <c r="G178" s="43">
        <f>SUM(G173:G177)</f>
        <v>112805</v>
      </c>
      <c r="H178" s="42"/>
      <c r="I178" s="42"/>
      <c r="J178" s="43">
        <f>SUM(J173:J177)</f>
        <v>9159.5</v>
      </c>
      <c r="K178" s="29"/>
      <c r="L178" s="29"/>
      <c r="M178" s="30">
        <f>SUM(M173:M177)</f>
        <v>70034</v>
      </c>
      <c r="N178" s="85">
        <f>N173+N174+N175+N176+N177</f>
        <v>508650</v>
      </c>
      <c r="O178" s="85">
        <f t="shared" ref="O178:P178" si="37">O173+O174+O175+O176+O177</f>
        <v>4661350</v>
      </c>
      <c r="P178" s="95">
        <f t="shared" si="37"/>
        <v>5170000</v>
      </c>
    </row>
    <row r="179" spans="1:16" ht="29.15" hidden="1" x14ac:dyDescent="0.4">
      <c r="A179" s="110">
        <v>1</v>
      </c>
      <c r="B179" s="87" t="s">
        <v>91</v>
      </c>
      <c r="C179" s="88" t="s">
        <v>93</v>
      </c>
      <c r="D179" s="137" t="s">
        <v>0</v>
      </c>
      <c r="E179" s="90" t="s">
        <v>92</v>
      </c>
      <c r="F179" s="83">
        <f t="shared" ref="F179:F184" si="38">G179*100/H179</f>
        <v>136539.55325188203</v>
      </c>
      <c r="G179" s="130">
        <v>110638</v>
      </c>
      <c r="H179" s="137">
        <v>81.03</v>
      </c>
      <c r="I179" s="105" t="s">
        <v>47</v>
      </c>
      <c r="J179" s="130">
        <v>17900</v>
      </c>
      <c r="K179" s="103">
        <v>100</v>
      </c>
      <c r="L179" s="104"/>
      <c r="M179" s="105">
        <f t="shared" ref="M179:M184" si="39">F179-G179</f>
        <v>25901.553251882026</v>
      </c>
      <c r="N179" s="83">
        <v>0</v>
      </c>
      <c r="O179" s="83">
        <v>4448534.5295218378</v>
      </c>
      <c r="P179" s="94">
        <f t="shared" si="32"/>
        <v>4448534.5295218378</v>
      </c>
    </row>
    <row r="180" spans="1:16" hidden="1" x14ac:dyDescent="0.4">
      <c r="A180" s="110">
        <v>2</v>
      </c>
      <c r="B180" s="87" t="s">
        <v>91</v>
      </c>
      <c r="C180" s="88" t="s">
        <v>100</v>
      </c>
      <c r="D180" s="137" t="s">
        <v>0</v>
      </c>
      <c r="E180" s="90" t="s">
        <v>94</v>
      </c>
      <c r="F180" s="83">
        <f t="shared" si="38"/>
        <v>14487.945144879452</v>
      </c>
      <c r="G180" s="130">
        <v>13100</v>
      </c>
      <c r="H180" s="137">
        <v>90.42</v>
      </c>
      <c r="I180" s="105" t="s">
        <v>47</v>
      </c>
      <c r="J180" s="130">
        <v>1595</v>
      </c>
      <c r="K180" s="103">
        <f>24/29*100</f>
        <v>82.758620689655174</v>
      </c>
      <c r="L180" s="92" t="s">
        <v>810</v>
      </c>
      <c r="M180" s="105">
        <f t="shared" si="39"/>
        <v>1387.9451448794516</v>
      </c>
      <c r="N180" s="83">
        <v>171890</v>
      </c>
      <c r="O180" s="83"/>
      <c r="P180" s="94">
        <f t="shared" si="32"/>
        <v>171890</v>
      </c>
    </row>
    <row r="181" spans="1:16" hidden="1" x14ac:dyDescent="0.4">
      <c r="A181" s="110">
        <v>3</v>
      </c>
      <c r="B181" s="87" t="s">
        <v>91</v>
      </c>
      <c r="C181" s="88" t="s">
        <v>101</v>
      </c>
      <c r="D181" s="137" t="s">
        <v>0</v>
      </c>
      <c r="E181" s="90" t="s">
        <v>95</v>
      </c>
      <c r="F181" s="83">
        <f t="shared" si="38"/>
        <v>19370.01431785641</v>
      </c>
      <c r="G181" s="130">
        <v>18940</v>
      </c>
      <c r="H181" s="137">
        <v>97.78</v>
      </c>
      <c r="I181" s="92" t="s">
        <v>78</v>
      </c>
      <c r="J181" s="130">
        <v>3757</v>
      </c>
      <c r="K181" s="103">
        <v>100</v>
      </c>
      <c r="L181" s="104"/>
      <c r="M181" s="105">
        <f t="shared" si="39"/>
        <v>430.01431785641034</v>
      </c>
      <c r="N181" s="83"/>
      <c r="O181" s="83"/>
      <c r="P181" s="94">
        <f t="shared" si="32"/>
        <v>0</v>
      </c>
    </row>
    <row r="182" spans="1:16" ht="29.15" hidden="1" x14ac:dyDescent="0.4">
      <c r="A182" s="110">
        <v>4</v>
      </c>
      <c r="B182" s="87" t="s">
        <v>91</v>
      </c>
      <c r="C182" s="88" t="s">
        <v>102</v>
      </c>
      <c r="D182" s="137" t="s">
        <v>0</v>
      </c>
      <c r="E182" s="117" t="s">
        <v>96</v>
      </c>
      <c r="F182" s="83">
        <f t="shared" si="38"/>
        <v>30551.890941073001</v>
      </c>
      <c r="G182" s="130">
        <v>27790</v>
      </c>
      <c r="H182" s="137">
        <v>90.96</v>
      </c>
      <c r="I182" s="92" t="s">
        <v>78</v>
      </c>
      <c r="J182" s="130">
        <v>3560</v>
      </c>
      <c r="K182" s="103">
        <v>100</v>
      </c>
      <c r="L182" s="104"/>
      <c r="M182" s="105">
        <f t="shared" si="39"/>
        <v>2761.8909410730012</v>
      </c>
      <c r="N182" s="83"/>
      <c r="O182" s="83"/>
      <c r="P182" s="94">
        <f t="shared" si="32"/>
        <v>0</v>
      </c>
    </row>
    <row r="183" spans="1:16" ht="29.15" hidden="1" x14ac:dyDescent="0.4">
      <c r="A183" s="110">
        <v>5</v>
      </c>
      <c r="B183" s="87" t="s">
        <v>91</v>
      </c>
      <c r="C183" s="88" t="s">
        <v>103</v>
      </c>
      <c r="D183" s="137" t="s">
        <v>0</v>
      </c>
      <c r="E183" s="90" t="s">
        <v>97</v>
      </c>
      <c r="F183" s="83">
        <f t="shared" si="38"/>
        <v>21814.58187747496</v>
      </c>
      <c r="G183" s="130">
        <v>18730</v>
      </c>
      <c r="H183" s="137">
        <v>85.86</v>
      </c>
      <c r="I183" s="92" t="s">
        <v>78</v>
      </c>
      <c r="J183" s="130">
        <v>2412</v>
      </c>
      <c r="K183" s="103">
        <v>100</v>
      </c>
      <c r="L183" s="139"/>
      <c r="M183" s="105">
        <f t="shared" si="39"/>
        <v>3084.5818774749605</v>
      </c>
      <c r="N183" s="83"/>
      <c r="O183" s="83"/>
      <c r="P183" s="94">
        <f t="shared" si="32"/>
        <v>0</v>
      </c>
    </row>
    <row r="184" spans="1:16" hidden="1" x14ac:dyDescent="0.4">
      <c r="A184" s="110">
        <v>6</v>
      </c>
      <c r="B184" s="87" t="s">
        <v>91</v>
      </c>
      <c r="C184" s="88" t="s">
        <v>98</v>
      </c>
      <c r="D184" s="137" t="s">
        <v>0</v>
      </c>
      <c r="E184" s="90" t="s">
        <v>99</v>
      </c>
      <c r="F184" s="83">
        <f t="shared" si="38"/>
        <v>15411.471321695761</v>
      </c>
      <c r="G184" s="130">
        <v>8652</v>
      </c>
      <c r="H184" s="137">
        <v>56.14</v>
      </c>
      <c r="I184" s="105" t="s">
        <v>47</v>
      </c>
      <c r="J184" s="130">
        <v>1508</v>
      </c>
      <c r="K184" s="103">
        <v>100</v>
      </c>
      <c r="L184" s="104"/>
      <c r="M184" s="105">
        <f t="shared" si="39"/>
        <v>6759.4713216957607</v>
      </c>
      <c r="N184" s="83"/>
      <c r="O184" s="83">
        <v>2820703</v>
      </c>
      <c r="P184" s="94">
        <f t="shared" si="32"/>
        <v>2820703</v>
      </c>
    </row>
    <row r="185" spans="1:16" ht="26.25" hidden="1" customHeight="1" x14ac:dyDescent="0.4">
      <c r="A185" s="17"/>
      <c r="B185" s="40"/>
      <c r="C185" s="3" t="s">
        <v>802</v>
      </c>
      <c r="D185" s="22"/>
      <c r="E185" s="36"/>
      <c r="F185" s="39">
        <f>SUM(F179:F184)</f>
        <v>238175.45685486164</v>
      </c>
      <c r="G185" s="37">
        <f>SUM(G179:G184)</f>
        <v>197850</v>
      </c>
      <c r="H185" s="46">
        <f>G185/F185*100</f>
        <v>83.069012488790989</v>
      </c>
      <c r="I185" s="22"/>
      <c r="J185" s="37">
        <f>SUM(J179:J184)</f>
        <v>30732</v>
      </c>
      <c r="K185" s="34"/>
      <c r="L185" s="10"/>
      <c r="M185" s="21">
        <f>SUM(M179:M184)</f>
        <v>40325.456854861608</v>
      </c>
      <c r="N185" s="85">
        <f>N179+N180+N181+N182+N183+N184</f>
        <v>171890</v>
      </c>
      <c r="O185" s="85">
        <f t="shared" ref="O185:P185" si="40">O179+O180+O181+O182+O183+O184</f>
        <v>7269237.5295218378</v>
      </c>
      <c r="P185" s="95">
        <f t="shared" si="40"/>
        <v>7441127.5295218378</v>
      </c>
    </row>
    <row r="186" spans="1:16" x14ac:dyDescent="0.4">
      <c r="A186" s="110">
        <v>1</v>
      </c>
      <c r="B186" s="88" t="s">
        <v>273</v>
      </c>
      <c r="C186" s="88" t="s">
        <v>274</v>
      </c>
      <c r="D186" s="88" t="s">
        <v>0</v>
      </c>
      <c r="E186" s="204" t="s">
        <v>275</v>
      </c>
      <c r="F186" s="206">
        <v>420000</v>
      </c>
      <c r="G186" s="93">
        <v>52000</v>
      </c>
      <c r="H186" s="115">
        <f>G186/F186*100</f>
        <v>12.380952380952381</v>
      </c>
      <c r="I186" s="87" t="s">
        <v>47</v>
      </c>
      <c r="J186" s="93">
        <v>12240</v>
      </c>
      <c r="K186" s="92">
        <v>99.96</v>
      </c>
      <c r="L186" s="92" t="s">
        <v>811</v>
      </c>
      <c r="M186" s="206">
        <v>103848</v>
      </c>
      <c r="N186" s="83"/>
      <c r="O186" s="83">
        <v>5325220</v>
      </c>
      <c r="P186" s="94">
        <f t="shared" si="32"/>
        <v>5325220</v>
      </c>
    </row>
    <row r="187" spans="1:16" x14ac:dyDescent="0.4">
      <c r="A187" s="110">
        <v>2</v>
      </c>
      <c r="B187" s="88" t="s">
        <v>273</v>
      </c>
      <c r="C187" s="88" t="s">
        <v>276</v>
      </c>
      <c r="D187" s="88" t="s">
        <v>0</v>
      </c>
      <c r="E187" s="204" t="s">
        <v>275</v>
      </c>
      <c r="F187" s="206"/>
      <c r="G187" s="105">
        <v>100152</v>
      </c>
      <c r="H187" s="115">
        <f>G187/F186*100</f>
        <v>23.845714285714287</v>
      </c>
      <c r="I187" s="87" t="s">
        <v>47</v>
      </c>
      <c r="J187" s="105">
        <v>27600</v>
      </c>
      <c r="K187" s="92">
        <v>99.94</v>
      </c>
      <c r="L187" s="92" t="s">
        <v>811</v>
      </c>
      <c r="M187" s="206"/>
      <c r="N187" s="83"/>
      <c r="O187" s="83">
        <v>5400415</v>
      </c>
      <c r="P187" s="94">
        <f t="shared" si="32"/>
        <v>5400415</v>
      </c>
    </row>
    <row r="188" spans="1:16" x14ac:dyDescent="0.4">
      <c r="A188" s="110">
        <v>3</v>
      </c>
      <c r="B188" s="88" t="s">
        <v>273</v>
      </c>
      <c r="C188" s="88" t="s">
        <v>277</v>
      </c>
      <c r="D188" s="88" t="s">
        <v>0</v>
      </c>
      <c r="E188" s="204" t="s">
        <v>275</v>
      </c>
      <c r="F188" s="206"/>
      <c r="G188" s="105">
        <v>89000</v>
      </c>
      <c r="H188" s="115">
        <f>G188/F186*100</f>
        <v>21.19047619047619</v>
      </c>
      <c r="I188" s="87" t="s">
        <v>47</v>
      </c>
      <c r="J188" s="105">
        <v>25200</v>
      </c>
      <c r="K188" s="92">
        <v>99.81</v>
      </c>
      <c r="L188" s="92" t="s">
        <v>811</v>
      </c>
      <c r="M188" s="206"/>
      <c r="N188" s="83"/>
      <c r="O188" s="83">
        <v>5435220</v>
      </c>
      <c r="P188" s="94">
        <f t="shared" si="32"/>
        <v>5435220</v>
      </c>
    </row>
    <row r="189" spans="1:16" ht="29.15" hidden="1" x14ac:dyDescent="0.4">
      <c r="A189" s="110">
        <v>4</v>
      </c>
      <c r="B189" s="87" t="s">
        <v>273</v>
      </c>
      <c r="C189" s="88" t="s">
        <v>278</v>
      </c>
      <c r="D189" s="89" t="s">
        <v>0</v>
      </c>
      <c r="E189" s="90" t="s">
        <v>279</v>
      </c>
      <c r="F189" s="206"/>
      <c r="G189" s="105">
        <v>75000</v>
      </c>
      <c r="H189" s="115">
        <f>G189/F186*100</f>
        <v>17.857142857142858</v>
      </c>
      <c r="I189" s="92" t="s">
        <v>47</v>
      </c>
      <c r="J189" s="105">
        <v>9880</v>
      </c>
      <c r="K189" s="92" t="s">
        <v>295</v>
      </c>
      <c r="L189" s="92" t="s">
        <v>825</v>
      </c>
      <c r="M189" s="206"/>
      <c r="N189" s="83">
        <v>547720</v>
      </c>
      <c r="O189" s="83">
        <v>5024304</v>
      </c>
      <c r="P189" s="94">
        <f t="shared" si="32"/>
        <v>5572024</v>
      </c>
    </row>
    <row r="190" spans="1:16" hidden="1" x14ac:dyDescent="0.4">
      <c r="A190" s="110">
        <v>5</v>
      </c>
      <c r="B190" s="87" t="s">
        <v>273</v>
      </c>
      <c r="C190" s="88" t="s">
        <v>280</v>
      </c>
      <c r="D190" s="89" t="s">
        <v>0</v>
      </c>
      <c r="E190" s="90" t="s">
        <v>281</v>
      </c>
      <c r="F190" s="93">
        <v>15928</v>
      </c>
      <c r="G190" s="105">
        <v>11750</v>
      </c>
      <c r="H190" s="115">
        <f t="shared" ref="H190:H194" si="41">G190/F190*100</f>
        <v>73.769462581617276</v>
      </c>
      <c r="I190" s="92" t="s">
        <v>47</v>
      </c>
      <c r="J190" s="105">
        <v>1500</v>
      </c>
      <c r="K190" s="104">
        <v>100</v>
      </c>
      <c r="L190" s="104"/>
      <c r="M190" s="93">
        <f t="shared" ref="M190:M194" si="42">F190-G190</f>
        <v>4178</v>
      </c>
      <c r="N190" s="83"/>
      <c r="O190" s="83"/>
      <c r="P190" s="94">
        <f t="shared" si="32"/>
        <v>0</v>
      </c>
    </row>
    <row r="191" spans="1:16" hidden="1" x14ac:dyDescent="0.4">
      <c r="A191" s="110">
        <v>6</v>
      </c>
      <c r="B191" s="87" t="s">
        <v>273</v>
      </c>
      <c r="C191" s="88" t="s">
        <v>282</v>
      </c>
      <c r="D191" s="89" t="s">
        <v>0</v>
      </c>
      <c r="E191" s="90" t="s">
        <v>283</v>
      </c>
      <c r="F191" s="93">
        <v>18122</v>
      </c>
      <c r="G191" s="105">
        <v>15100</v>
      </c>
      <c r="H191" s="115">
        <f t="shared" si="41"/>
        <v>83.324136408784895</v>
      </c>
      <c r="I191" s="104" t="s">
        <v>78</v>
      </c>
      <c r="J191" s="105">
        <v>5136</v>
      </c>
      <c r="K191" s="104">
        <v>100</v>
      </c>
      <c r="L191" s="104"/>
      <c r="M191" s="105">
        <f t="shared" si="42"/>
        <v>3022</v>
      </c>
      <c r="N191" s="83"/>
      <c r="O191" s="83"/>
      <c r="P191" s="94">
        <f t="shared" si="32"/>
        <v>0</v>
      </c>
    </row>
    <row r="192" spans="1:16" hidden="1" x14ac:dyDescent="0.4">
      <c r="A192" s="110">
        <v>7</v>
      </c>
      <c r="B192" s="87" t="s">
        <v>273</v>
      </c>
      <c r="C192" s="88" t="s">
        <v>284</v>
      </c>
      <c r="D192" s="89" t="s">
        <v>0</v>
      </c>
      <c r="E192" s="90" t="s">
        <v>285</v>
      </c>
      <c r="F192" s="93">
        <v>10333</v>
      </c>
      <c r="G192" s="105">
        <v>7300</v>
      </c>
      <c r="H192" s="115">
        <f t="shared" si="41"/>
        <v>70.647440240007739</v>
      </c>
      <c r="I192" s="92" t="s">
        <v>47</v>
      </c>
      <c r="J192" s="105">
        <v>580</v>
      </c>
      <c r="K192" s="92">
        <v>98.77</v>
      </c>
      <c r="L192" s="92" t="s">
        <v>826</v>
      </c>
      <c r="M192" s="105">
        <f t="shared" si="42"/>
        <v>3033</v>
      </c>
      <c r="N192" s="83">
        <v>122670</v>
      </c>
      <c r="O192" s="83">
        <v>1154988</v>
      </c>
      <c r="P192" s="94">
        <f t="shared" si="32"/>
        <v>1277658</v>
      </c>
    </row>
    <row r="193" spans="1:16" hidden="1" x14ac:dyDescent="0.4">
      <c r="A193" s="110">
        <v>8</v>
      </c>
      <c r="B193" s="87" t="s">
        <v>273</v>
      </c>
      <c r="C193" s="88" t="s">
        <v>286</v>
      </c>
      <c r="D193" s="89" t="s">
        <v>0</v>
      </c>
      <c r="E193" s="90" t="s">
        <v>287</v>
      </c>
      <c r="F193" s="93">
        <v>15031</v>
      </c>
      <c r="G193" s="105">
        <v>10000</v>
      </c>
      <c r="H193" s="115">
        <f t="shared" si="41"/>
        <v>66.529173042379085</v>
      </c>
      <c r="I193" s="92" t="s">
        <v>47</v>
      </c>
      <c r="J193" s="105">
        <v>2880</v>
      </c>
      <c r="K193" s="104">
        <v>100</v>
      </c>
      <c r="L193" s="104"/>
      <c r="M193" s="105">
        <f t="shared" si="42"/>
        <v>5031</v>
      </c>
      <c r="N193" s="83"/>
      <c r="O193" s="83"/>
      <c r="P193" s="94">
        <f t="shared" si="32"/>
        <v>0</v>
      </c>
    </row>
    <row r="194" spans="1:16" hidden="1" x14ac:dyDescent="0.4">
      <c r="A194" s="110">
        <v>9</v>
      </c>
      <c r="B194" s="87" t="s">
        <v>273</v>
      </c>
      <c r="C194" s="88" t="s">
        <v>288</v>
      </c>
      <c r="D194" s="89" t="s">
        <v>0</v>
      </c>
      <c r="E194" s="90" t="s">
        <v>289</v>
      </c>
      <c r="F194" s="93">
        <v>7356</v>
      </c>
      <c r="G194" s="105">
        <v>5000</v>
      </c>
      <c r="H194" s="115">
        <f t="shared" si="41"/>
        <v>67.971723762914621</v>
      </c>
      <c r="I194" s="92" t="s">
        <v>47</v>
      </c>
      <c r="J194" s="105">
        <v>1632</v>
      </c>
      <c r="K194" s="104">
        <v>99.75</v>
      </c>
      <c r="L194" s="104" t="s">
        <v>822</v>
      </c>
      <c r="M194" s="105">
        <f t="shared" si="42"/>
        <v>2356</v>
      </c>
      <c r="N194" s="83">
        <v>80916</v>
      </c>
      <c r="O194" s="83"/>
      <c r="P194" s="94">
        <f t="shared" si="32"/>
        <v>80916</v>
      </c>
    </row>
    <row r="195" spans="1:16" hidden="1" x14ac:dyDescent="0.4">
      <c r="A195" s="17"/>
      <c r="B195" s="40"/>
      <c r="C195" s="3" t="s">
        <v>801</v>
      </c>
      <c r="D195" s="22"/>
      <c r="E195" s="36"/>
      <c r="F195" s="39">
        <f>SUM(F186:F194)</f>
        <v>486770</v>
      </c>
      <c r="G195" s="39">
        <f>SUM(G186:G194)</f>
        <v>365302</v>
      </c>
      <c r="H195" s="38">
        <f>G195/F195*100</f>
        <v>75.046120344310452</v>
      </c>
      <c r="I195" s="22"/>
      <c r="J195" s="39">
        <f>SUM(J186:J194)</f>
        <v>86648</v>
      </c>
      <c r="K195" s="10"/>
      <c r="L195" s="10"/>
      <c r="M195" s="21">
        <f>SUM(M186:M194)</f>
        <v>121468</v>
      </c>
      <c r="N195" s="9">
        <f>N186+N187+N188+N189+N190+N191+N192+N193+N194</f>
        <v>751306</v>
      </c>
      <c r="O195" s="9">
        <f t="shared" ref="O195:P195" si="43">O186+O187+O188+O189+O190+O191+O192+O193+O194</f>
        <v>22340147</v>
      </c>
      <c r="P195" s="15">
        <f t="shared" si="43"/>
        <v>23091453</v>
      </c>
    </row>
    <row r="196" spans="1:16" hidden="1" x14ac:dyDescent="0.4">
      <c r="A196" s="110">
        <v>1</v>
      </c>
      <c r="B196" s="87" t="s">
        <v>419</v>
      </c>
      <c r="C196" s="88" t="s">
        <v>420</v>
      </c>
      <c r="D196" s="87" t="s">
        <v>0</v>
      </c>
      <c r="E196" s="90" t="s">
        <v>421</v>
      </c>
      <c r="F196" s="75">
        <f t="shared" ref="F196:F201" si="44">(G196/H196)*100</f>
        <v>143000</v>
      </c>
      <c r="G196" s="75">
        <v>143000</v>
      </c>
      <c r="H196" s="89">
        <v>100</v>
      </c>
      <c r="I196" s="89" t="s">
        <v>53</v>
      </c>
      <c r="J196" s="75">
        <v>22550</v>
      </c>
      <c r="K196" s="92">
        <v>100</v>
      </c>
      <c r="L196" s="92"/>
      <c r="M196" s="92">
        <f t="shared" ref="M196:M201" si="45">(F196-G196)</f>
        <v>0</v>
      </c>
      <c r="N196" s="83"/>
      <c r="O196" s="83">
        <v>7865000</v>
      </c>
      <c r="P196" s="94">
        <f t="shared" si="32"/>
        <v>7865000</v>
      </c>
    </row>
    <row r="197" spans="1:16" hidden="1" x14ac:dyDescent="0.4">
      <c r="A197" s="110">
        <v>2</v>
      </c>
      <c r="B197" s="87" t="s">
        <v>419</v>
      </c>
      <c r="C197" s="88" t="s">
        <v>422</v>
      </c>
      <c r="D197" s="87" t="s">
        <v>0</v>
      </c>
      <c r="E197" s="90" t="s">
        <v>421</v>
      </c>
      <c r="F197" s="75">
        <f t="shared" si="44"/>
        <v>30000</v>
      </c>
      <c r="G197" s="75">
        <v>30000</v>
      </c>
      <c r="H197" s="89">
        <v>100</v>
      </c>
      <c r="I197" s="89" t="s">
        <v>53</v>
      </c>
      <c r="J197" s="75">
        <v>7300</v>
      </c>
      <c r="K197" s="92">
        <v>100</v>
      </c>
      <c r="L197" s="92"/>
      <c r="M197" s="92">
        <f t="shared" si="45"/>
        <v>0</v>
      </c>
      <c r="N197" s="83"/>
      <c r="O197" s="83">
        <v>1650000</v>
      </c>
      <c r="P197" s="94">
        <f t="shared" si="32"/>
        <v>1650000</v>
      </c>
    </row>
    <row r="198" spans="1:16" hidden="1" x14ac:dyDescent="0.4">
      <c r="A198" s="110">
        <v>3</v>
      </c>
      <c r="B198" s="87" t="s">
        <v>419</v>
      </c>
      <c r="C198" s="88" t="s">
        <v>423</v>
      </c>
      <c r="D198" s="87" t="s">
        <v>0</v>
      </c>
      <c r="E198" s="90" t="s">
        <v>421</v>
      </c>
      <c r="F198" s="75">
        <f t="shared" si="44"/>
        <v>51000</v>
      </c>
      <c r="G198" s="75">
        <v>51000</v>
      </c>
      <c r="H198" s="89">
        <v>100</v>
      </c>
      <c r="I198" s="89" t="s">
        <v>53</v>
      </c>
      <c r="J198" s="75">
        <v>19300</v>
      </c>
      <c r="K198" s="92">
        <v>100</v>
      </c>
      <c r="L198" s="92"/>
      <c r="M198" s="92">
        <f t="shared" si="45"/>
        <v>0</v>
      </c>
      <c r="N198" s="83"/>
      <c r="O198" s="83">
        <v>2805000</v>
      </c>
      <c r="P198" s="94">
        <f t="shared" si="32"/>
        <v>2805000</v>
      </c>
    </row>
    <row r="199" spans="1:16" ht="29.15" hidden="1" x14ac:dyDescent="0.4">
      <c r="A199" s="110">
        <v>4</v>
      </c>
      <c r="B199" s="87" t="s">
        <v>419</v>
      </c>
      <c r="C199" s="88" t="s">
        <v>424</v>
      </c>
      <c r="D199" s="87" t="s">
        <v>0</v>
      </c>
      <c r="E199" s="90" t="s">
        <v>421</v>
      </c>
      <c r="F199" s="75">
        <f t="shared" si="44"/>
        <v>7000</v>
      </c>
      <c r="G199" s="75">
        <v>7000</v>
      </c>
      <c r="H199" s="89">
        <v>100</v>
      </c>
      <c r="I199" s="89" t="s">
        <v>53</v>
      </c>
      <c r="J199" s="75">
        <v>2650</v>
      </c>
      <c r="K199" s="92">
        <v>100</v>
      </c>
      <c r="L199" s="92"/>
      <c r="M199" s="92">
        <f t="shared" si="45"/>
        <v>0</v>
      </c>
      <c r="N199" s="83"/>
      <c r="O199" s="83">
        <v>385000</v>
      </c>
      <c r="P199" s="94">
        <f t="shared" si="32"/>
        <v>385000</v>
      </c>
    </row>
    <row r="200" spans="1:16" hidden="1" x14ac:dyDescent="0.4">
      <c r="A200" s="110">
        <v>5</v>
      </c>
      <c r="B200" s="87" t="s">
        <v>419</v>
      </c>
      <c r="C200" s="88" t="s">
        <v>425</v>
      </c>
      <c r="D200" s="87" t="s">
        <v>0</v>
      </c>
      <c r="E200" s="90" t="s">
        <v>426</v>
      </c>
      <c r="F200" s="75">
        <f t="shared" si="44"/>
        <v>36016</v>
      </c>
      <c r="G200" s="75">
        <v>36016</v>
      </c>
      <c r="H200" s="89">
        <v>100</v>
      </c>
      <c r="I200" s="89" t="s">
        <v>398</v>
      </c>
      <c r="J200" s="75">
        <v>6252</v>
      </c>
      <c r="K200" s="92">
        <v>100</v>
      </c>
      <c r="L200" s="92"/>
      <c r="M200" s="92">
        <f t="shared" si="45"/>
        <v>0</v>
      </c>
      <c r="N200" s="83"/>
      <c r="O200" s="83">
        <v>4565615</v>
      </c>
      <c r="P200" s="94">
        <f t="shared" si="32"/>
        <v>4565615</v>
      </c>
    </row>
    <row r="201" spans="1:16" ht="43.75" hidden="1" x14ac:dyDescent="0.4">
      <c r="A201" s="110">
        <v>6</v>
      </c>
      <c r="B201" s="87" t="s">
        <v>419</v>
      </c>
      <c r="C201" s="88" t="s">
        <v>427</v>
      </c>
      <c r="D201" s="87" t="s">
        <v>0</v>
      </c>
      <c r="E201" s="90" t="s">
        <v>421</v>
      </c>
      <c r="F201" s="75">
        <f t="shared" si="44"/>
        <v>7000</v>
      </c>
      <c r="G201" s="75">
        <v>7000</v>
      </c>
      <c r="H201" s="89">
        <v>100</v>
      </c>
      <c r="I201" s="89" t="s">
        <v>78</v>
      </c>
      <c r="J201" s="75">
        <v>14000</v>
      </c>
      <c r="K201" s="92">
        <v>100</v>
      </c>
      <c r="L201" s="92"/>
      <c r="M201" s="92">
        <f t="shared" si="45"/>
        <v>0</v>
      </c>
      <c r="N201" s="83"/>
      <c r="O201" s="83">
        <v>0</v>
      </c>
      <c r="P201" s="94">
        <f t="shared" si="32"/>
        <v>0</v>
      </c>
    </row>
    <row r="202" spans="1:16" hidden="1" x14ac:dyDescent="0.4">
      <c r="A202" s="17"/>
      <c r="B202" s="40"/>
      <c r="C202" s="3" t="s">
        <v>800</v>
      </c>
      <c r="D202" s="22"/>
      <c r="E202" s="36"/>
      <c r="F202" s="37">
        <f>SUM(F196:F201)</f>
        <v>274016</v>
      </c>
      <c r="G202" s="37">
        <f>SUM(G196:G201)</f>
        <v>274016</v>
      </c>
      <c r="H202" s="22">
        <v>100</v>
      </c>
      <c r="I202" s="22"/>
      <c r="J202" s="37">
        <f>SUM(J196:J201)</f>
        <v>72052</v>
      </c>
      <c r="K202" s="10"/>
      <c r="L202" s="10"/>
      <c r="M202" s="10"/>
      <c r="N202" s="9">
        <v>0</v>
      </c>
      <c r="O202" s="9">
        <f>O196+O197+O198+O199+O200+O201</f>
        <v>17270615</v>
      </c>
      <c r="P202" s="15">
        <f t="shared" si="32"/>
        <v>17270615</v>
      </c>
    </row>
    <row r="203" spans="1:16" hidden="1" x14ac:dyDescent="0.4">
      <c r="A203" s="141">
        <v>1</v>
      </c>
      <c r="B203" s="87" t="s">
        <v>104</v>
      </c>
      <c r="C203" s="88" t="s">
        <v>105</v>
      </c>
      <c r="D203" s="137" t="s">
        <v>0</v>
      </c>
      <c r="E203" s="90" t="s">
        <v>104</v>
      </c>
      <c r="F203" s="83">
        <f>G203*100/H203</f>
        <v>32759.270898805786</v>
      </c>
      <c r="G203" s="74">
        <v>31272</v>
      </c>
      <c r="H203" s="137">
        <v>95.46</v>
      </c>
      <c r="I203" s="137" t="s">
        <v>47</v>
      </c>
      <c r="J203" s="74">
        <v>4029</v>
      </c>
      <c r="K203" s="104">
        <v>100</v>
      </c>
      <c r="L203" s="104"/>
      <c r="M203" s="105">
        <f>F203-G203</f>
        <v>1487.2708988057857</v>
      </c>
      <c r="N203" s="83"/>
      <c r="O203" s="83">
        <v>661280</v>
      </c>
      <c r="P203" s="94">
        <f t="shared" si="32"/>
        <v>661280</v>
      </c>
    </row>
    <row r="204" spans="1:16" hidden="1" x14ac:dyDescent="0.4">
      <c r="A204" s="141">
        <v>2</v>
      </c>
      <c r="B204" s="87" t="s">
        <v>104</v>
      </c>
      <c r="C204" s="88" t="s">
        <v>106</v>
      </c>
      <c r="D204" s="137" t="s">
        <v>0</v>
      </c>
      <c r="E204" s="90" t="s">
        <v>104</v>
      </c>
      <c r="F204" s="83">
        <f>G204*100/H204</f>
        <v>30635.742389728723</v>
      </c>
      <c r="G204" s="74">
        <v>29588</v>
      </c>
      <c r="H204" s="137">
        <v>96.58</v>
      </c>
      <c r="I204" s="137" t="s">
        <v>47</v>
      </c>
      <c r="J204" s="74">
        <v>3658</v>
      </c>
      <c r="K204" s="104">
        <v>100</v>
      </c>
      <c r="L204" s="104"/>
      <c r="M204" s="105">
        <f>F204-G204</f>
        <v>1047.7423897287226</v>
      </c>
      <c r="N204" s="83"/>
      <c r="O204" s="83">
        <v>600086</v>
      </c>
      <c r="P204" s="94">
        <f t="shared" si="32"/>
        <v>600086</v>
      </c>
    </row>
    <row r="205" spans="1:16" hidden="1" x14ac:dyDescent="0.4">
      <c r="A205" s="131"/>
      <c r="B205" s="109"/>
      <c r="C205" s="3" t="s">
        <v>799</v>
      </c>
      <c r="D205" s="133"/>
      <c r="E205" s="134"/>
      <c r="F205" s="142">
        <f>SUM(F203:F204)</f>
        <v>63395.013288534508</v>
      </c>
      <c r="G205" s="142">
        <f>SUM(G203:G204)</f>
        <v>60860</v>
      </c>
      <c r="H205" s="143">
        <f>G205/F205*100</f>
        <v>96.001241805886679</v>
      </c>
      <c r="I205" s="133"/>
      <c r="J205" s="142">
        <f>SUM(J203:J204)</f>
        <v>7687</v>
      </c>
      <c r="K205" s="136"/>
      <c r="L205" s="136"/>
      <c r="M205" s="144">
        <f>SUM(M203:M204)</f>
        <v>2535.0132885345083</v>
      </c>
      <c r="N205" s="9">
        <v>0</v>
      </c>
      <c r="O205" s="9">
        <f>O203+O204</f>
        <v>1261366</v>
      </c>
      <c r="P205" s="15">
        <f t="shared" ref="P205:P268" si="46">N205+O205</f>
        <v>1261366</v>
      </c>
    </row>
    <row r="206" spans="1:16" ht="29.15" hidden="1" x14ac:dyDescent="0.4">
      <c r="A206" s="110">
        <v>1</v>
      </c>
      <c r="B206" s="87" t="s">
        <v>259</v>
      </c>
      <c r="C206" s="88" t="s">
        <v>260</v>
      </c>
      <c r="D206" s="87" t="s">
        <v>0</v>
      </c>
      <c r="E206" s="90" t="s">
        <v>261</v>
      </c>
      <c r="F206" s="96">
        <f>G206/H206*100</f>
        <v>82504.081632653062</v>
      </c>
      <c r="G206" s="111">
        <v>80854</v>
      </c>
      <c r="H206" s="145">
        <v>98</v>
      </c>
      <c r="I206" s="90" t="s">
        <v>53</v>
      </c>
      <c r="J206" s="111">
        <v>34480</v>
      </c>
      <c r="K206" s="92">
        <v>100</v>
      </c>
      <c r="L206" s="92"/>
      <c r="M206" s="96">
        <f t="shared" ref="M206:M212" si="47">F206-G206</f>
        <v>1650.0816326530621</v>
      </c>
      <c r="N206" s="83"/>
      <c r="O206" s="83">
        <v>1645446</v>
      </c>
      <c r="P206" s="94">
        <f t="shared" si="46"/>
        <v>1645446</v>
      </c>
    </row>
    <row r="207" spans="1:16" ht="43.75" hidden="1" x14ac:dyDescent="0.4">
      <c r="A207" s="110">
        <v>2</v>
      </c>
      <c r="B207" s="87" t="s">
        <v>259</v>
      </c>
      <c r="C207" s="88" t="s">
        <v>262</v>
      </c>
      <c r="D207" s="87" t="s">
        <v>0</v>
      </c>
      <c r="E207" s="90" t="s">
        <v>263</v>
      </c>
      <c r="F207" s="96">
        <f>G207/H207*100</f>
        <v>19080.81751219006</v>
      </c>
      <c r="G207" s="111">
        <v>18392</v>
      </c>
      <c r="H207" s="145">
        <v>96.39</v>
      </c>
      <c r="I207" s="90" t="s">
        <v>47</v>
      </c>
      <c r="J207" s="111">
        <v>3460</v>
      </c>
      <c r="K207" s="104">
        <v>100</v>
      </c>
      <c r="L207" s="104"/>
      <c r="M207" s="96">
        <f t="shared" si="47"/>
        <v>688.81751219006037</v>
      </c>
      <c r="N207" s="83"/>
      <c r="O207" s="83">
        <v>256967</v>
      </c>
      <c r="P207" s="94">
        <f t="shared" si="46"/>
        <v>256967</v>
      </c>
    </row>
    <row r="208" spans="1:16" hidden="1" x14ac:dyDescent="0.4">
      <c r="A208" s="110">
        <v>3</v>
      </c>
      <c r="B208" s="87" t="s">
        <v>259</v>
      </c>
      <c r="C208" s="88" t="s">
        <v>264</v>
      </c>
      <c r="D208" s="87" t="s">
        <v>0</v>
      </c>
      <c r="E208" s="90" t="s">
        <v>265</v>
      </c>
      <c r="F208" s="96">
        <f t="shared" ref="F208:F212" si="48">G208/H208*100</f>
        <v>8034.7349177330898</v>
      </c>
      <c r="G208" s="111">
        <v>7032</v>
      </c>
      <c r="H208" s="145">
        <v>87.52</v>
      </c>
      <c r="I208" s="90" t="s">
        <v>47</v>
      </c>
      <c r="J208" s="111">
        <v>776</v>
      </c>
      <c r="K208" s="104">
        <v>100</v>
      </c>
      <c r="L208" s="104"/>
      <c r="M208" s="111">
        <f t="shared" si="47"/>
        <v>1002.7349177330898</v>
      </c>
      <c r="N208" s="83"/>
      <c r="O208" s="83">
        <v>125989</v>
      </c>
      <c r="P208" s="94">
        <f t="shared" si="46"/>
        <v>125989</v>
      </c>
    </row>
    <row r="209" spans="1:16" hidden="1" x14ac:dyDescent="0.4">
      <c r="A209" s="110">
        <v>4</v>
      </c>
      <c r="B209" s="87" t="s">
        <v>259</v>
      </c>
      <c r="C209" s="88" t="s">
        <v>266</v>
      </c>
      <c r="D209" s="87" t="s">
        <v>0</v>
      </c>
      <c r="E209" s="90" t="s">
        <v>267</v>
      </c>
      <c r="F209" s="96">
        <f t="shared" si="48"/>
        <v>12780.913835339226</v>
      </c>
      <c r="G209" s="111">
        <v>12000</v>
      </c>
      <c r="H209" s="145">
        <v>93.89</v>
      </c>
      <c r="I209" s="90" t="s">
        <v>78</v>
      </c>
      <c r="J209" s="111">
        <v>935</v>
      </c>
      <c r="K209" s="92">
        <v>100</v>
      </c>
      <c r="L209" s="92"/>
      <c r="M209" s="111">
        <f t="shared" si="47"/>
        <v>780.91383533922635</v>
      </c>
      <c r="N209" s="83"/>
      <c r="O209" s="83"/>
      <c r="P209" s="94">
        <f t="shared" si="46"/>
        <v>0</v>
      </c>
    </row>
    <row r="210" spans="1:16" hidden="1" x14ac:dyDescent="0.4">
      <c r="A210" s="110">
        <v>5</v>
      </c>
      <c r="B210" s="87" t="s">
        <v>259</v>
      </c>
      <c r="C210" s="88" t="s">
        <v>268</v>
      </c>
      <c r="D210" s="87" t="s">
        <v>0</v>
      </c>
      <c r="E210" s="90" t="s">
        <v>294</v>
      </c>
      <c r="F210" s="96">
        <f t="shared" si="48"/>
        <v>8934.1367130687722</v>
      </c>
      <c r="G210" s="111">
        <v>8600</v>
      </c>
      <c r="H210" s="145">
        <v>96.26</v>
      </c>
      <c r="I210" s="90" t="s">
        <v>53</v>
      </c>
      <c r="J210" s="111">
        <v>1400</v>
      </c>
      <c r="K210" s="104">
        <v>100</v>
      </c>
      <c r="L210" s="104"/>
      <c r="M210" s="111">
        <f t="shared" si="47"/>
        <v>334.13671306877222</v>
      </c>
      <c r="N210" s="83"/>
      <c r="O210" s="83"/>
      <c r="P210" s="94">
        <f t="shared" si="46"/>
        <v>0</v>
      </c>
    </row>
    <row r="211" spans="1:16" ht="29.15" hidden="1" x14ac:dyDescent="0.4">
      <c r="A211" s="110">
        <v>6</v>
      </c>
      <c r="B211" s="87" t="s">
        <v>259</v>
      </c>
      <c r="C211" s="88" t="s">
        <v>269</v>
      </c>
      <c r="D211" s="87" t="s">
        <v>0</v>
      </c>
      <c r="E211" s="90" t="s">
        <v>270</v>
      </c>
      <c r="F211" s="96">
        <f t="shared" si="48"/>
        <v>5687.53287743293</v>
      </c>
      <c r="G211" s="111">
        <v>5406</v>
      </c>
      <c r="H211" s="145">
        <v>95.05</v>
      </c>
      <c r="I211" s="90" t="s">
        <v>78</v>
      </c>
      <c r="J211" s="111">
        <v>533</v>
      </c>
      <c r="K211" s="104">
        <v>100</v>
      </c>
      <c r="L211" s="104"/>
      <c r="M211" s="111">
        <f t="shared" si="47"/>
        <v>281.53287743293004</v>
      </c>
      <c r="N211" s="83"/>
      <c r="O211" s="83">
        <v>2062871</v>
      </c>
      <c r="P211" s="94">
        <f t="shared" si="46"/>
        <v>2062871</v>
      </c>
    </row>
    <row r="212" spans="1:16" hidden="1" x14ac:dyDescent="0.4">
      <c r="A212" s="110">
        <v>7</v>
      </c>
      <c r="B212" s="87" t="s">
        <v>259</v>
      </c>
      <c r="C212" s="88" t="s">
        <v>271</v>
      </c>
      <c r="D212" s="87" t="s">
        <v>0</v>
      </c>
      <c r="E212" s="90" t="s">
        <v>272</v>
      </c>
      <c r="F212" s="96">
        <f t="shared" si="48"/>
        <v>7000</v>
      </c>
      <c r="G212" s="111">
        <v>7000</v>
      </c>
      <c r="H212" s="145">
        <v>100</v>
      </c>
      <c r="I212" s="90" t="s">
        <v>78</v>
      </c>
      <c r="J212" s="111">
        <v>1500</v>
      </c>
      <c r="K212" s="104">
        <v>100</v>
      </c>
      <c r="L212" s="92"/>
      <c r="M212" s="111">
        <f t="shared" si="47"/>
        <v>0</v>
      </c>
      <c r="N212" s="83"/>
      <c r="O212" s="83">
        <v>1546745</v>
      </c>
      <c r="P212" s="94">
        <f t="shared" si="46"/>
        <v>1546745</v>
      </c>
    </row>
    <row r="213" spans="1:16" ht="27.75" hidden="1" customHeight="1" x14ac:dyDescent="0.4">
      <c r="A213" s="17"/>
      <c r="B213" s="40"/>
      <c r="C213" s="3" t="s">
        <v>798</v>
      </c>
      <c r="D213" s="22"/>
      <c r="E213" s="36"/>
      <c r="F213" s="35">
        <f>SUM(F206:F212)</f>
        <v>144022.21748841717</v>
      </c>
      <c r="G213" s="35">
        <f>SUM(G206:G212)</f>
        <v>139284</v>
      </c>
      <c r="H213" s="34">
        <f>G213/F213*100</f>
        <v>96.710078784338791</v>
      </c>
      <c r="I213" s="22"/>
      <c r="J213" s="35">
        <f>SUM(J206:J212)</f>
        <v>43084</v>
      </c>
      <c r="K213" s="10"/>
      <c r="L213" s="10"/>
      <c r="M213" s="35">
        <f>SUM(M206:M212)</f>
        <v>4738.2174884171409</v>
      </c>
      <c r="N213" s="9">
        <v>0</v>
      </c>
      <c r="O213" s="9">
        <f>O206+O207+O208+O209+O210+O211+O212</f>
        <v>5638018</v>
      </c>
      <c r="P213" s="15">
        <f t="shared" si="46"/>
        <v>5638018</v>
      </c>
    </row>
    <row r="214" spans="1:16" hidden="1" x14ac:dyDescent="0.4">
      <c r="A214" s="128">
        <v>1</v>
      </c>
      <c r="B214" s="88" t="s">
        <v>577</v>
      </c>
      <c r="C214" s="88" t="s">
        <v>578</v>
      </c>
      <c r="D214" s="88" t="s">
        <v>0</v>
      </c>
      <c r="E214" s="117" t="s">
        <v>578</v>
      </c>
      <c r="F214" s="75">
        <f t="shared" ref="F214:F224" si="49">(G214/H214)*100</f>
        <v>42031.872509960158</v>
      </c>
      <c r="G214" s="75">
        <v>37980</v>
      </c>
      <c r="H214" s="89">
        <v>90.36</v>
      </c>
      <c r="I214" s="89" t="s">
        <v>78</v>
      </c>
      <c r="J214" s="75">
        <v>7400</v>
      </c>
      <c r="K214" s="92">
        <v>100</v>
      </c>
      <c r="L214" s="92"/>
      <c r="M214" s="96">
        <f>(F214-G214)</f>
        <v>4051.8725099601579</v>
      </c>
      <c r="N214" s="83"/>
      <c r="O214" s="83">
        <v>3659746</v>
      </c>
      <c r="P214" s="94">
        <f t="shared" si="46"/>
        <v>3659746</v>
      </c>
    </row>
    <row r="215" spans="1:16" hidden="1" x14ac:dyDescent="0.4">
      <c r="A215" s="128">
        <v>2</v>
      </c>
      <c r="B215" s="88" t="s">
        <v>577</v>
      </c>
      <c r="C215" s="88" t="s">
        <v>579</v>
      </c>
      <c r="D215" s="88" t="s">
        <v>0</v>
      </c>
      <c r="E215" s="117" t="s">
        <v>580</v>
      </c>
      <c r="F215" s="75">
        <f t="shared" si="49"/>
        <v>34258.774227344154</v>
      </c>
      <c r="G215" s="75">
        <v>32700</v>
      </c>
      <c r="H215" s="89">
        <v>95.45</v>
      </c>
      <c r="I215" s="89" t="s">
        <v>78</v>
      </c>
      <c r="J215" s="75">
        <v>10500</v>
      </c>
      <c r="K215" s="92">
        <v>100</v>
      </c>
      <c r="L215" s="92"/>
      <c r="M215" s="96">
        <f>(F215-G215)</f>
        <v>1558.7742273441545</v>
      </c>
      <c r="N215" s="83"/>
      <c r="O215" s="83">
        <v>15379338</v>
      </c>
      <c r="P215" s="94">
        <f t="shared" si="46"/>
        <v>15379338</v>
      </c>
    </row>
    <row r="216" spans="1:16" hidden="1" x14ac:dyDescent="0.4">
      <c r="A216" s="128">
        <v>3</v>
      </c>
      <c r="B216" s="88" t="s">
        <v>577</v>
      </c>
      <c r="C216" s="88" t="s">
        <v>581</v>
      </c>
      <c r="D216" s="88" t="s">
        <v>0</v>
      </c>
      <c r="E216" s="117" t="s">
        <v>581</v>
      </c>
      <c r="F216" s="75">
        <f t="shared" si="49"/>
        <v>28054.86284289277</v>
      </c>
      <c r="G216" s="75">
        <v>18000</v>
      </c>
      <c r="H216" s="89">
        <v>64.16</v>
      </c>
      <c r="I216" s="89" t="s">
        <v>78</v>
      </c>
      <c r="J216" s="75">
        <v>3600</v>
      </c>
      <c r="K216" s="92">
        <v>75</v>
      </c>
      <c r="L216" s="92" t="s">
        <v>814</v>
      </c>
      <c r="M216" s="96">
        <f>(F216-G216)</f>
        <v>10054.86284289277</v>
      </c>
      <c r="N216" s="83">
        <v>28450</v>
      </c>
      <c r="O216" s="83">
        <v>256125</v>
      </c>
      <c r="P216" s="94">
        <f t="shared" si="46"/>
        <v>284575</v>
      </c>
    </row>
    <row r="217" spans="1:16" hidden="1" x14ac:dyDescent="0.4">
      <c r="A217" s="128">
        <v>4</v>
      </c>
      <c r="B217" s="88" t="s">
        <v>577</v>
      </c>
      <c r="C217" s="88" t="s">
        <v>582</v>
      </c>
      <c r="D217" s="88" t="s">
        <v>0</v>
      </c>
      <c r="E217" s="117" t="s">
        <v>583</v>
      </c>
      <c r="F217" s="75">
        <f t="shared" si="49"/>
        <v>11540.976460331298</v>
      </c>
      <c r="G217" s="75">
        <v>10590</v>
      </c>
      <c r="H217" s="89">
        <v>91.76</v>
      </c>
      <c r="I217" s="89" t="s">
        <v>78</v>
      </c>
      <c r="J217" s="75">
        <v>1950</v>
      </c>
      <c r="K217" s="92">
        <v>100</v>
      </c>
      <c r="L217" s="92"/>
      <c r="M217" s="96">
        <f t="shared" ref="M217:M224" si="50">(F217-G217)</f>
        <v>950.97646033129786</v>
      </c>
      <c r="N217" s="83"/>
      <c r="O217" s="83"/>
      <c r="P217" s="94">
        <f t="shared" si="46"/>
        <v>0</v>
      </c>
    </row>
    <row r="218" spans="1:16" hidden="1" x14ac:dyDescent="0.4">
      <c r="A218" s="128">
        <v>5</v>
      </c>
      <c r="B218" s="88" t="s">
        <v>577</v>
      </c>
      <c r="C218" s="88" t="s">
        <v>584</v>
      </c>
      <c r="D218" s="88" t="s">
        <v>0</v>
      </c>
      <c r="E218" s="117" t="s">
        <v>584</v>
      </c>
      <c r="F218" s="75">
        <f t="shared" si="49"/>
        <v>14042.553191489362</v>
      </c>
      <c r="G218" s="75">
        <v>13200</v>
      </c>
      <c r="H218" s="89">
        <v>94</v>
      </c>
      <c r="I218" s="89" t="s">
        <v>78</v>
      </c>
      <c r="J218" s="75">
        <v>1890</v>
      </c>
      <c r="K218" s="92">
        <v>43</v>
      </c>
      <c r="L218" s="92" t="s">
        <v>814</v>
      </c>
      <c r="M218" s="96">
        <f t="shared" si="50"/>
        <v>842.55319148936178</v>
      </c>
      <c r="N218" s="83"/>
      <c r="O218" s="83"/>
      <c r="P218" s="94">
        <f t="shared" si="46"/>
        <v>0</v>
      </c>
    </row>
    <row r="219" spans="1:16" hidden="1" x14ac:dyDescent="0.4">
      <c r="A219" s="128">
        <v>6</v>
      </c>
      <c r="B219" s="88" t="s">
        <v>577</v>
      </c>
      <c r="C219" s="88" t="s">
        <v>585</v>
      </c>
      <c r="D219" s="88" t="s">
        <v>0</v>
      </c>
      <c r="E219" s="117" t="s">
        <v>585</v>
      </c>
      <c r="F219" s="75">
        <f t="shared" si="49"/>
        <v>6697.916666666667</v>
      </c>
      <c r="G219" s="75">
        <v>6430</v>
      </c>
      <c r="H219" s="89">
        <v>96</v>
      </c>
      <c r="I219" s="89" t="s">
        <v>78</v>
      </c>
      <c r="J219" s="75">
        <v>1400</v>
      </c>
      <c r="K219" s="92">
        <v>84</v>
      </c>
      <c r="L219" s="92" t="s">
        <v>814</v>
      </c>
      <c r="M219" s="96">
        <f t="shared" si="50"/>
        <v>267.91666666666697</v>
      </c>
      <c r="N219" s="83">
        <v>147250</v>
      </c>
      <c r="O219" s="83">
        <v>1340808</v>
      </c>
      <c r="P219" s="94">
        <f t="shared" si="46"/>
        <v>1488058</v>
      </c>
    </row>
    <row r="220" spans="1:16" hidden="1" x14ac:dyDescent="0.4">
      <c r="A220" s="128">
        <v>7</v>
      </c>
      <c r="B220" s="88" t="s">
        <v>577</v>
      </c>
      <c r="C220" s="88" t="s">
        <v>586</v>
      </c>
      <c r="D220" s="88" t="s">
        <v>0</v>
      </c>
      <c r="E220" s="117" t="s">
        <v>586</v>
      </c>
      <c r="F220" s="75">
        <f t="shared" si="49"/>
        <v>7555.5555555555557</v>
      </c>
      <c r="G220" s="75">
        <v>6800</v>
      </c>
      <c r="H220" s="89">
        <v>90</v>
      </c>
      <c r="I220" s="89" t="s">
        <v>78</v>
      </c>
      <c r="J220" s="75">
        <v>3370</v>
      </c>
      <c r="K220" s="92">
        <v>100</v>
      </c>
      <c r="L220" s="92"/>
      <c r="M220" s="96">
        <f t="shared" si="50"/>
        <v>755.55555555555566</v>
      </c>
      <c r="N220" s="83"/>
      <c r="O220" s="83">
        <v>205266</v>
      </c>
      <c r="P220" s="94">
        <f t="shared" si="46"/>
        <v>205266</v>
      </c>
    </row>
    <row r="221" spans="1:16" hidden="1" x14ac:dyDescent="0.4">
      <c r="A221" s="128">
        <v>8</v>
      </c>
      <c r="B221" s="88" t="s">
        <v>577</v>
      </c>
      <c r="C221" s="88" t="s">
        <v>587</v>
      </c>
      <c r="D221" s="88" t="s">
        <v>0</v>
      </c>
      <c r="E221" s="117" t="s">
        <v>588</v>
      </c>
      <c r="F221" s="75">
        <f t="shared" si="49"/>
        <v>14901.960784313727</v>
      </c>
      <c r="G221" s="75">
        <v>7600</v>
      </c>
      <c r="H221" s="89">
        <v>51</v>
      </c>
      <c r="I221" s="89" t="s">
        <v>78</v>
      </c>
      <c r="J221" s="75">
        <v>2700</v>
      </c>
      <c r="K221" s="92">
        <v>100</v>
      </c>
      <c r="L221" s="92"/>
      <c r="M221" s="96">
        <f t="shared" si="50"/>
        <v>7301.9607843137273</v>
      </c>
      <c r="N221" s="83"/>
      <c r="O221" s="83">
        <v>150115</v>
      </c>
      <c r="P221" s="94">
        <f t="shared" si="46"/>
        <v>150115</v>
      </c>
    </row>
    <row r="222" spans="1:16" ht="43.75" hidden="1" x14ac:dyDescent="0.4">
      <c r="A222" s="128">
        <v>9</v>
      </c>
      <c r="B222" s="88" t="s">
        <v>577</v>
      </c>
      <c r="C222" s="88" t="s">
        <v>589</v>
      </c>
      <c r="D222" s="88" t="s">
        <v>0</v>
      </c>
      <c r="E222" s="117" t="s">
        <v>590</v>
      </c>
      <c r="F222" s="75">
        <f t="shared" si="49"/>
        <v>11384.444444444445</v>
      </c>
      <c r="G222" s="75">
        <v>5123</v>
      </c>
      <c r="H222" s="89">
        <v>45</v>
      </c>
      <c r="I222" s="89" t="s">
        <v>78</v>
      </c>
      <c r="J222" s="75">
        <v>2700</v>
      </c>
      <c r="K222" s="92">
        <v>96.55</v>
      </c>
      <c r="L222" s="92" t="s">
        <v>814</v>
      </c>
      <c r="M222" s="96">
        <f t="shared" si="50"/>
        <v>6261.4444444444453</v>
      </c>
      <c r="N222" s="83">
        <v>12407</v>
      </c>
      <c r="O222" s="83">
        <v>99900</v>
      </c>
      <c r="P222" s="94">
        <f t="shared" si="46"/>
        <v>112307</v>
      </c>
    </row>
    <row r="223" spans="1:16" ht="29.15" hidden="1" x14ac:dyDescent="0.4">
      <c r="A223" s="128">
        <v>10</v>
      </c>
      <c r="B223" s="88" t="s">
        <v>577</v>
      </c>
      <c r="C223" s="88" t="s">
        <v>591</v>
      </c>
      <c r="D223" s="88" t="s">
        <v>0</v>
      </c>
      <c r="E223" s="117" t="s">
        <v>592</v>
      </c>
      <c r="F223" s="75">
        <f t="shared" si="49"/>
        <v>10376.666666666666</v>
      </c>
      <c r="G223" s="75">
        <v>6226</v>
      </c>
      <c r="H223" s="89">
        <v>60</v>
      </c>
      <c r="I223" s="89" t="s">
        <v>78</v>
      </c>
      <c r="J223" s="75">
        <v>520</v>
      </c>
      <c r="K223" s="92">
        <v>100</v>
      </c>
      <c r="L223" s="92"/>
      <c r="M223" s="96">
        <f t="shared" si="50"/>
        <v>4150.6666666666661</v>
      </c>
      <c r="N223" s="83"/>
      <c r="O223" s="83"/>
      <c r="P223" s="94">
        <f t="shared" si="46"/>
        <v>0</v>
      </c>
    </row>
    <row r="224" spans="1:16" hidden="1" x14ac:dyDescent="0.4">
      <c r="A224" s="128">
        <v>11</v>
      </c>
      <c r="B224" s="88" t="s">
        <v>577</v>
      </c>
      <c r="C224" s="88" t="s">
        <v>593</v>
      </c>
      <c r="D224" s="88" t="s">
        <v>0</v>
      </c>
      <c r="E224" s="117" t="s">
        <v>594</v>
      </c>
      <c r="F224" s="75">
        <f t="shared" si="49"/>
        <v>11000</v>
      </c>
      <c r="G224" s="75">
        <v>6600</v>
      </c>
      <c r="H224" s="89">
        <v>60</v>
      </c>
      <c r="I224" s="89" t="s">
        <v>398</v>
      </c>
      <c r="J224" s="75">
        <v>953</v>
      </c>
      <c r="K224" s="92">
        <v>100</v>
      </c>
      <c r="L224" s="92"/>
      <c r="M224" s="96">
        <f t="shared" si="50"/>
        <v>4400</v>
      </c>
      <c r="N224" s="83"/>
      <c r="O224" s="83">
        <v>1080923</v>
      </c>
      <c r="P224" s="94">
        <f t="shared" si="46"/>
        <v>1080923</v>
      </c>
    </row>
    <row r="225" spans="1:16" ht="19.5" hidden="1" customHeight="1" x14ac:dyDescent="0.4">
      <c r="A225" s="55"/>
      <c r="B225" s="40"/>
      <c r="C225" s="3" t="s">
        <v>797</v>
      </c>
      <c r="D225" s="42"/>
      <c r="E225" s="36"/>
      <c r="F225" s="43">
        <f>SUM(F214:F224)</f>
        <v>191845.58334966478</v>
      </c>
      <c r="G225" s="43">
        <f>SUM(G214:G224)</f>
        <v>151249</v>
      </c>
      <c r="H225" s="44">
        <f>G225/F225*100</f>
        <v>78.838927307660782</v>
      </c>
      <c r="I225" s="42"/>
      <c r="J225" s="43">
        <f>SUM(J214:J224)</f>
        <v>36983</v>
      </c>
      <c r="K225" s="29"/>
      <c r="L225" s="29"/>
      <c r="M225" s="30">
        <f>SUM(M214:M224)</f>
        <v>40596.583349664805</v>
      </c>
      <c r="N225" s="9">
        <f>N214+N215+N216+N217+N218+N219+N220+N221+N222+N223+N224</f>
        <v>188107</v>
      </c>
      <c r="O225" s="9">
        <f t="shared" ref="O225:P225" si="51">O214+O215+O216+O217+O218+O219+O220+O221+O222+O223+O224</f>
        <v>22172221</v>
      </c>
      <c r="P225" s="15">
        <f t="shared" si="51"/>
        <v>22360328</v>
      </c>
    </row>
    <row r="226" spans="1:16" ht="29.15" hidden="1" x14ac:dyDescent="0.4">
      <c r="A226" s="128">
        <v>1</v>
      </c>
      <c r="B226" s="88" t="s">
        <v>335</v>
      </c>
      <c r="C226" s="88" t="s">
        <v>336</v>
      </c>
      <c r="D226" s="92" t="s">
        <v>0</v>
      </c>
      <c r="E226" s="90" t="s">
        <v>337</v>
      </c>
      <c r="F226" s="96">
        <f t="shared" ref="F226:F237" si="52">(G226*100)/H226</f>
        <v>66811.746198217093</v>
      </c>
      <c r="G226" s="96">
        <v>50964</v>
      </c>
      <c r="H226" s="92">
        <v>76.28</v>
      </c>
      <c r="I226" s="92" t="s">
        <v>334</v>
      </c>
      <c r="J226" s="146">
        <v>7866.57</v>
      </c>
      <c r="K226" s="92">
        <v>100</v>
      </c>
      <c r="L226" s="92"/>
      <c r="M226" s="96">
        <f t="shared" ref="M226:M237" si="53">F226-G226</f>
        <v>15847.746198217093</v>
      </c>
      <c r="N226" s="83"/>
      <c r="O226" s="83">
        <v>8670621</v>
      </c>
      <c r="P226" s="94">
        <f t="shared" si="46"/>
        <v>8670621</v>
      </c>
    </row>
    <row r="227" spans="1:16" ht="58.3" hidden="1" x14ac:dyDescent="0.4">
      <c r="A227" s="128">
        <v>2</v>
      </c>
      <c r="B227" s="88" t="s">
        <v>335</v>
      </c>
      <c r="C227" s="88" t="s">
        <v>338</v>
      </c>
      <c r="D227" s="92" t="s">
        <v>0</v>
      </c>
      <c r="E227" s="90" t="s">
        <v>339</v>
      </c>
      <c r="F227" s="96">
        <f t="shared" si="52"/>
        <v>12657.736101808438</v>
      </c>
      <c r="G227" s="96">
        <v>9449</v>
      </c>
      <c r="H227" s="92">
        <v>74.650000000000006</v>
      </c>
      <c r="I227" s="92" t="s">
        <v>334</v>
      </c>
      <c r="J227" s="146">
        <v>790.46</v>
      </c>
      <c r="K227" s="92">
        <v>100</v>
      </c>
      <c r="L227" s="92"/>
      <c r="M227" s="96">
        <f t="shared" si="53"/>
        <v>3208.7361018084375</v>
      </c>
      <c r="N227" s="83"/>
      <c r="O227" s="83">
        <v>1637718</v>
      </c>
      <c r="P227" s="94">
        <f>N227+O227</f>
        <v>1637718</v>
      </c>
    </row>
    <row r="228" spans="1:16" ht="29.15" hidden="1" x14ac:dyDescent="0.4">
      <c r="A228" s="128">
        <v>3</v>
      </c>
      <c r="B228" s="88" t="s">
        <v>335</v>
      </c>
      <c r="C228" s="88" t="s">
        <v>340</v>
      </c>
      <c r="D228" s="92" t="s">
        <v>0</v>
      </c>
      <c r="E228" s="90" t="s">
        <v>341</v>
      </c>
      <c r="F228" s="96">
        <f t="shared" si="52"/>
        <v>13382.952330320752</v>
      </c>
      <c r="G228" s="96">
        <v>7552</v>
      </c>
      <c r="H228" s="92">
        <v>56.43</v>
      </c>
      <c r="I228" s="92" t="s">
        <v>334</v>
      </c>
      <c r="J228" s="146">
        <v>1147.76</v>
      </c>
      <c r="K228" s="92">
        <v>100</v>
      </c>
      <c r="L228" s="92"/>
      <c r="M228" s="96">
        <f t="shared" si="53"/>
        <v>5830.9523303207516</v>
      </c>
      <c r="N228" s="83"/>
      <c r="O228" s="83">
        <v>2956054</v>
      </c>
      <c r="P228" s="94">
        <f t="shared" si="46"/>
        <v>2956054</v>
      </c>
    </row>
    <row r="229" spans="1:16" hidden="1" x14ac:dyDescent="0.4">
      <c r="A229" s="128">
        <v>4</v>
      </c>
      <c r="B229" s="88" t="s">
        <v>335</v>
      </c>
      <c r="C229" s="88" t="s">
        <v>342</v>
      </c>
      <c r="D229" s="92" t="s">
        <v>0</v>
      </c>
      <c r="E229" s="90" t="s">
        <v>343</v>
      </c>
      <c r="F229" s="96">
        <f t="shared" si="52"/>
        <v>10429.330185895544</v>
      </c>
      <c r="G229" s="96">
        <v>7069</v>
      </c>
      <c r="H229" s="92">
        <v>67.78</v>
      </c>
      <c r="I229" s="92" t="s">
        <v>334</v>
      </c>
      <c r="J229" s="146">
        <v>989.23</v>
      </c>
      <c r="K229" s="92">
        <v>100</v>
      </c>
      <c r="L229" s="92"/>
      <c r="M229" s="96">
        <f t="shared" si="53"/>
        <v>3360.3301858955438</v>
      </c>
      <c r="N229" s="83"/>
      <c r="O229" s="83">
        <v>1730845</v>
      </c>
      <c r="P229" s="94">
        <f t="shared" si="46"/>
        <v>1730845</v>
      </c>
    </row>
    <row r="230" spans="1:16" hidden="1" x14ac:dyDescent="0.4">
      <c r="A230" s="128">
        <v>5</v>
      </c>
      <c r="B230" s="88" t="s">
        <v>335</v>
      </c>
      <c r="C230" s="88" t="s">
        <v>344</v>
      </c>
      <c r="D230" s="92" t="s">
        <v>0</v>
      </c>
      <c r="E230" s="90" t="s">
        <v>345</v>
      </c>
      <c r="F230" s="96">
        <f t="shared" si="52"/>
        <v>69391.565478521996</v>
      </c>
      <c r="G230" s="96">
        <v>53147</v>
      </c>
      <c r="H230" s="92">
        <v>76.59</v>
      </c>
      <c r="I230" s="92" t="s">
        <v>334</v>
      </c>
      <c r="J230" s="146">
        <v>5847.37</v>
      </c>
      <c r="K230" s="92">
        <v>100</v>
      </c>
      <c r="L230" s="92"/>
      <c r="M230" s="96">
        <f t="shared" si="53"/>
        <v>16244.565478521996</v>
      </c>
      <c r="N230" s="83"/>
      <c r="O230" s="83">
        <v>10092252</v>
      </c>
      <c r="P230" s="94">
        <f t="shared" si="46"/>
        <v>10092252</v>
      </c>
    </row>
    <row r="231" spans="1:16" hidden="1" x14ac:dyDescent="0.4">
      <c r="A231" s="128">
        <v>6</v>
      </c>
      <c r="B231" s="88" t="s">
        <v>335</v>
      </c>
      <c r="C231" s="88" t="s">
        <v>346</v>
      </c>
      <c r="D231" s="92" t="s">
        <v>0</v>
      </c>
      <c r="E231" s="90" t="s">
        <v>347</v>
      </c>
      <c r="F231" s="96">
        <f t="shared" si="52"/>
        <v>14765.00762512131</v>
      </c>
      <c r="G231" s="96">
        <v>10650</v>
      </c>
      <c r="H231" s="92">
        <v>72.13</v>
      </c>
      <c r="I231" s="92" t="s">
        <v>334</v>
      </c>
      <c r="J231" s="146">
        <v>1174.96</v>
      </c>
      <c r="K231" s="92">
        <v>100</v>
      </c>
      <c r="L231" s="92"/>
      <c r="M231" s="96">
        <f t="shared" si="53"/>
        <v>4115.0076251213104</v>
      </c>
      <c r="N231" s="83"/>
      <c r="O231" s="83">
        <v>5837937</v>
      </c>
      <c r="P231" s="94">
        <f t="shared" si="46"/>
        <v>5837937</v>
      </c>
    </row>
    <row r="232" spans="1:16" ht="29.15" hidden="1" x14ac:dyDescent="0.4">
      <c r="A232" s="128">
        <v>7</v>
      </c>
      <c r="B232" s="88" t="s">
        <v>335</v>
      </c>
      <c r="C232" s="88" t="s">
        <v>348</v>
      </c>
      <c r="D232" s="92" t="s">
        <v>0</v>
      </c>
      <c r="E232" s="90" t="s">
        <v>349</v>
      </c>
      <c r="F232" s="96">
        <f t="shared" si="52"/>
        <v>21143.996134331963</v>
      </c>
      <c r="G232" s="96">
        <v>17503</v>
      </c>
      <c r="H232" s="92">
        <v>82.78</v>
      </c>
      <c r="I232" s="92" t="s">
        <v>334</v>
      </c>
      <c r="J232" s="146">
        <v>2520</v>
      </c>
      <c r="K232" s="92">
        <v>100</v>
      </c>
      <c r="L232" s="92"/>
      <c r="M232" s="96">
        <f t="shared" si="53"/>
        <v>3640.9961343319628</v>
      </c>
      <c r="N232" s="83"/>
      <c r="O232" s="83"/>
      <c r="P232" s="94">
        <f t="shared" si="46"/>
        <v>0</v>
      </c>
    </row>
    <row r="233" spans="1:16" ht="29.15" hidden="1" x14ac:dyDescent="0.4">
      <c r="A233" s="128">
        <v>8</v>
      </c>
      <c r="B233" s="88" t="s">
        <v>335</v>
      </c>
      <c r="C233" s="88" t="s">
        <v>350</v>
      </c>
      <c r="D233" s="92" t="s">
        <v>0</v>
      </c>
      <c r="E233" s="90" t="s">
        <v>351</v>
      </c>
      <c r="F233" s="96">
        <f t="shared" si="52"/>
        <v>37160.065981628053</v>
      </c>
      <c r="G233" s="96">
        <v>24555</v>
      </c>
      <c r="H233" s="92">
        <v>66.078999999999994</v>
      </c>
      <c r="I233" s="92" t="s">
        <v>352</v>
      </c>
      <c r="J233" s="146">
        <v>4911</v>
      </c>
      <c r="K233" s="92">
        <v>100</v>
      </c>
      <c r="L233" s="92"/>
      <c r="M233" s="96">
        <f t="shared" si="53"/>
        <v>12605.065981628053</v>
      </c>
      <c r="N233" s="83"/>
      <c r="O233" s="83"/>
      <c r="P233" s="94">
        <f t="shared" si="46"/>
        <v>0</v>
      </c>
    </row>
    <row r="234" spans="1:16" hidden="1" x14ac:dyDescent="0.4">
      <c r="A234" s="128">
        <v>9</v>
      </c>
      <c r="B234" s="88" t="s">
        <v>335</v>
      </c>
      <c r="C234" s="88" t="s">
        <v>353</v>
      </c>
      <c r="D234" s="92" t="s">
        <v>0</v>
      </c>
      <c r="E234" s="90" t="s">
        <v>354</v>
      </c>
      <c r="F234" s="96">
        <f t="shared" si="52"/>
        <v>22693.968726731197</v>
      </c>
      <c r="G234" s="96">
        <v>15239</v>
      </c>
      <c r="H234" s="92">
        <v>67.150000000000006</v>
      </c>
      <c r="I234" s="92" t="s">
        <v>352</v>
      </c>
      <c r="J234" s="146">
        <v>3048</v>
      </c>
      <c r="K234" s="92">
        <v>100</v>
      </c>
      <c r="L234" s="92"/>
      <c r="M234" s="96">
        <f t="shared" si="53"/>
        <v>7454.9687267311965</v>
      </c>
      <c r="N234" s="83"/>
      <c r="O234" s="83"/>
      <c r="P234" s="94">
        <f t="shared" si="46"/>
        <v>0</v>
      </c>
    </row>
    <row r="235" spans="1:16" hidden="1" x14ac:dyDescent="0.4">
      <c r="A235" s="128">
        <v>10</v>
      </c>
      <c r="B235" s="88" t="s">
        <v>335</v>
      </c>
      <c r="C235" s="88" t="s">
        <v>355</v>
      </c>
      <c r="D235" s="92" t="s">
        <v>0</v>
      </c>
      <c r="E235" s="90" t="s">
        <v>356</v>
      </c>
      <c r="F235" s="96">
        <f t="shared" si="52"/>
        <v>23392.00526402369</v>
      </c>
      <c r="G235" s="96">
        <v>14220</v>
      </c>
      <c r="H235" s="92">
        <v>60.79</v>
      </c>
      <c r="I235" s="92" t="s">
        <v>334</v>
      </c>
      <c r="J235" s="146">
        <v>2844</v>
      </c>
      <c r="K235" s="92">
        <v>100</v>
      </c>
      <c r="L235" s="92"/>
      <c r="M235" s="96">
        <f t="shared" si="53"/>
        <v>9172.00526402369</v>
      </c>
      <c r="N235" s="83"/>
      <c r="O235" s="83">
        <v>381070</v>
      </c>
      <c r="P235" s="94">
        <f t="shared" si="46"/>
        <v>381070</v>
      </c>
    </row>
    <row r="236" spans="1:16" hidden="1" x14ac:dyDescent="0.4">
      <c r="A236" s="128">
        <v>11</v>
      </c>
      <c r="B236" s="88" t="s">
        <v>335</v>
      </c>
      <c r="C236" s="88" t="s">
        <v>357</v>
      </c>
      <c r="D236" s="92" t="s">
        <v>0</v>
      </c>
      <c r="E236" s="90" t="s">
        <v>358</v>
      </c>
      <c r="F236" s="96">
        <f t="shared" si="52"/>
        <v>24160.940601618571</v>
      </c>
      <c r="G236" s="96">
        <v>15823</v>
      </c>
      <c r="H236" s="92">
        <v>65.489999999999995</v>
      </c>
      <c r="I236" s="92" t="s">
        <v>352</v>
      </c>
      <c r="J236" s="146">
        <v>3165</v>
      </c>
      <c r="K236" s="92">
        <v>100</v>
      </c>
      <c r="L236" s="92"/>
      <c r="M236" s="96">
        <f t="shared" si="53"/>
        <v>8337.9406016185712</v>
      </c>
      <c r="N236" s="83"/>
      <c r="O236" s="83"/>
      <c r="P236" s="94">
        <f t="shared" si="46"/>
        <v>0</v>
      </c>
    </row>
    <row r="237" spans="1:16" hidden="1" x14ac:dyDescent="0.4">
      <c r="A237" s="128">
        <v>12</v>
      </c>
      <c r="B237" s="88" t="s">
        <v>335</v>
      </c>
      <c r="C237" s="88" t="s">
        <v>359</v>
      </c>
      <c r="D237" s="92" t="s">
        <v>0</v>
      </c>
      <c r="E237" s="90" t="s">
        <v>360</v>
      </c>
      <c r="F237" s="96">
        <f t="shared" si="52"/>
        <v>8973.0491456755317</v>
      </c>
      <c r="G237" s="96">
        <v>5094</v>
      </c>
      <c r="H237" s="92">
        <v>56.77</v>
      </c>
      <c r="I237" s="92" t="s">
        <v>352</v>
      </c>
      <c r="J237" s="146">
        <v>1019</v>
      </c>
      <c r="K237" s="92">
        <v>100</v>
      </c>
      <c r="L237" s="92"/>
      <c r="M237" s="96">
        <f t="shared" si="53"/>
        <v>3879.0491456755317</v>
      </c>
      <c r="N237" s="83"/>
      <c r="O237" s="83">
        <v>419411</v>
      </c>
      <c r="P237" s="94">
        <f t="shared" si="46"/>
        <v>419411</v>
      </c>
    </row>
    <row r="238" spans="1:16" hidden="1" x14ac:dyDescent="0.4">
      <c r="A238" s="56"/>
      <c r="B238" s="3"/>
      <c r="C238" s="3" t="s">
        <v>796</v>
      </c>
      <c r="D238" s="29"/>
      <c r="E238" s="36" t="s">
        <v>54</v>
      </c>
      <c r="F238" s="30">
        <f>SUM(F226:F237)</f>
        <v>324962.36377389415</v>
      </c>
      <c r="G238" s="30">
        <f>SUM(G226:G237)</f>
        <v>231265</v>
      </c>
      <c r="H238" s="31">
        <f>G238/F238*100</f>
        <v>71.166702911144526</v>
      </c>
      <c r="I238" s="29"/>
      <c r="J238" s="48">
        <f>SUM(J226:J237)</f>
        <v>35323.35</v>
      </c>
      <c r="K238" s="29"/>
      <c r="L238" s="29"/>
      <c r="M238" s="30">
        <f>SUM(M226:M237)</f>
        <v>93697.363773894132</v>
      </c>
      <c r="N238" s="9"/>
      <c r="O238" s="9">
        <f>O226+O227+O228+O229+O230+O231+O232+O233+O234+O235+O236+O237</f>
        <v>31725908</v>
      </c>
      <c r="P238" s="15">
        <f t="shared" si="46"/>
        <v>31725908</v>
      </c>
    </row>
    <row r="239" spans="1:16" ht="29.15" hidden="1" x14ac:dyDescent="0.4">
      <c r="A239" s="110">
        <v>1</v>
      </c>
      <c r="B239" s="87" t="s">
        <v>107</v>
      </c>
      <c r="C239" s="88" t="s">
        <v>108</v>
      </c>
      <c r="D239" s="137" t="s">
        <v>0</v>
      </c>
      <c r="E239" s="90" t="s">
        <v>109</v>
      </c>
      <c r="F239" s="123">
        <v>68542</v>
      </c>
      <c r="G239" s="74">
        <v>50000</v>
      </c>
      <c r="H239" s="137"/>
      <c r="I239" s="137" t="s">
        <v>47</v>
      </c>
      <c r="J239" s="74">
        <v>8300</v>
      </c>
      <c r="K239" s="92" t="s">
        <v>299</v>
      </c>
      <c r="L239" s="92" t="s">
        <v>827</v>
      </c>
      <c r="M239" s="105">
        <f>F239-G239</f>
        <v>18542</v>
      </c>
      <c r="N239" s="83">
        <v>45000</v>
      </c>
      <c r="O239" s="83"/>
      <c r="P239" s="94">
        <f t="shared" si="46"/>
        <v>45000</v>
      </c>
    </row>
    <row r="240" spans="1:16" hidden="1" x14ac:dyDescent="0.4">
      <c r="A240" s="110">
        <v>2</v>
      </c>
      <c r="B240" s="87" t="s">
        <v>107</v>
      </c>
      <c r="C240" s="88" t="s">
        <v>110</v>
      </c>
      <c r="D240" s="137" t="s">
        <v>0</v>
      </c>
      <c r="E240" s="90" t="s">
        <v>111</v>
      </c>
      <c r="F240" s="123">
        <v>35460</v>
      </c>
      <c r="G240" s="74">
        <v>29350</v>
      </c>
      <c r="H240" s="137"/>
      <c r="I240" s="137" t="s">
        <v>47</v>
      </c>
      <c r="J240" s="74">
        <v>2850</v>
      </c>
      <c r="K240" s="147">
        <v>100</v>
      </c>
      <c r="L240" s="104"/>
      <c r="M240" s="105">
        <f t="shared" ref="M240:M243" si="54">F240-G240</f>
        <v>6110</v>
      </c>
      <c r="N240" s="83"/>
      <c r="O240" s="83">
        <v>1442781</v>
      </c>
      <c r="P240" s="94">
        <f t="shared" si="46"/>
        <v>1442781</v>
      </c>
    </row>
    <row r="241" spans="1:16" ht="29.15" hidden="1" x14ac:dyDescent="0.4">
      <c r="A241" s="110">
        <v>3</v>
      </c>
      <c r="B241" s="87" t="s">
        <v>107</v>
      </c>
      <c r="C241" s="88" t="s">
        <v>112</v>
      </c>
      <c r="D241" s="137" t="s">
        <v>0</v>
      </c>
      <c r="E241" s="90" t="s">
        <v>113</v>
      </c>
      <c r="F241" s="123">
        <v>18500</v>
      </c>
      <c r="G241" s="74">
        <v>16400</v>
      </c>
      <c r="H241" s="137"/>
      <c r="I241" s="137" t="s">
        <v>47</v>
      </c>
      <c r="J241" s="74">
        <v>2400</v>
      </c>
      <c r="K241" s="147">
        <f>6/9*100</f>
        <v>66.666666666666657</v>
      </c>
      <c r="L241" s="104" t="s">
        <v>827</v>
      </c>
      <c r="M241" s="105">
        <f t="shared" si="54"/>
        <v>2100</v>
      </c>
      <c r="N241" s="83">
        <v>37021</v>
      </c>
      <c r="O241" s="83">
        <v>3571701</v>
      </c>
      <c r="P241" s="94">
        <f t="shared" si="46"/>
        <v>3608722</v>
      </c>
    </row>
    <row r="242" spans="1:16" ht="58.3" hidden="1" x14ac:dyDescent="0.4">
      <c r="A242" s="110">
        <v>4</v>
      </c>
      <c r="B242" s="87" t="s">
        <v>107</v>
      </c>
      <c r="C242" s="88" t="s">
        <v>114</v>
      </c>
      <c r="D242" s="137" t="s">
        <v>0</v>
      </c>
      <c r="E242" s="90" t="s">
        <v>115</v>
      </c>
      <c r="F242" s="123">
        <v>15420</v>
      </c>
      <c r="G242" s="74">
        <v>13256</v>
      </c>
      <c r="H242" s="137"/>
      <c r="I242" s="137" t="s">
        <v>47</v>
      </c>
      <c r="J242" s="74">
        <v>871</v>
      </c>
      <c r="K242" s="92" t="s">
        <v>300</v>
      </c>
      <c r="L242" s="139" t="s">
        <v>828</v>
      </c>
      <c r="M242" s="105">
        <f t="shared" si="54"/>
        <v>2164</v>
      </c>
      <c r="N242" s="83">
        <v>235123</v>
      </c>
      <c r="O242" s="83">
        <v>2117999</v>
      </c>
      <c r="P242" s="94">
        <f t="shared" si="46"/>
        <v>2353122</v>
      </c>
    </row>
    <row r="243" spans="1:16" ht="43.75" hidden="1" x14ac:dyDescent="0.4">
      <c r="A243" s="110">
        <v>5</v>
      </c>
      <c r="B243" s="87" t="s">
        <v>107</v>
      </c>
      <c r="C243" s="88" t="s">
        <v>116</v>
      </c>
      <c r="D243" s="137" t="s">
        <v>0</v>
      </c>
      <c r="E243" s="90" t="s">
        <v>117</v>
      </c>
      <c r="F243" s="123">
        <v>8560</v>
      </c>
      <c r="G243" s="74">
        <v>6693</v>
      </c>
      <c r="H243" s="137"/>
      <c r="I243" s="137" t="s">
        <v>47</v>
      </c>
      <c r="J243" s="74">
        <v>741</v>
      </c>
      <c r="K243" s="139" t="s">
        <v>301</v>
      </c>
      <c r="L243" s="139" t="s">
        <v>829</v>
      </c>
      <c r="M243" s="105">
        <f t="shared" si="54"/>
        <v>1867</v>
      </c>
      <c r="N243" s="83">
        <v>110548</v>
      </c>
      <c r="O243" s="83">
        <v>942283</v>
      </c>
      <c r="P243" s="94">
        <f t="shared" si="46"/>
        <v>1052831</v>
      </c>
    </row>
    <row r="244" spans="1:16" ht="24" hidden="1" customHeight="1" x14ac:dyDescent="0.4">
      <c r="A244" s="17"/>
      <c r="B244" s="40"/>
      <c r="C244" s="3" t="s">
        <v>795</v>
      </c>
      <c r="D244" s="22"/>
      <c r="E244" s="36"/>
      <c r="F244" s="39">
        <f>SUM(F239:F243)</f>
        <v>146482</v>
      </c>
      <c r="G244" s="39">
        <f>SUM(G239:G243)</f>
        <v>115699</v>
      </c>
      <c r="H244" s="22">
        <f>G244/F244*100</f>
        <v>78.985131278928463</v>
      </c>
      <c r="I244" s="22"/>
      <c r="J244" s="39">
        <f>SUM(J239:J243)</f>
        <v>15162</v>
      </c>
      <c r="K244" s="39"/>
      <c r="L244" s="39"/>
      <c r="M244" s="39">
        <f t="shared" ref="M244" si="55">SUM(M239:M243)</f>
        <v>30783</v>
      </c>
      <c r="N244" s="9">
        <f>N239+N240+N241+N242+N243</f>
        <v>427692</v>
      </c>
      <c r="O244" s="9">
        <f t="shared" ref="O244:P244" si="56">O239+O240+O241+O242+O243</f>
        <v>8074764</v>
      </c>
      <c r="P244" s="15">
        <f t="shared" si="56"/>
        <v>8502456</v>
      </c>
    </row>
    <row r="245" spans="1:16" ht="102" hidden="1" x14ac:dyDescent="0.4">
      <c r="A245" s="116">
        <v>1</v>
      </c>
      <c r="B245" s="88" t="s">
        <v>193</v>
      </c>
      <c r="C245" s="88" t="s">
        <v>194</v>
      </c>
      <c r="D245" s="88" t="s">
        <v>0</v>
      </c>
      <c r="E245" s="117" t="s">
        <v>195</v>
      </c>
      <c r="F245" s="148">
        <f t="shared" ref="F245:F255" si="57">G245/H245*100</f>
        <v>186784.71421512106</v>
      </c>
      <c r="G245" s="149">
        <v>113397</v>
      </c>
      <c r="H245" s="112">
        <v>60.71</v>
      </c>
      <c r="I245" s="112" t="s">
        <v>53</v>
      </c>
      <c r="J245" s="148">
        <v>18376</v>
      </c>
      <c r="K245" s="92">
        <v>100</v>
      </c>
      <c r="L245" s="92"/>
      <c r="M245" s="96">
        <f t="shared" ref="M245:M255" si="58">F245-G245</f>
        <v>73387.714215121057</v>
      </c>
      <c r="N245" s="83"/>
      <c r="O245" s="83">
        <v>6502144</v>
      </c>
      <c r="P245" s="94">
        <f t="shared" si="46"/>
        <v>6502144</v>
      </c>
    </row>
    <row r="246" spans="1:16" ht="58.3" hidden="1" x14ac:dyDescent="0.4">
      <c r="A246" s="116">
        <v>2</v>
      </c>
      <c r="B246" s="88" t="s">
        <v>193</v>
      </c>
      <c r="C246" s="88" t="s">
        <v>196</v>
      </c>
      <c r="D246" s="88" t="s">
        <v>0</v>
      </c>
      <c r="E246" s="117" t="s">
        <v>197</v>
      </c>
      <c r="F246" s="148">
        <f t="shared" si="57"/>
        <v>122880.62682439697</v>
      </c>
      <c r="G246" s="149">
        <v>79983</v>
      </c>
      <c r="H246" s="112">
        <v>65.09</v>
      </c>
      <c r="I246" s="112" t="s">
        <v>78</v>
      </c>
      <c r="J246" s="149">
        <v>10274</v>
      </c>
      <c r="K246" s="92">
        <v>100</v>
      </c>
      <c r="L246" s="92"/>
      <c r="M246" s="96">
        <f t="shared" si="58"/>
        <v>42897.626824396968</v>
      </c>
      <c r="N246" s="83"/>
      <c r="O246" s="83">
        <v>3775024</v>
      </c>
      <c r="P246" s="94">
        <f t="shared" si="46"/>
        <v>3775024</v>
      </c>
    </row>
    <row r="247" spans="1:16" ht="43.75" hidden="1" x14ac:dyDescent="0.4">
      <c r="A247" s="116">
        <v>3</v>
      </c>
      <c r="B247" s="88" t="s">
        <v>193</v>
      </c>
      <c r="C247" s="88" t="s">
        <v>198</v>
      </c>
      <c r="D247" s="88" t="s">
        <v>0</v>
      </c>
      <c r="E247" s="117" t="s">
        <v>199</v>
      </c>
      <c r="F247" s="148">
        <f t="shared" si="57"/>
        <v>341932.49701314222</v>
      </c>
      <c r="G247" s="149">
        <v>228958</v>
      </c>
      <c r="H247" s="112">
        <v>66.959999999999994</v>
      </c>
      <c r="I247" s="112" t="s">
        <v>53</v>
      </c>
      <c r="J247" s="149">
        <v>34806</v>
      </c>
      <c r="K247" s="92">
        <v>100</v>
      </c>
      <c r="L247" s="92"/>
      <c r="M247" s="96">
        <f t="shared" si="58"/>
        <v>112974.49701314222</v>
      </c>
      <c r="N247" s="83"/>
      <c r="O247" s="83">
        <v>9941712</v>
      </c>
      <c r="P247" s="94">
        <f t="shared" si="46"/>
        <v>9941712</v>
      </c>
    </row>
    <row r="248" spans="1:16" ht="29.15" hidden="1" x14ac:dyDescent="0.4">
      <c r="A248" s="116">
        <v>4</v>
      </c>
      <c r="B248" s="88" t="s">
        <v>193</v>
      </c>
      <c r="C248" s="88" t="s">
        <v>200</v>
      </c>
      <c r="D248" s="88" t="s">
        <v>0</v>
      </c>
      <c r="E248" s="117" t="s">
        <v>201</v>
      </c>
      <c r="F248" s="148">
        <f t="shared" si="57"/>
        <v>44999.106025388879</v>
      </c>
      <c r="G248" s="149">
        <v>25168</v>
      </c>
      <c r="H248" s="112">
        <v>55.93</v>
      </c>
      <c r="I248" s="112" t="s">
        <v>47</v>
      </c>
      <c r="J248" s="149">
        <v>4747</v>
      </c>
      <c r="K248" s="92">
        <v>100</v>
      </c>
      <c r="L248" s="92"/>
      <c r="M248" s="96">
        <f t="shared" si="58"/>
        <v>19831.106025388879</v>
      </c>
      <c r="N248" s="83"/>
      <c r="O248" s="83">
        <v>5088844</v>
      </c>
      <c r="P248" s="94">
        <f t="shared" si="46"/>
        <v>5088844</v>
      </c>
    </row>
    <row r="249" spans="1:16" hidden="1" x14ac:dyDescent="0.4">
      <c r="A249" s="116">
        <v>5</v>
      </c>
      <c r="B249" s="88" t="s">
        <v>193</v>
      </c>
      <c r="C249" s="88" t="s">
        <v>202</v>
      </c>
      <c r="D249" s="88" t="s">
        <v>0</v>
      </c>
      <c r="E249" s="117" t="s">
        <v>203</v>
      </c>
      <c r="F249" s="148">
        <f t="shared" si="57"/>
        <v>13473.619380004107</v>
      </c>
      <c r="G249" s="149">
        <v>6563</v>
      </c>
      <c r="H249" s="112">
        <v>48.71</v>
      </c>
      <c r="I249" s="112" t="s">
        <v>78</v>
      </c>
      <c r="J249" s="149">
        <v>648</v>
      </c>
      <c r="K249" s="104">
        <v>100</v>
      </c>
      <c r="L249" s="104"/>
      <c r="M249" s="96">
        <f t="shared" si="58"/>
        <v>6910.6193800041074</v>
      </c>
      <c r="N249" s="83"/>
      <c r="O249" s="83">
        <v>1852752</v>
      </c>
      <c r="P249" s="94">
        <f t="shared" si="46"/>
        <v>1852752</v>
      </c>
    </row>
    <row r="250" spans="1:16" hidden="1" x14ac:dyDescent="0.4">
      <c r="A250" s="116">
        <v>6</v>
      </c>
      <c r="B250" s="88" t="s">
        <v>193</v>
      </c>
      <c r="C250" s="88" t="s">
        <v>204</v>
      </c>
      <c r="D250" s="88" t="s">
        <v>0</v>
      </c>
      <c r="E250" s="117" t="s">
        <v>205</v>
      </c>
      <c r="F250" s="148">
        <f t="shared" si="57"/>
        <v>16180.141074335324</v>
      </c>
      <c r="G250" s="149">
        <v>5964</v>
      </c>
      <c r="H250" s="112">
        <v>36.86</v>
      </c>
      <c r="I250" s="112" t="s">
        <v>53</v>
      </c>
      <c r="J250" s="149">
        <v>532</v>
      </c>
      <c r="K250" s="104">
        <v>100</v>
      </c>
      <c r="L250" s="104"/>
      <c r="M250" s="96">
        <f t="shared" si="58"/>
        <v>10216.141074335324</v>
      </c>
      <c r="N250" s="83"/>
      <c r="O250" s="83">
        <v>19211774</v>
      </c>
      <c r="P250" s="94">
        <f t="shared" si="46"/>
        <v>19211774</v>
      </c>
    </row>
    <row r="251" spans="1:16" hidden="1" x14ac:dyDescent="0.4">
      <c r="A251" s="116">
        <v>7</v>
      </c>
      <c r="B251" s="88" t="s">
        <v>193</v>
      </c>
      <c r="C251" s="88" t="s">
        <v>206</v>
      </c>
      <c r="D251" s="88" t="s">
        <v>0</v>
      </c>
      <c r="E251" s="117" t="s">
        <v>207</v>
      </c>
      <c r="F251" s="148">
        <f t="shared" si="57"/>
        <v>17064.454371410338</v>
      </c>
      <c r="G251" s="149">
        <v>8022</v>
      </c>
      <c r="H251" s="112">
        <v>47.01</v>
      </c>
      <c r="I251" s="112" t="s">
        <v>78</v>
      </c>
      <c r="J251" s="149">
        <v>600</v>
      </c>
      <c r="K251" s="104">
        <v>100</v>
      </c>
      <c r="L251" s="104"/>
      <c r="M251" s="96">
        <f t="shared" si="58"/>
        <v>9042.4543714103384</v>
      </c>
      <c r="N251" s="83"/>
      <c r="O251" s="83"/>
      <c r="P251" s="94">
        <f t="shared" si="46"/>
        <v>0</v>
      </c>
    </row>
    <row r="252" spans="1:16" ht="58.3" hidden="1" x14ac:dyDescent="0.4">
      <c r="A252" s="116">
        <v>8</v>
      </c>
      <c r="B252" s="88" t="s">
        <v>193</v>
      </c>
      <c r="C252" s="88" t="s">
        <v>208</v>
      </c>
      <c r="D252" s="88" t="s">
        <v>0</v>
      </c>
      <c r="E252" s="117" t="s">
        <v>209</v>
      </c>
      <c r="F252" s="148">
        <f t="shared" si="57"/>
        <v>20939.334637964774</v>
      </c>
      <c r="G252" s="149">
        <v>9630</v>
      </c>
      <c r="H252" s="112">
        <v>45.99</v>
      </c>
      <c r="I252" s="112" t="s">
        <v>78</v>
      </c>
      <c r="J252" s="149">
        <v>939</v>
      </c>
      <c r="K252" s="92" t="s">
        <v>210</v>
      </c>
      <c r="L252" s="92" t="s">
        <v>211</v>
      </c>
      <c r="M252" s="96">
        <f t="shared" si="58"/>
        <v>11309.334637964774</v>
      </c>
      <c r="N252" s="83">
        <v>17860</v>
      </c>
      <c r="O252" s="83">
        <v>146030</v>
      </c>
      <c r="P252" s="94">
        <f t="shared" si="46"/>
        <v>163890</v>
      </c>
    </row>
    <row r="253" spans="1:16" hidden="1" x14ac:dyDescent="0.4">
      <c r="A253" s="116">
        <v>9</v>
      </c>
      <c r="B253" s="88" t="s">
        <v>193</v>
      </c>
      <c r="C253" s="88" t="s">
        <v>212</v>
      </c>
      <c r="D253" s="88" t="s">
        <v>0</v>
      </c>
      <c r="E253" s="117" t="s">
        <v>213</v>
      </c>
      <c r="F253" s="148">
        <f t="shared" si="57"/>
        <v>22893.344472291843</v>
      </c>
      <c r="G253" s="149">
        <v>8221</v>
      </c>
      <c r="H253" s="112">
        <v>35.909999999999997</v>
      </c>
      <c r="I253" s="112" t="s">
        <v>78</v>
      </c>
      <c r="J253" s="149">
        <v>606</v>
      </c>
      <c r="K253" s="104">
        <v>100</v>
      </c>
      <c r="L253" s="104"/>
      <c r="M253" s="111">
        <f t="shared" si="58"/>
        <v>14672.344472291843</v>
      </c>
      <c r="N253" s="83"/>
      <c r="O253" s="83"/>
      <c r="P253" s="94">
        <f t="shared" si="46"/>
        <v>0</v>
      </c>
    </row>
    <row r="254" spans="1:16" hidden="1" x14ac:dyDescent="0.4">
      <c r="A254" s="116">
        <v>10</v>
      </c>
      <c r="B254" s="88" t="s">
        <v>193</v>
      </c>
      <c r="C254" s="88" t="s">
        <v>214</v>
      </c>
      <c r="D254" s="88" t="s">
        <v>0</v>
      </c>
      <c r="E254" s="117" t="s">
        <v>215</v>
      </c>
      <c r="F254" s="148">
        <f t="shared" si="57"/>
        <v>18958.035969169283</v>
      </c>
      <c r="G254" s="149">
        <v>6641</v>
      </c>
      <c r="H254" s="112">
        <v>35.03</v>
      </c>
      <c r="I254" s="112" t="s">
        <v>53</v>
      </c>
      <c r="J254" s="149">
        <v>637</v>
      </c>
      <c r="K254" s="104">
        <v>100</v>
      </c>
      <c r="L254" s="104"/>
      <c r="M254" s="111">
        <f t="shared" si="58"/>
        <v>12317.035969169283</v>
      </c>
      <c r="N254" s="83"/>
      <c r="O254" s="83"/>
      <c r="P254" s="94">
        <f t="shared" si="46"/>
        <v>0</v>
      </c>
    </row>
    <row r="255" spans="1:16" hidden="1" x14ac:dyDescent="0.4">
      <c r="A255" s="116">
        <v>11</v>
      </c>
      <c r="B255" s="88" t="s">
        <v>193</v>
      </c>
      <c r="C255" s="88" t="s">
        <v>216</v>
      </c>
      <c r="D255" s="88" t="s">
        <v>0</v>
      </c>
      <c r="E255" s="117" t="s">
        <v>217</v>
      </c>
      <c r="F255" s="148">
        <f t="shared" si="57"/>
        <v>7947.4573667229988</v>
      </c>
      <c r="G255" s="149">
        <v>5173</v>
      </c>
      <c r="H255" s="112">
        <v>65.09</v>
      </c>
      <c r="I255" s="112" t="s">
        <v>78</v>
      </c>
      <c r="J255" s="149">
        <v>460</v>
      </c>
      <c r="K255" s="104">
        <v>100</v>
      </c>
      <c r="L255" s="104"/>
      <c r="M255" s="111">
        <f t="shared" si="58"/>
        <v>2774.4573667229988</v>
      </c>
      <c r="N255" s="83"/>
      <c r="O255" s="83"/>
      <c r="P255" s="94">
        <f t="shared" si="46"/>
        <v>0</v>
      </c>
    </row>
    <row r="256" spans="1:16" ht="20.25" hidden="1" customHeight="1" x14ac:dyDescent="0.4">
      <c r="A256" s="17"/>
      <c r="B256" s="40"/>
      <c r="C256" s="3" t="s">
        <v>794</v>
      </c>
      <c r="D256" s="11"/>
      <c r="E256" s="36"/>
      <c r="F256" s="49">
        <f>SUM(F245:F255)</f>
        <v>814053.33134994772</v>
      </c>
      <c r="G256" s="49">
        <f>SUM(G245:G255)</f>
        <v>497720</v>
      </c>
      <c r="H256" s="50">
        <f>G256/F256*100</f>
        <v>61.140957334408185</v>
      </c>
      <c r="I256" s="11"/>
      <c r="J256" s="49">
        <f>SUM(J245:J255)</f>
        <v>72625</v>
      </c>
      <c r="K256" s="10"/>
      <c r="L256" s="10"/>
      <c r="M256" s="35">
        <f>SUM(M245:M255)</f>
        <v>316333.33134994778</v>
      </c>
      <c r="N256" s="85"/>
      <c r="O256" s="9">
        <f>O245+O246+O247+O248+O249+O250+O251+O252+O253+O254+O255</f>
        <v>46518280</v>
      </c>
      <c r="P256" s="15">
        <f>P245+P246+P247+P248+P249+P250+P251+P252+P253+P254+P255</f>
        <v>46536140</v>
      </c>
    </row>
    <row r="257" spans="1:16" hidden="1" x14ac:dyDescent="0.4">
      <c r="A257" s="110">
        <v>1</v>
      </c>
      <c r="B257" s="87" t="s">
        <v>130</v>
      </c>
      <c r="C257" s="88" t="s">
        <v>131</v>
      </c>
      <c r="D257" s="112" t="s">
        <v>0</v>
      </c>
      <c r="E257" s="90" t="s">
        <v>132</v>
      </c>
      <c r="F257" s="130">
        <f>G257*100/H257</f>
        <v>23263.845675171127</v>
      </c>
      <c r="G257" s="130">
        <v>14954</v>
      </c>
      <c r="H257" s="137">
        <v>64.28</v>
      </c>
      <c r="I257" s="137" t="s">
        <v>47</v>
      </c>
      <c r="J257" s="74">
        <v>2210</v>
      </c>
      <c r="K257" s="102">
        <v>100</v>
      </c>
      <c r="L257" s="104"/>
      <c r="M257" s="111">
        <f>F257-G257</f>
        <v>8309.8456751711274</v>
      </c>
      <c r="N257" s="83"/>
      <c r="O257" s="83"/>
      <c r="P257" s="94">
        <f t="shared" si="46"/>
        <v>0</v>
      </c>
    </row>
    <row r="258" spans="1:16" hidden="1" x14ac:dyDescent="0.4">
      <c r="A258" s="110">
        <v>2</v>
      </c>
      <c r="B258" s="87" t="s">
        <v>130</v>
      </c>
      <c r="C258" s="88" t="s">
        <v>133</v>
      </c>
      <c r="D258" s="112" t="s">
        <v>0</v>
      </c>
      <c r="E258" s="90" t="s">
        <v>134</v>
      </c>
      <c r="F258" s="130">
        <f t="shared" ref="F258:F268" si="59">G258*100/H258</f>
        <v>44258.229021789521</v>
      </c>
      <c r="G258" s="130">
        <v>38186</v>
      </c>
      <c r="H258" s="137">
        <v>86.28</v>
      </c>
      <c r="I258" s="137" t="s">
        <v>53</v>
      </c>
      <c r="J258" s="74">
        <v>7466</v>
      </c>
      <c r="K258" s="102">
        <v>100</v>
      </c>
      <c r="L258" s="104"/>
      <c r="M258" s="111">
        <f t="shared" ref="M258:M268" si="60">F258-G258</f>
        <v>6072.2290217895206</v>
      </c>
      <c r="N258" s="83"/>
      <c r="O258" s="83"/>
      <c r="P258" s="94">
        <f t="shared" si="46"/>
        <v>0</v>
      </c>
    </row>
    <row r="259" spans="1:16" ht="58.3" hidden="1" x14ac:dyDescent="0.4">
      <c r="A259" s="110">
        <v>3</v>
      </c>
      <c r="B259" s="87" t="s">
        <v>130</v>
      </c>
      <c r="C259" s="88" t="s">
        <v>135</v>
      </c>
      <c r="D259" s="112" t="s">
        <v>0</v>
      </c>
      <c r="E259" s="90" t="s">
        <v>136</v>
      </c>
      <c r="F259" s="130">
        <f t="shared" si="59"/>
        <v>31086.320805805266</v>
      </c>
      <c r="G259" s="130">
        <v>28702</v>
      </c>
      <c r="H259" s="137">
        <v>92.33</v>
      </c>
      <c r="I259" s="137" t="s">
        <v>47</v>
      </c>
      <c r="J259" s="74">
        <v>3203</v>
      </c>
      <c r="K259" s="146" t="s">
        <v>137</v>
      </c>
      <c r="L259" s="92" t="s">
        <v>830</v>
      </c>
      <c r="M259" s="111">
        <f t="shared" si="60"/>
        <v>2384.320805805266</v>
      </c>
      <c r="N259" s="83">
        <v>165402</v>
      </c>
      <c r="O259" s="83">
        <v>1573382</v>
      </c>
      <c r="P259" s="94">
        <v>1589222</v>
      </c>
    </row>
    <row r="260" spans="1:16" hidden="1" x14ac:dyDescent="0.4">
      <c r="A260" s="110">
        <v>4</v>
      </c>
      <c r="B260" s="87" t="s">
        <v>130</v>
      </c>
      <c r="C260" s="88" t="s">
        <v>138</v>
      </c>
      <c r="D260" s="112" t="s">
        <v>0</v>
      </c>
      <c r="E260" s="90" t="s">
        <v>139</v>
      </c>
      <c r="F260" s="130">
        <f t="shared" si="59"/>
        <v>21386.71875</v>
      </c>
      <c r="G260" s="130">
        <v>17520</v>
      </c>
      <c r="H260" s="137">
        <v>81.92</v>
      </c>
      <c r="I260" s="137" t="s">
        <v>53</v>
      </c>
      <c r="J260" s="74">
        <v>3138</v>
      </c>
      <c r="K260" s="102">
        <v>100</v>
      </c>
      <c r="L260" s="104"/>
      <c r="M260" s="111">
        <f t="shared" si="60"/>
        <v>3866.71875</v>
      </c>
      <c r="N260" s="83"/>
      <c r="O260" s="83"/>
      <c r="P260" s="94">
        <f t="shared" si="46"/>
        <v>0</v>
      </c>
    </row>
    <row r="261" spans="1:16" ht="58.3" hidden="1" x14ac:dyDescent="0.4">
      <c r="A261" s="110">
        <v>5</v>
      </c>
      <c r="B261" s="87" t="s">
        <v>130</v>
      </c>
      <c r="C261" s="88" t="s">
        <v>140</v>
      </c>
      <c r="D261" s="112" t="s">
        <v>0</v>
      </c>
      <c r="E261" s="90" t="s">
        <v>141</v>
      </c>
      <c r="F261" s="130">
        <f t="shared" si="59"/>
        <v>12640.294388224473</v>
      </c>
      <c r="G261" s="130">
        <v>5496</v>
      </c>
      <c r="H261" s="137">
        <v>43.48</v>
      </c>
      <c r="I261" s="137" t="s">
        <v>47</v>
      </c>
      <c r="J261" s="74">
        <v>1946</v>
      </c>
      <c r="K261" s="146" t="s">
        <v>142</v>
      </c>
      <c r="L261" s="92" t="s">
        <v>830</v>
      </c>
      <c r="M261" s="111">
        <f t="shared" si="60"/>
        <v>7144.2943882244726</v>
      </c>
      <c r="N261" s="83">
        <v>511202</v>
      </c>
      <c r="O261" s="83">
        <v>4746782</v>
      </c>
      <c r="P261" s="94">
        <f t="shared" si="46"/>
        <v>5257984</v>
      </c>
    </row>
    <row r="262" spans="1:16" hidden="1" x14ac:dyDescent="0.4">
      <c r="A262" s="110">
        <v>6</v>
      </c>
      <c r="B262" s="87" t="s">
        <v>130</v>
      </c>
      <c r="C262" s="88" t="s">
        <v>143</v>
      </c>
      <c r="D262" s="112" t="s">
        <v>0</v>
      </c>
      <c r="E262" s="90" t="s">
        <v>144</v>
      </c>
      <c r="F262" s="130">
        <f t="shared" si="59"/>
        <v>16007.843137254902</v>
      </c>
      <c r="G262" s="130">
        <v>14287</v>
      </c>
      <c r="H262" s="137">
        <v>89.25</v>
      </c>
      <c r="I262" s="137" t="s">
        <v>53</v>
      </c>
      <c r="J262" s="74">
        <v>2054</v>
      </c>
      <c r="K262" s="102">
        <v>100</v>
      </c>
      <c r="L262" s="104"/>
      <c r="M262" s="111">
        <f t="shared" si="60"/>
        <v>1720.8431372549021</v>
      </c>
      <c r="N262" s="83"/>
      <c r="O262" s="83"/>
      <c r="P262" s="94">
        <f t="shared" si="46"/>
        <v>0</v>
      </c>
    </row>
    <row r="263" spans="1:16" hidden="1" x14ac:dyDescent="0.4">
      <c r="A263" s="110">
        <v>7</v>
      </c>
      <c r="B263" s="87" t="s">
        <v>130</v>
      </c>
      <c r="C263" s="88" t="s">
        <v>145</v>
      </c>
      <c r="D263" s="112" t="s">
        <v>0</v>
      </c>
      <c r="E263" s="150" t="s">
        <v>146</v>
      </c>
      <c r="F263" s="130">
        <f t="shared" si="59"/>
        <v>8512.3276222315089</v>
      </c>
      <c r="G263" s="130">
        <v>8148</v>
      </c>
      <c r="H263" s="137">
        <v>95.72</v>
      </c>
      <c r="I263" s="137" t="s">
        <v>47</v>
      </c>
      <c r="J263" s="74">
        <v>982</v>
      </c>
      <c r="K263" s="102">
        <f>37/59*100</f>
        <v>62.711864406779661</v>
      </c>
      <c r="L263" s="92" t="s">
        <v>826</v>
      </c>
      <c r="M263" s="111">
        <f t="shared" si="60"/>
        <v>364.32762223150894</v>
      </c>
      <c r="N263" s="83">
        <v>166821</v>
      </c>
      <c r="O263" s="83">
        <v>1461006</v>
      </c>
      <c r="P263" s="94">
        <f t="shared" si="46"/>
        <v>1627827</v>
      </c>
    </row>
    <row r="264" spans="1:16" hidden="1" x14ac:dyDescent="0.4">
      <c r="A264" s="110">
        <v>8</v>
      </c>
      <c r="B264" s="87" t="s">
        <v>130</v>
      </c>
      <c r="C264" s="88" t="s">
        <v>147</v>
      </c>
      <c r="D264" s="112" t="s">
        <v>0</v>
      </c>
      <c r="E264" s="90" t="s">
        <v>148</v>
      </c>
      <c r="F264" s="130">
        <f t="shared" si="59"/>
        <v>31320.486495024481</v>
      </c>
      <c r="G264" s="130">
        <v>19829</v>
      </c>
      <c r="H264" s="137">
        <v>63.31</v>
      </c>
      <c r="I264" s="137" t="s">
        <v>47</v>
      </c>
      <c r="J264" s="74">
        <v>5208</v>
      </c>
      <c r="K264" s="102">
        <v>100</v>
      </c>
      <c r="L264" s="104"/>
      <c r="M264" s="111">
        <f t="shared" si="60"/>
        <v>11491.486495024481</v>
      </c>
      <c r="N264" s="83"/>
      <c r="O264" s="83"/>
      <c r="P264" s="94">
        <f t="shared" si="46"/>
        <v>0</v>
      </c>
    </row>
    <row r="265" spans="1:16" hidden="1" x14ac:dyDescent="0.4">
      <c r="A265" s="110">
        <v>9</v>
      </c>
      <c r="B265" s="87" t="s">
        <v>130</v>
      </c>
      <c r="C265" s="88" t="s">
        <v>149</v>
      </c>
      <c r="D265" s="112" t="s">
        <v>0</v>
      </c>
      <c r="E265" s="90" t="s">
        <v>150</v>
      </c>
      <c r="F265" s="130">
        <f t="shared" si="59"/>
        <v>12780</v>
      </c>
      <c r="G265" s="130">
        <v>12780</v>
      </c>
      <c r="H265" s="137">
        <v>100</v>
      </c>
      <c r="I265" s="137" t="s">
        <v>78</v>
      </c>
      <c r="J265" s="74">
        <v>3214</v>
      </c>
      <c r="K265" s="102">
        <v>100</v>
      </c>
      <c r="L265" s="104"/>
      <c r="M265" s="111">
        <f t="shared" si="60"/>
        <v>0</v>
      </c>
      <c r="N265" s="83"/>
      <c r="O265" s="83"/>
      <c r="P265" s="94">
        <f t="shared" si="46"/>
        <v>0</v>
      </c>
    </row>
    <row r="266" spans="1:16" hidden="1" x14ac:dyDescent="0.4">
      <c r="A266" s="110">
        <v>10</v>
      </c>
      <c r="B266" s="87" t="s">
        <v>130</v>
      </c>
      <c r="C266" s="88" t="s">
        <v>151</v>
      </c>
      <c r="D266" s="112" t="s">
        <v>0</v>
      </c>
      <c r="E266" s="90" t="s">
        <v>152</v>
      </c>
      <c r="F266" s="130">
        <f t="shared" si="59"/>
        <v>15024.230931310578</v>
      </c>
      <c r="G266" s="130">
        <v>14261</v>
      </c>
      <c r="H266" s="137">
        <v>94.92</v>
      </c>
      <c r="I266" s="137" t="s">
        <v>47</v>
      </c>
      <c r="J266" s="74">
        <v>1538</v>
      </c>
      <c r="K266" s="102">
        <f>62/79*100</f>
        <v>78.48101265822784</v>
      </c>
      <c r="L266" s="92" t="s">
        <v>826</v>
      </c>
      <c r="M266" s="111">
        <f t="shared" si="60"/>
        <v>763.23093131057794</v>
      </c>
      <c r="N266" s="83">
        <v>54145</v>
      </c>
      <c r="O266" s="83">
        <v>507423</v>
      </c>
      <c r="P266" s="94">
        <f t="shared" si="46"/>
        <v>561568</v>
      </c>
    </row>
    <row r="267" spans="1:16" hidden="1" x14ac:dyDescent="0.4">
      <c r="A267" s="110">
        <v>11</v>
      </c>
      <c r="B267" s="87" t="s">
        <v>130</v>
      </c>
      <c r="C267" s="88" t="s">
        <v>153</v>
      </c>
      <c r="D267" s="112" t="s">
        <v>0</v>
      </c>
      <c r="E267" s="90" t="s">
        <v>152</v>
      </c>
      <c r="F267" s="130">
        <f t="shared" si="59"/>
        <v>3076.2711864406783</v>
      </c>
      <c r="G267" s="130">
        <v>2541</v>
      </c>
      <c r="H267" s="137">
        <v>82.6</v>
      </c>
      <c r="I267" s="137" t="s">
        <v>78</v>
      </c>
      <c r="J267" s="74">
        <v>6332</v>
      </c>
      <c r="K267" s="102">
        <v>100</v>
      </c>
      <c r="L267" s="104"/>
      <c r="M267" s="111">
        <f t="shared" si="60"/>
        <v>535.27118644067832</v>
      </c>
      <c r="N267" s="83"/>
      <c r="O267" s="83"/>
      <c r="P267" s="94">
        <f t="shared" si="46"/>
        <v>0</v>
      </c>
    </row>
    <row r="268" spans="1:16" hidden="1" x14ac:dyDescent="0.4">
      <c r="A268" s="110">
        <v>12</v>
      </c>
      <c r="B268" s="87" t="s">
        <v>130</v>
      </c>
      <c r="C268" s="88" t="s">
        <v>154</v>
      </c>
      <c r="D268" s="112" t="s">
        <v>0</v>
      </c>
      <c r="E268" s="90" t="s">
        <v>155</v>
      </c>
      <c r="F268" s="130">
        <f t="shared" si="59"/>
        <v>9168</v>
      </c>
      <c r="G268" s="130">
        <v>9168</v>
      </c>
      <c r="H268" s="137">
        <v>100</v>
      </c>
      <c r="I268" s="137" t="s">
        <v>47</v>
      </c>
      <c r="J268" s="74">
        <v>2150</v>
      </c>
      <c r="K268" s="102">
        <v>100</v>
      </c>
      <c r="L268" s="104"/>
      <c r="M268" s="111">
        <f t="shared" si="60"/>
        <v>0</v>
      </c>
      <c r="N268" s="83"/>
      <c r="O268" s="83"/>
      <c r="P268" s="94">
        <f t="shared" si="46"/>
        <v>0</v>
      </c>
    </row>
    <row r="269" spans="1:16" ht="24.75" hidden="1" customHeight="1" x14ac:dyDescent="0.4">
      <c r="A269" s="131"/>
      <c r="B269" s="109"/>
      <c r="C269" s="3" t="s">
        <v>793</v>
      </c>
      <c r="D269" s="133"/>
      <c r="E269" s="134"/>
      <c r="F269" s="37">
        <f>SUM(F257:F268)</f>
        <v>228524.56801325254</v>
      </c>
      <c r="G269" s="37">
        <f>SUM(G257:G268)</f>
        <v>185872</v>
      </c>
      <c r="H269" s="38">
        <f>G269/F269*100</f>
        <v>81.335675028700166</v>
      </c>
      <c r="I269" s="133"/>
      <c r="J269" s="142">
        <f>SUM(J257:J268)</f>
        <v>39441</v>
      </c>
      <c r="K269" s="151"/>
      <c r="L269" s="136"/>
      <c r="M269" s="152">
        <f>SUM(M257:M268)</f>
        <v>42652.568013252538</v>
      </c>
      <c r="N269" s="9">
        <f>N257+N258+N259+N260+N261+N262+N263+N264+N265+N266+N267+N268</f>
        <v>897570</v>
      </c>
      <c r="O269" s="9">
        <f t="shared" ref="O269:P269" si="61">O257+O258+O259+O260+O261+O262+O263+O264+O265+O266+O267+O268</f>
        <v>8288593</v>
      </c>
      <c r="P269" s="15">
        <f t="shared" si="61"/>
        <v>9036601</v>
      </c>
    </row>
    <row r="270" spans="1:16" ht="29.15" hidden="1" x14ac:dyDescent="0.4">
      <c r="A270" s="116">
        <v>1</v>
      </c>
      <c r="B270" s="88" t="s">
        <v>699</v>
      </c>
      <c r="C270" s="88" t="s">
        <v>700</v>
      </c>
      <c r="D270" s="88" t="s">
        <v>0</v>
      </c>
      <c r="E270" s="117" t="s">
        <v>701</v>
      </c>
      <c r="F270" s="96">
        <f t="shared" ref="F270:F279" si="62">G270/H270*100</f>
        <v>74295.363034160284</v>
      </c>
      <c r="G270" s="111">
        <v>57200</v>
      </c>
      <c r="H270" s="104">
        <v>76.989999999999995</v>
      </c>
      <c r="I270" s="104" t="s">
        <v>78</v>
      </c>
      <c r="J270" s="111">
        <v>16560</v>
      </c>
      <c r="K270" s="92" t="s">
        <v>767</v>
      </c>
      <c r="L270" s="92" t="s">
        <v>831</v>
      </c>
      <c r="M270" s="96">
        <f t="shared" ref="M270:M279" si="63">F270-G270</f>
        <v>17095.363034160284</v>
      </c>
      <c r="N270" s="83">
        <v>120450</v>
      </c>
      <c r="O270" s="83">
        <v>1571955</v>
      </c>
      <c r="P270" s="94">
        <f t="shared" ref="P270:P332" si="64">N270+O270</f>
        <v>1692405</v>
      </c>
    </row>
    <row r="271" spans="1:16" ht="57" hidden="1" customHeight="1" x14ac:dyDescent="0.4">
      <c r="A271" s="116">
        <v>2</v>
      </c>
      <c r="B271" s="88" t="s">
        <v>699</v>
      </c>
      <c r="C271" s="88" t="s">
        <v>702</v>
      </c>
      <c r="D271" s="88" t="s">
        <v>0</v>
      </c>
      <c r="E271" s="117" t="s">
        <v>703</v>
      </c>
      <c r="F271" s="96">
        <f t="shared" si="62"/>
        <v>80377.820059798862</v>
      </c>
      <c r="G271" s="111">
        <v>59142</v>
      </c>
      <c r="H271" s="104">
        <v>73.58</v>
      </c>
      <c r="I271" s="104" t="s">
        <v>78</v>
      </c>
      <c r="J271" s="111">
        <v>16200</v>
      </c>
      <c r="K271" s="92" t="s">
        <v>768</v>
      </c>
      <c r="L271" s="92" t="s">
        <v>832</v>
      </c>
      <c r="M271" s="96">
        <f t="shared" si="63"/>
        <v>21235.820059798862</v>
      </c>
      <c r="N271" s="83">
        <v>121440</v>
      </c>
      <c r="O271" s="83">
        <v>1980924</v>
      </c>
      <c r="P271" s="94">
        <f t="shared" si="64"/>
        <v>2102364</v>
      </c>
    </row>
    <row r="272" spans="1:16" ht="29.15" hidden="1" x14ac:dyDescent="0.4">
      <c r="A272" s="116">
        <v>3</v>
      </c>
      <c r="B272" s="88" t="s">
        <v>699</v>
      </c>
      <c r="C272" s="88" t="s">
        <v>704</v>
      </c>
      <c r="D272" s="88" t="s">
        <v>0</v>
      </c>
      <c r="E272" s="117" t="s">
        <v>705</v>
      </c>
      <c r="F272" s="96">
        <f t="shared" si="62"/>
        <v>5680.9905316824479</v>
      </c>
      <c r="G272" s="111">
        <v>4680</v>
      </c>
      <c r="H272" s="104">
        <v>82.38</v>
      </c>
      <c r="I272" s="104" t="s">
        <v>78</v>
      </c>
      <c r="J272" s="111">
        <v>1368</v>
      </c>
      <c r="K272" s="92" t="s">
        <v>769</v>
      </c>
      <c r="L272" s="92" t="s">
        <v>833</v>
      </c>
      <c r="M272" s="96">
        <f t="shared" si="63"/>
        <v>1000.9905316824479</v>
      </c>
      <c r="N272" s="83"/>
      <c r="O272" s="83">
        <v>874000</v>
      </c>
      <c r="P272" s="94">
        <f t="shared" si="64"/>
        <v>874000</v>
      </c>
    </row>
    <row r="273" spans="1:16" ht="29.15" hidden="1" x14ac:dyDescent="0.4">
      <c r="A273" s="116">
        <v>4</v>
      </c>
      <c r="B273" s="88" t="s">
        <v>699</v>
      </c>
      <c r="C273" s="88" t="s">
        <v>706</v>
      </c>
      <c r="D273" s="88" t="s">
        <v>0</v>
      </c>
      <c r="E273" s="117" t="s">
        <v>707</v>
      </c>
      <c r="F273" s="96">
        <f t="shared" si="62"/>
        <v>5850.0058500058503</v>
      </c>
      <c r="G273" s="111">
        <v>5000</v>
      </c>
      <c r="H273" s="104">
        <v>85.47</v>
      </c>
      <c r="I273" s="104" t="s">
        <v>78</v>
      </c>
      <c r="J273" s="111">
        <v>1440</v>
      </c>
      <c r="K273" s="92" t="s">
        <v>769</v>
      </c>
      <c r="L273" s="92" t="s">
        <v>833</v>
      </c>
      <c r="M273" s="96">
        <f t="shared" si="63"/>
        <v>850.00585000585033</v>
      </c>
      <c r="N273" s="83">
        <v>64285</v>
      </c>
      <c r="O273" s="83">
        <v>615041</v>
      </c>
      <c r="P273" s="94">
        <f t="shared" si="64"/>
        <v>679326</v>
      </c>
    </row>
    <row r="274" spans="1:16" ht="29.15" hidden="1" x14ac:dyDescent="0.4">
      <c r="A274" s="116">
        <v>5</v>
      </c>
      <c r="B274" s="88" t="s">
        <v>699</v>
      </c>
      <c r="C274" s="88" t="s">
        <v>708</v>
      </c>
      <c r="D274" s="88" t="s">
        <v>0</v>
      </c>
      <c r="E274" s="117" t="s">
        <v>709</v>
      </c>
      <c r="F274" s="96">
        <f t="shared" si="62"/>
        <v>14199.722179348662</v>
      </c>
      <c r="G274" s="111">
        <v>9200</v>
      </c>
      <c r="H274" s="104">
        <v>64.790000000000006</v>
      </c>
      <c r="I274" s="104" t="s">
        <v>53</v>
      </c>
      <c r="J274" s="111">
        <v>1024</v>
      </c>
      <c r="K274" s="92">
        <v>100</v>
      </c>
      <c r="L274" s="92"/>
      <c r="M274" s="96">
        <f t="shared" si="63"/>
        <v>4999.7221793486624</v>
      </c>
      <c r="N274" s="83"/>
      <c r="O274" s="83">
        <v>495000</v>
      </c>
      <c r="P274" s="94">
        <f t="shared" si="64"/>
        <v>495000</v>
      </c>
    </row>
    <row r="275" spans="1:16" ht="29.15" hidden="1" x14ac:dyDescent="0.4">
      <c r="A275" s="116">
        <v>6</v>
      </c>
      <c r="B275" s="88" t="s">
        <v>699</v>
      </c>
      <c r="C275" s="88" t="s">
        <v>710</v>
      </c>
      <c r="D275" s="88" t="s">
        <v>0</v>
      </c>
      <c r="E275" s="117" t="s">
        <v>711</v>
      </c>
      <c r="F275" s="96">
        <f t="shared" si="62"/>
        <v>5799.7912075165295</v>
      </c>
      <c r="G275" s="111">
        <v>5000</v>
      </c>
      <c r="H275" s="104">
        <v>86.21</v>
      </c>
      <c r="I275" s="104" t="s">
        <v>47</v>
      </c>
      <c r="J275" s="111">
        <v>612</v>
      </c>
      <c r="K275" s="92">
        <v>100</v>
      </c>
      <c r="L275" s="92"/>
      <c r="M275" s="96">
        <f t="shared" si="63"/>
        <v>799.79120751652954</v>
      </c>
      <c r="N275" s="83"/>
      <c r="O275" s="83">
        <v>0</v>
      </c>
      <c r="P275" s="94">
        <v>0</v>
      </c>
    </row>
    <row r="276" spans="1:16" hidden="1" x14ac:dyDescent="0.4">
      <c r="A276" s="116">
        <v>7</v>
      </c>
      <c r="B276" s="88" t="s">
        <v>699</v>
      </c>
      <c r="C276" s="88" t="s">
        <v>712</v>
      </c>
      <c r="D276" s="88" t="s">
        <v>0</v>
      </c>
      <c r="E276" s="117" t="s">
        <v>713</v>
      </c>
      <c r="F276" s="96">
        <f t="shared" si="62"/>
        <v>36499.33630988295</v>
      </c>
      <c r="G276" s="111">
        <v>30247</v>
      </c>
      <c r="H276" s="104">
        <v>82.87</v>
      </c>
      <c r="I276" s="104" t="s">
        <v>47</v>
      </c>
      <c r="J276" s="111">
        <v>5900</v>
      </c>
      <c r="K276" s="92">
        <v>100</v>
      </c>
      <c r="L276" s="92"/>
      <c r="M276" s="96">
        <f t="shared" si="63"/>
        <v>6252.3363098829504</v>
      </c>
      <c r="N276" s="83"/>
      <c r="O276" s="83">
        <v>1394641</v>
      </c>
      <c r="P276" s="94">
        <f t="shared" si="64"/>
        <v>1394641</v>
      </c>
    </row>
    <row r="277" spans="1:16" hidden="1" x14ac:dyDescent="0.4">
      <c r="A277" s="116">
        <v>8</v>
      </c>
      <c r="B277" s="88" t="s">
        <v>699</v>
      </c>
      <c r="C277" s="88" t="s">
        <v>714</v>
      </c>
      <c r="D277" s="88" t="s">
        <v>0</v>
      </c>
      <c r="E277" s="117" t="s">
        <v>715</v>
      </c>
      <c r="F277" s="96">
        <f t="shared" si="62"/>
        <v>14101.206860046583</v>
      </c>
      <c r="G277" s="111">
        <v>6660</v>
      </c>
      <c r="H277" s="104">
        <v>47.23</v>
      </c>
      <c r="I277" s="104" t="s">
        <v>47</v>
      </c>
      <c r="J277" s="111">
        <v>1100</v>
      </c>
      <c r="K277" s="92">
        <v>100</v>
      </c>
      <c r="L277" s="92"/>
      <c r="M277" s="96">
        <f t="shared" si="63"/>
        <v>7441.2068600465827</v>
      </c>
      <c r="N277" s="83"/>
      <c r="O277" s="83">
        <v>589000</v>
      </c>
      <c r="P277" s="94">
        <f t="shared" si="64"/>
        <v>589000</v>
      </c>
    </row>
    <row r="278" spans="1:16" hidden="1" x14ac:dyDescent="0.4">
      <c r="A278" s="116">
        <v>9</v>
      </c>
      <c r="B278" s="88" t="s">
        <v>699</v>
      </c>
      <c r="C278" s="88" t="s">
        <v>716</v>
      </c>
      <c r="D278" s="88" t="s">
        <v>0</v>
      </c>
      <c r="E278" s="117" t="s">
        <v>717</v>
      </c>
      <c r="F278" s="96">
        <f t="shared" si="62"/>
        <v>15000.681849174964</v>
      </c>
      <c r="G278" s="111">
        <v>11000</v>
      </c>
      <c r="H278" s="104">
        <v>73.33</v>
      </c>
      <c r="I278" s="104" t="s">
        <v>47</v>
      </c>
      <c r="J278" s="111">
        <v>1565</v>
      </c>
      <c r="K278" s="92">
        <v>100</v>
      </c>
      <c r="L278" s="92"/>
      <c r="M278" s="96">
        <f t="shared" si="63"/>
        <v>4000.6818491749636</v>
      </c>
      <c r="N278" s="83"/>
      <c r="O278" s="83">
        <v>8752692</v>
      </c>
      <c r="P278" s="94">
        <f t="shared" si="64"/>
        <v>8752692</v>
      </c>
    </row>
    <row r="279" spans="1:16" hidden="1" x14ac:dyDescent="0.4">
      <c r="A279" s="116">
        <v>10</v>
      </c>
      <c r="B279" s="88" t="s">
        <v>699</v>
      </c>
      <c r="C279" s="88" t="s">
        <v>718</v>
      </c>
      <c r="D279" s="88" t="s">
        <v>0</v>
      </c>
      <c r="E279" s="117" t="s">
        <v>719</v>
      </c>
      <c r="F279" s="96">
        <f t="shared" si="62"/>
        <v>9527.7207392197124</v>
      </c>
      <c r="G279" s="111">
        <v>6032</v>
      </c>
      <c r="H279" s="104">
        <v>63.31</v>
      </c>
      <c r="I279" s="104" t="s">
        <v>78</v>
      </c>
      <c r="J279" s="111">
        <v>1105</v>
      </c>
      <c r="K279" s="92">
        <v>100</v>
      </c>
      <c r="L279" s="92"/>
      <c r="M279" s="96">
        <f t="shared" si="63"/>
        <v>3495.7207392197124</v>
      </c>
      <c r="N279" s="83"/>
      <c r="O279" s="83">
        <v>3049718</v>
      </c>
      <c r="P279" s="94">
        <v>4049718</v>
      </c>
    </row>
    <row r="280" spans="1:16" hidden="1" x14ac:dyDescent="0.4">
      <c r="A280" s="17"/>
      <c r="B280" s="40"/>
      <c r="C280" s="3" t="s">
        <v>792</v>
      </c>
      <c r="D280" s="22"/>
      <c r="E280" s="36"/>
      <c r="F280" s="35">
        <f>SUM(F270:F279)</f>
        <v>261332.63862083683</v>
      </c>
      <c r="G280" s="35">
        <f>SUM(G270:G279)</f>
        <v>194161</v>
      </c>
      <c r="H280" s="34">
        <f>G280/F280*100</f>
        <v>74.29649852566061</v>
      </c>
      <c r="I280" s="10"/>
      <c r="J280" s="35">
        <f>SUM(J270:J279)</f>
        <v>46874</v>
      </c>
      <c r="K280" s="10"/>
      <c r="L280" s="10"/>
      <c r="M280" s="35">
        <f>SUM(M270:M279)</f>
        <v>67171.638620836835</v>
      </c>
      <c r="N280" s="9">
        <f>N270+N271+N272+N273+N274+N275+N276+N277+N278+N279</f>
        <v>306175</v>
      </c>
      <c r="O280" s="9">
        <f t="shared" ref="O280:P280" si="65">O270+O271+O272+O273+O274+O275+O276+O277+O278+O279</f>
        <v>19322971</v>
      </c>
      <c r="P280" s="15">
        <f t="shared" si="65"/>
        <v>20629146</v>
      </c>
    </row>
    <row r="281" spans="1:16" ht="43.75" hidden="1" x14ac:dyDescent="0.4">
      <c r="A281" s="110">
        <v>1</v>
      </c>
      <c r="B281" s="87" t="s">
        <v>293</v>
      </c>
      <c r="C281" s="88" t="s">
        <v>255</v>
      </c>
      <c r="D281" s="87" t="s">
        <v>0</v>
      </c>
      <c r="E281" s="90" t="s">
        <v>256</v>
      </c>
      <c r="F281" s="96">
        <f>G281/H281*100</f>
        <v>114684.34217108555</v>
      </c>
      <c r="G281" s="111">
        <v>114627</v>
      </c>
      <c r="H281" s="145">
        <v>99.95</v>
      </c>
      <c r="I281" s="87" t="s">
        <v>78</v>
      </c>
      <c r="J281" s="111">
        <v>16858</v>
      </c>
      <c r="K281" s="92">
        <v>0</v>
      </c>
      <c r="L281" s="92" t="s">
        <v>834</v>
      </c>
      <c r="M281" s="96">
        <f t="shared" ref="M281:M282" si="66">F281-G281</f>
        <v>57.342171085547307</v>
      </c>
      <c r="N281" s="83"/>
      <c r="O281" s="83"/>
      <c r="P281" s="94">
        <f t="shared" si="64"/>
        <v>0</v>
      </c>
    </row>
    <row r="282" spans="1:16" ht="21.75" customHeight="1" x14ac:dyDescent="0.4">
      <c r="A282" s="110">
        <v>2</v>
      </c>
      <c r="B282" s="88" t="s">
        <v>293</v>
      </c>
      <c r="C282" s="88" t="s">
        <v>257</v>
      </c>
      <c r="D282" s="88" t="s">
        <v>0</v>
      </c>
      <c r="E282" s="204" t="s">
        <v>258</v>
      </c>
      <c r="F282" s="96">
        <f>G282/H282*100</f>
        <v>8675.1336898395712</v>
      </c>
      <c r="G282" s="111">
        <v>6489</v>
      </c>
      <c r="H282" s="115">
        <v>74.8</v>
      </c>
      <c r="I282" s="87" t="s">
        <v>47</v>
      </c>
      <c r="J282" s="111">
        <v>1362</v>
      </c>
      <c r="K282" s="92">
        <v>80.650000000000006</v>
      </c>
      <c r="L282" s="92" t="s">
        <v>811</v>
      </c>
      <c r="M282" s="96">
        <f t="shared" si="66"/>
        <v>2186.1336898395712</v>
      </c>
      <c r="N282" s="83"/>
      <c r="O282" s="83">
        <v>959459</v>
      </c>
      <c r="P282" s="94">
        <f t="shared" si="64"/>
        <v>959459</v>
      </c>
    </row>
    <row r="283" spans="1:16" ht="21" hidden="1" customHeight="1" x14ac:dyDescent="0.4">
      <c r="A283" s="17"/>
      <c r="B283" s="40"/>
      <c r="C283" s="3" t="s">
        <v>791</v>
      </c>
      <c r="D283" s="22"/>
      <c r="E283" s="36"/>
      <c r="F283" s="35">
        <f>SUM(F281:F282)</f>
        <v>123359.47586092511</v>
      </c>
      <c r="G283" s="35">
        <f>SUM(G281:G282)</f>
        <v>121116</v>
      </c>
      <c r="H283" s="38">
        <f>G283/F283*100</f>
        <v>98.181351010720576</v>
      </c>
      <c r="I283" s="22"/>
      <c r="J283" s="35">
        <f>SUM(J281:J282)</f>
        <v>18220</v>
      </c>
      <c r="K283" s="10"/>
      <c r="L283" s="10"/>
      <c r="M283" s="35">
        <f>SUM(M281:M282)</f>
        <v>2243.4758609251185</v>
      </c>
      <c r="N283" s="85"/>
      <c r="O283" s="85">
        <f>O281+O282</f>
        <v>959459</v>
      </c>
      <c r="P283" s="95">
        <f t="shared" si="64"/>
        <v>959459</v>
      </c>
    </row>
    <row r="284" spans="1:16" hidden="1" x14ac:dyDescent="0.4">
      <c r="A284" s="86">
        <v>1</v>
      </c>
      <c r="B284" s="87" t="s">
        <v>595</v>
      </c>
      <c r="C284" s="88" t="s">
        <v>596</v>
      </c>
      <c r="D284" s="89" t="s">
        <v>0</v>
      </c>
      <c r="E284" s="90" t="s">
        <v>597</v>
      </c>
      <c r="F284" s="111">
        <v>116033</v>
      </c>
      <c r="G284" s="75">
        <v>89505</v>
      </c>
      <c r="H284" s="153">
        <f>(G284/F284)*100</f>
        <v>77.137538458886695</v>
      </c>
      <c r="I284" s="89" t="s">
        <v>598</v>
      </c>
      <c r="J284" s="75">
        <v>28056</v>
      </c>
      <c r="K284" s="92">
        <v>100</v>
      </c>
      <c r="L284" s="92"/>
      <c r="M284" s="96">
        <f>(F284-G284)</f>
        <v>26528</v>
      </c>
      <c r="N284" s="83"/>
      <c r="O284" s="83">
        <v>1464725</v>
      </c>
      <c r="P284" s="94">
        <f t="shared" si="64"/>
        <v>1464725</v>
      </c>
    </row>
    <row r="285" spans="1:16" hidden="1" x14ac:dyDescent="0.4">
      <c r="A285" s="86">
        <v>2</v>
      </c>
      <c r="B285" s="87" t="s">
        <v>595</v>
      </c>
      <c r="C285" s="88" t="s">
        <v>599</v>
      </c>
      <c r="D285" s="89" t="s">
        <v>0</v>
      </c>
      <c r="E285" s="90" t="s">
        <v>597</v>
      </c>
      <c r="F285" s="111">
        <v>116033</v>
      </c>
      <c r="G285" s="75">
        <v>44084</v>
      </c>
      <c r="H285" s="153">
        <f>(G285/F285)*100</f>
        <v>37.992640024820524</v>
      </c>
      <c r="I285" s="89" t="s">
        <v>598</v>
      </c>
      <c r="J285" s="75">
        <v>12268</v>
      </c>
      <c r="K285" s="92">
        <v>100</v>
      </c>
      <c r="L285" s="92"/>
      <c r="M285" s="96">
        <f>(F285-G285)</f>
        <v>71949</v>
      </c>
      <c r="N285" s="83"/>
      <c r="O285" s="83">
        <v>1464725</v>
      </c>
      <c r="P285" s="94">
        <f t="shared" si="64"/>
        <v>1464725</v>
      </c>
    </row>
    <row r="286" spans="1:16" ht="46.5" hidden="1" customHeight="1" x14ac:dyDescent="0.4">
      <c r="A286" s="86">
        <v>3</v>
      </c>
      <c r="B286" s="87" t="s">
        <v>595</v>
      </c>
      <c r="C286" s="88" t="s">
        <v>600</v>
      </c>
      <c r="D286" s="89" t="s">
        <v>0</v>
      </c>
      <c r="E286" s="90" t="s">
        <v>620</v>
      </c>
      <c r="F286" s="130">
        <v>17623</v>
      </c>
      <c r="G286" s="75">
        <v>17398</v>
      </c>
      <c r="H286" s="153">
        <f>(G286/F286)*100</f>
        <v>98.72325937695058</v>
      </c>
      <c r="I286" s="89" t="s">
        <v>598</v>
      </c>
      <c r="J286" s="75">
        <v>3737</v>
      </c>
      <c r="K286" s="92">
        <v>100</v>
      </c>
      <c r="L286" s="92"/>
      <c r="M286" s="96">
        <f>(F286-G286)</f>
        <v>225</v>
      </c>
      <c r="N286" s="83"/>
      <c r="O286" s="83"/>
      <c r="P286" s="94">
        <f t="shared" si="64"/>
        <v>0</v>
      </c>
    </row>
    <row r="287" spans="1:16" ht="43.75" hidden="1" x14ac:dyDescent="0.4">
      <c r="A287" s="86">
        <v>4</v>
      </c>
      <c r="B287" s="87" t="s">
        <v>595</v>
      </c>
      <c r="C287" s="88" t="s">
        <v>601</v>
      </c>
      <c r="D287" s="89" t="s">
        <v>0</v>
      </c>
      <c r="E287" s="90" t="s">
        <v>621</v>
      </c>
      <c r="F287" s="75"/>
      <c r="G287" s="75">
        <v>21962</v>
      </c>
      <c r="H287" s="153">
        <v>6.08</v>
      </c>
      <c r="I287" s="89" t="s">
        <v>598</v>
      </c>
      <c r="J287" s="75">
        <v>4543</v>
      </c>
      <c r="K287" s="92">
        <v>100</v>
      </c>
      <c r="L287" s="92"/>
      <c r="M287" s="96"/>
      <c r="N287" s="83"/>
      <c r="O287" s="83"/>
      <c r="P287" s="94">
        <f t="shared" si="64"/>
        <v>0</v>
      </c>
    </row>
    <row r="288" spans="1:16" ht="43.75" hidden="1" x14ac:dyDescent="0.4">
      <c r="A288" s="86">
        <v>5</v>
      </c>
      <c r="B288" s="87" t="s">
        <v>595</v>
      </c>
      <c r="C288" s="88" t="s">
        <v>602</v>
      </c>
      <c r="D288" s="89" t="s">
        <v>0</v>
      </c>
      <c r="E288" s="90" t="s">
        <v>603</v>
      </c>
      <c r="F288" s="75">
        <v>44793</v>
      </c>
      <c r="G288" s="75">
        <v>40689</v>
      </c>
      <c r="H288" s="153">
        <f>(G288/F288)*100</f>
        <v>90.837854128993371</v>
      </c>
      <c r="I288" s="89" t="s">
        <v>598</v>
      </c>
      <c r="J288" s="75">
        <v>9875</v>
      </c>
      <c r="K288" s="92">
        <v>100</v>
      </c>
      <c r="L288" s="92"/>
      <c r="M288" s="96"/>
      <c r="N288" s="83"/>
      <c r="O288" s="83">
        <v>955207</v>
      </c>
      <c r="P288" s="94">
        <f t="shared" si="64"/>
        <v>955207</v>
      </c>
    </row>
    <row r="289" spans="1:16" hidden="1" x14ac:dyDescent="0.4">
      <c r="A289" s="86">
        <v>6</v>
      </c>
      <c r="B289" s="87" t="s">
        <v>595</v>
      </c>
      <c r="C289" s="88" t="s">
        <v>604</v>
      </c>
      <c r="D289" s="89" t="s">
        <v>0</v>
      </c>
      <c r="E289" s="90" t="s">
        <v>605</v>
      </c>
      <c r="F289" s="75"/>
      <c r="G289" s="75">
        <v>33764</v>
      </c>
      <c r="H289" s="153"/>
      <c r="I289" s="89" t="s">
        <v>598</v>
      </c>
      <c r="J289" s="75">
        <v>8956</v>
      </c>
      <c r="K289" s="92">
        <v>100</v>
      </c>
      <c r="L289" s="92"/>
      <c r="M289" s="96"/>
      <c r="N289" s="83"/>
      <c r="O289" s="83">
        <v>476641</v>
      </c>
      <c r="P289" s="94">
        <f t="shared" si="64"/>
        <v>476641</v>
      </c>
    </row>
    <row r="290" spans="1:16" hidden="1" x14ac:dyDescent="0.4">
      <c r="A290" s="86">
        <v>7</v>
      </c>
      <c r="B290" s="87" t="s">
        <v>595</v>
      </c>
      <c r="C290" s="88" t="s">
        <v>606</v>
      </c>
      <c r="D290" s="89" t="s">
        <v>0</v>
      </c>
      <c r="E290" s="90" t="s">
        <v>607</v>
      </c>
      <c r="F290" s="75"/>
      <c r="G290" s="75">
        <v>23188</v>
      </c>
      <c r="H290" s="153">
        <v>6.85</v>
      </c>
      <c r="I290" s="89" t="s">
        <v>598</v>
      </c>
      <c r="J290" s="75">
        <v>5214</v>
      </c>
      <c r="K290" s="92">
        <v>100</v>
      </c>
      <c r="L290" s="92"/>
      <c r="M290" s="96"/>
      <c r="N290" s="83"/>
      <c r="O290" s="83">
        <v>772964</v>
      </c>
      <c r="P290" s="94">
        <f t="shared" si="64"/>
        <v>772964</v>
      </c>
    </row>
    <row r="291" spans="1:16" hidden="1" x14ac:dyDescent="0.4">
      <c r="A291" s="86">
        <v>8</v>
      </c>
      <c r="B291" s="87" t="s">
        <v>595</v>
      </c>
      <c r="C291" s="88" t="s">
        <v>608</v>
      </c>
      <c r="D291" s="89" t="s">
        <v>0</v>
      </c>
      <c r="E291" s="90" t="s">
        <v>609</v>
      </c>
      <c r="F291" s="75"/>
      <c r="G291" s="75">
        <v>15462</v>
      </c>
      <c r="H291" s="153">
        <v>4.57</v>
      </c>
      <c r="I291" s="89" t="s">
        <v>598</v>
      </c>
      <c r="J291" s="75">
        <v>4788</v>
      </c>
      <c r="K291" s="92">
        <v>100</v>
      </c>
      <c r="L291" s="92"/>
      <c r="M291" s="96"/>
      <c r="N291" s="83"/>
      <c r="O291" s="83"/>
      <c r="P291" s="94">
        <f t="shared" si="64"/>
        <v>0</v>
      </c>
    </row>
    <row r="292" spans="1:16" ht="43.75" hidden="1" x14ac:dyDescent="0.4">
      <c r="A292" s="86">
        <v>9</v>
      </c>
      <c r="B292" s="87" t="s">
        <v>595</v>
      </c>
      <c r="C292" s="88" t="s">
        <v>610</v>
      </c>
      <c r="D292" s="89" t="s">
        <v>0</v>
      </c>
      <c r="E292" s="90" t="s">
        <v>611</v>
      </c>
      <c r="F292" s="75">
        <v>17095</v>
      </c>
      <c r="G292" s="75">
        <v>12467</v>
      </c>
      <c r="H292" s="153">
        <f>(G292/F292)*100</f>
        <v>72.92775665399239</v>
      </c>
      <c r="I292" s="89" t="s">
        <v>598</v>
      </c>
      <c r="J292" s="75">
        <v>2245</v>
      </c>
      <c r="K292" s="92">
        <v>100</v>
      </c>
      <c r="L292" s="92"/>
      <c r="M292" s="96">
        <f>(F292-G292)</f>
        <v>4628</v>
      </c>
      <c r="N292" s="83"/>
      <c r="O292" s="83"/>
      <c r="P292" s="94">
        <f t="shared" si="64"/>
        <v>0</v>
      </c>
    </row>
    <row r="293" spans="1:16" ht="58.3" hidden="1" x14ac:dyDescent="0.4">
      <c r="A293" s="86">
        <v>10</v>
      </c>
      <c r="B293" s="87" t="s">
        <v>595</v>
      </c>
      <c r="C293" s="88" t="s">
        <v>612</v>
      </c>
      <c r="D293" s="89" t="s">
        <v>0</v>
      </c>
      <c r="E293" s="90" t="s">
        <v>613</v>
      </c>
      <c r="F293" s="75"/>
      <c r="G293" s="75">
        <v>7770</v>
      </c>
      <c r="H293" s="153"/>
      <c r="I293" s="89" t="s">
        <v>598</v>
      </c>
      <c r="J293" s="75">
        <v>1489</v>
      </c>
      <c r="K293" s="92">
        <v>100</v>
      </c>
      <c r="L293" s="92"/>
      <c r="M293" s="96"/>
      <c r="N293" s="83"/>
      <c r="O293" s="83"/>
      <c r="P293" s="94">
        <f t="shared" si="64"/>
        <v>0</v>
      </c>
    </row>
    <row r="294" spans="1:16" hidden="1" x14ac:dyDescent="0.4">
      <c r="A294" s="86">
        <v>11</v>
      </c>
      <c r="B294" s="87" t="s">
        <v>595</v>
      </c>
      <c r="C294" s="88" t="s">
        <v>614</v>
      </c>
      <c r="D294" s="89" t="s">
        <v>0</v>
      </c>
      <c r="E294" s="90" t="s">
        <v>615</v>
      </c>
      <c r="F294" s="75">
        <v>17095</v>
      </c>
      <c r="G294" s="75">
        <v>13280</v>
      </c>
      <c r="H294" s="153">
        <f>(G294/F294)*100</f>
        <v>77.683533196841182</v>
      </c>
      <c r="I294" s="89" t="s">
        <v>598</v>
      </c>
      <c r="J294" s="75">
        <v>3635</v>
      </c>
      <c r="K294" s="92">
        <v>100</v>
      </c>
      <c r="L294" s="92"/>
      <c r="M294" s="96">
        <f>(F294-G294)</f>
        <v>3815</v>
      </c>
      <c r="N294" s="83"/>
      <c r="O294" s="83">
        <v>903747</v>
      </c>
      <c r="P294" s="94">
        <f t="shared" si="64"/>
        <v>903747</v>
      </c>
    </row>
    <row r="295" spans="1:16" hidden="1" x14ac:dyDescent="0.4">
      <c r="A295" s="86">
        <v>12</v>
      </c>
      <c r="B295" s="87" t="s">
        <v>595</v>
      </c>
      <c r="C295" s="88" t="s">
        <v>616</v>
      </c>
      <c r="D295" s="89" t="s">
        <v>0</v>
      </c>
      <c r="E295" s="90" t="s">
        <v>617</v>
      </c>
      <c r="F295" s="75">
        <v>16596</v>
      </c>
      <c r="G295" s="75">
        <v>11458</v>
      </c>
      <c r="H295" s="153">
        <f>(G295/F295)*100</f>
        <v>69.040732706676309</v>
      </c>
      <c r="I295" s="89" t="s">
        <v>598</v>
      </c>
      <c r="J295" s="75">
        <v>2004</v>
      </c>
      <c r="K295" s="92">
        <v>100</v>
      </c>
      <c r="L295" s="92"/>
      <c r="M295" s="96">
        <f>(F295-G295)</f>
        <v>5138</v>
      </c>
      <c r="N295" s="83"/>
      <c r="O295" s="83">
        <v>883746</v>
      </c>
      <c r="P295" s="94">
        <f t="shared" si="64"/>
        <v>883746</v>
      </c>
    </row>
    <row r="296" spans="1:16" hidden="1" x14ac:dyDescent="0.4">
      <c r="A296" s="86">
        <v>13</v>
      </c>
      <c r="B296" s="87" t="s">
        <v>595</v>
      </c>
      <c r="C296" s="88" t="s">
        <v>618</v>
      </c>
      <c r="D296" s="89" t="s">
        <v>0</v>
      </c>
      <c r="E296" s="90" t="s">
        <v>619</v>
      </c>
      <c r="F296" s="75">
        <v>13450</v>
      </c>
      <c r="G296" s="75">
        <v>10610</v>
      </c>
      <c r="H296" s="153">
        <f>(G296/F296)*100</f>
        <v>78.884758364312262</v>
      </c>
      <c r="I296" s="89" t="s">
        <v>598</v>
      </c>
      <c r="J296" s="75">
        <v>1395</v>
      </c>
      <c r="K296" s="92">
        <v>100</v>
      </c>
      <c r="L296" s="92"/>
      <c r="M296" s="96">
        <f>(F296-G296)</f>
        <v>2840</v>
      </c>
      <c r="N296" s="83"/>
      <c r="O296" s="83"/>
      <c r="P296" s="94">
        <f t="shared" si="64"/>
        <v>0</v>
      </c>
    </row>
    <row r="297" spans="1:16" ht="24.75" hidden="1" customHeight="1" x14ac:dyDescent="0.4">
      <c r="A297" s="55"/>
      <c r="B297" s="40"/>
      <c r="C297" s="3" t="s">
        <v>790</v>
      </c>
      <c r="D297" s="42"/>
      <c r="E297" s="36"/>
      <c r="F297" s="43">
        <f>SUM(F284:F296)</f>
        <v>358718</v>
      </c>
      <c r="G297" s="43">
        <f>SUM(G284:G296)</f>
        <v>341637</v>
      </c>
      <c r="H297" s="51">
        <f>G297/F297*100</f>
        <v>95.23832090946091</v>
      </c>
      <c r="I297" s="42"/>
      <c r="J297" s="43">
        <f>SUM(J284:J296)</f>
        <v>88205</v>
      </c>
      <c r="K297" s="29"/>
      <c r="L297" s="29"/>
      <c r="M297" s="30">
        <f>SUM(M284:M296)</f>
        <v>115123</v>
      </c>
      <c r="N297" s="85"/>
      <c r="O297" s="9">
        <f>O284+O285+O286+O287+O288+O289+O290+O291+O292+O293+O294+O295+O296</f>
        <v>6921755</v>
      </c>
      <c r="P297" s="15">
        <f>P284+P285+P286+P287+P288+P289+P290+P291+P292+P293+P294+P295+P296</f>
        <v>6921755</v>
      </c>
    </row>
    <row r="298" spans="1:16" ht="29.15" hidden="1" x14ac:dyDescent="0.4">
      <c r="A298" s="110">
        <v>1</v>
      </c>
      <c r="B298" s="87" t="s">
        <v>180</v>
      </c>
      <c r="C298" s="88" t="s">
        <v>181</v>
      </c>
      <c r="D298" s="87" t="s">
        <v>0</v>
      </c>
      <c r="E298" s="90" t="s">
        <v>182</v>
      </c>
      <c r="F298" s="96">
        <f t="shared" ref="F298:F303" si="67">G298/H298*100</f>
        <v>94398.034398034404</v>
      </c>
      <c r="G298" s="111">
        <v>65314</v>
      </c>
      <c r="H298" s="112">
        <v>69.19</v>
      </c>
      <c r="I298" s="112" t="s">
        <v>78</v>
      </c>
      <c r="J298" s="154">
        <v>19892.125985670344</v>
      </c>
      <c r="K298" s="92">
        <v>100</v>
      </c>
      <c r="L298" s="92"/>
      <c r="M298" s="96">
        <f t="shared" ref="M298:M303" si="68">F298-G298</f>
        <v>29084.034398034404</v>
      </c>
      <c r="N298" s="83"/>
      <c r="O298" s="83"/>
      <c r="P298" s="94">
        <f t="shared" si="64"/>
        <v>0</v>
      </c>
    </row>
    <row r="299" spans="1:16" ht="29.15" hidden="1" x14ac:dyDescent="0.4">
      <c r="A299" s="110">
        <v>2</v>
      </c>
      <c r="B299" s="87" t="s">
        <v>180</v>
      </c>
      <c r="C299" s="88" t="s">
        <v>183</v>
      </c>
      <c r="D299" s="87" t="s">
        <v>0</v>
      </c>
      <c r="E299" s="90" t="s">
        <v>184</v>
      </c>
      <c r="F299" s="96">
        <f t="shared" si="67"/>
        <v>64937.232314281508</v>
      </c>
      <c r="G299" s="111">
        <v>43969</v>
      </c>
      <c r="H299" s="112">
        <v>67.709999999999994</v>
      </c>
      <c r="I299" s="112" t="s">
        <v>47</v>
      </c>
      <c r="J299" s="155">
        <v>13391.262018310616</v>
      </c>
      <c r="K299" s="92">
        <v>100</v>
      </c>
      <c r="L299" s="92"/>
      <c r="M299" s="96">
        <f t="shared" si="68"/>
        <v>20968.232314281508</v>
      </c>
      <c r="N299" s="83"/>
      <c r="O299" s="83">
        <v>6680965</v>
      </c>
      <c r="P299" s="94">
        <f t="shared" si="64"/>
        <v>6680965</v>
      </c>
    </row>
    <row r="300" spans="1:16" ht="29.15" hidden="1" x14ac:dyDescent="0.4">
      <c r="A300" s="110">
        <v>3</v>
      </c>
      <c r="B300" s="87" t="s">
        <v>180</v>
      </c>
      <c r="C300" s="88" t="s">
        <v>185</v>
      </c>
      <c r="D300" s="87" t="s">
        <v>0</v>
      </c>
      <c r="E300" s="90" t="s">
        <v>186</v>
      </c>
      <c r="F300" s="96">
        <f t="shared" si="67"/>
        <v>86382.336807460233</v>
      </c>
      <c r="G300" s="111">
        <v>62990</v>
      </c>
      <c r="H300" s="112">
        <v>72.92</v>
      </c>
      <c r="I300" s="112" t="s">
        <v>47</v>
      </c>
      <c r="J300" s="155">
        <v>19184.325195783065</v>
      </c>
      <c r="K300" s="104">
        <v>100</v>
      </c>
      <c r="L300" s="104"/>
      <c r="M300" s="96">
        <f t="shared" si="68"/>
        <v>23392.336807460233</v>
      </c>
      <c r="N300" s="83"/>
      <c r="O300" s="83"/>
      <c r="P300" s="94">
        <f t="shared" si="64"/>
        <v>0</v>
      </c>
    </row>
    <row r="301" spans="1:16" hidden="1" x14ac:dyDescent="0.4">
      <c r="A301" s="110">
        <v>4</v>
      </c>
      <c r="B301" s="87" t="s">
        <v>180</v>
      </c>
      <c r="C301" s="88" t="s">
        <v>187</v>
      </c>
      <c r="D301" s="87" t="s">
        <v>0</v>
      </c>
      <c r="E301" s="90" t="s">
        <v>188</v>
      </c>
      <c r="F301" s="96">
        <f t="shared" si="67"/>
        <v>7884.7714362997021</v>
      </c>
      <c r="G301" s="111">
        <v>5830</v>
      </c>
      <c r="H301" s="112">
        <v>73.94</v>
      </c>
      <c r="I301" s="112" t="s">
        <v>47</v>
      </c>
      <c r="J301" s="155">
        <v>1775.593203546837</v>
      </c>
      <c r="K301" s="104">
        <v>100</v>
      </c>
      <c r="L301" s="104"/>
      <c r="M301" s="96">
        <f t="shared" si="68"/>
        <v>2054.7714362997021</v>
      </c>
      <c r="N301" s="83"/>
      <c r="O301" s="83">
        <v>6763142.0083319461</v>
      </c>
      <c r="P301" s="94">
        <f t="shared" si="64"/>
        <v>6763142.0083319461</v>
      </c>
    </row>
    <row r="302" spans="1:16" ht="29.15" hidden="1" x14ac:dyDescent="0.4">
      <c r="A302" s="110">
        <v>5</v>
      </c>
      <c r="B302" s="87" t="s">
        <v>180</v>
      </c>
      <c r="C302" s="88" t="s">
        <v>189</v>
      </c>
      <c r="D302" s="87" t="s">
        <v>0</v>
      </c>
      <c r="E302" s="90" t="s">
        <v>190</v>
      </c>
      <c r="F302" s="96">
        <f t="shared" si="67"/>
        <v>37510.564733000385</v>
      </c>
      <c r="G302" s="111">
        <v>29292</v>
      </c>
      <c r="H302" s="112">
        <v>78.09</v>
      </c>
      <c r="I302" s="112" t="s">
        <v>47</v>
      </c>
      <c r="J302" s="155">
        <v>8921.2137424174871</v>
      </c>
      <c r="K302" s="104">
        <v>100</v>
      </c>
      <c r="L302" s="104"/>
      <c r="M302" s="96">
        <f t="shared" si="68"/>
        <v>8218.5647330003849</v>
      </c>
      <c r="N302" s="83"/>
      <c r="O302" s="83">
        <v>961300</v>
      </c>
      <c r="P302" s="94">
        <f t="shared" si="64"/>
        <v>961300</v>
      </c>
    </row>
    <row r="303" spans="1:16" hidden="1" x14ac:dyDescent="0.4">
      <c r="A303" s="110">
        <v>6</v>
      </c>
      <c r="B303" s="87" t="s">
        <v>180</v>
      </c>
      <c r="C303" s="88" t="s">
        <v>191</v>
      </c>
      <c r="D303" s="87" t="s">
        <v>0</v>
      </c>
      <c r="E303" s="90" t="s">
        <v>192</v>
      </c>
      <c r="F303" s="96">
        <f t="shared" si="67"/>
        <v>15182.768975872426</v>
      </c>
      <c r="G303" s="111">
        <v>14662</v>
      </c>
      <c r="H303" s="112">
        <v>96.57</v>
      </c>
      <c r="I303" s="112" t="s">
        <v>47</v>
      </c>
      <c r="J303" s="155">
        <v>4465.4798542716508</v>
      </c>
      <c r="K303" s="104">
        <v>100</v>
      </c>
      <c r="L303" s="104"/>
      <c r="M303" s="96">
        <f t="shared" si="68"/>
        <v>520.76897587242638</v>
      </c>
      <c r="N303" s="83"/>
      <c r="O303" s="83"/>
      <c r="P303" s="94">
        <f t="shared" si="64"/>
        <v>0</v>
      </c>
    </row>
    <row r="304" spans="1:16" ht="27" hidden="1" customHeight="1" x14ac:dyDescent="0.4">
      <c r="A304" s="131"/>
      <c r="B304" s="109"/>
      <c r="C304" s="3" t="s">
        <v>789</v>
      </c>
      <c r="D304" s="22"/>
      <c r="E304" s="36"/>
      <c r="F304" s="35">
        <f>SUM(F298:F303)</f>
        <v>306295.70866494864</v>
      </c>
      <c r="G304" s="35">
        <f>SUM(G298:G303)</f>
        <v>222057</v>
      </c>
      <c r="H304" s="38">
        <f>G304/F304*100</f>
        <v>72.497587696504155</v>
      </c>
      <c r="I304" s="22"/>
      <c r="J304" s="35">
        <f>SUM(J298:J303)</f>
        <v>67630</v>
      </c>
      <c r="K304" s="10"/>
      <c r="L304" s="10"/>
      <c r="M304" s="35">
        <f>SUM(M298:M303)</f>
        <v>84238.708664948659</v>
      </c>
      <c r="N304" s="85"/>
      <c r="O304" s="9">
        <f>O298+O299+O300+O301+O302+O303</f>
        <v>14405407.008331947</v>
      </c>
      <c r="P304" s="15">
        <f>P298+P299+P300+P301+P302+P303</f>
        <v>14405407.008331947</v>
      </c>
    </row>
    <row r="305" spans="1:19" ht="72.900000000000006" hidden="1" x14ac:dyDescent="0.4">
      <c r="A305" s="110">
        <v>1</v>
      </c>
      <c r="B305" s="87" t="s">
        <v>246</v>
      </c>
      <c r="C305" s="88" t="s">
        <v>247</v>
      </c>
      <c r="D305" s="87" t="s">
        <v>0</v>
      </c>
      <c r="E305" s="90" t="s">
        <v>248</v>
      </c>
      <c r="F305" s="96">
        <f>G305/H305*100</f>
        <v>83649.234985156436</v>
      </c>
      <c r="G305" s="111">
        <v>73260</v>
      </c>
      <c r="H305" s="145">
        <v>87.58</v>
      </c>
      <c r="I305" s="87" t="s">
        <v>47</v>
      </c>
      <c r="J305" s="111">
        <v>15904.42</v>
      </c>
      <c r="K305" s="138" t="s">
        <v>835</v>
      </c>
      <c r="L305" s="139" t="s">
        <v>836</v>
      </c>
      <c r="M305" s="96">
        <f t="shared" ref="M305:M308" si="69">F305-G305</f>
        <v>10389.234985156436</v>
      </c>
      <c r="N305" s="83">
        <v>225814</v>
      </c>
      <c r="O305" s="83">
        <v>1964005</v>
      </c>
      <c r="P305" s="94">
        <f>N305+O305</f>
        <v>2189819</v>
      </c>
    </row>
    <row r="306" spans="1:19" ht="111.75" hidden="1" customHeight="1" x14ac:dyDescent="0.4">
      <c r="A306" s="110">
        <v>2</v>
      </c>
      <c r="B306" s="87" t="s">
        <v>246</v>
      </c>
      <c r="C306" s="88" t="s">
        <v>249</v>
      </c>
      <c r="D306" s="87" t="s">
        <v>0</v>
      </c>
      <c r="E306" s="90" t="s">
        <v>250</v>
      </c>
      <c r="F306" s="96">
        <f>G306/H306*100</f>
        <v>20938.539228969086</v>
      </c>
      <c r="G306" s="111">
        <v>17000</v>
      </c>
      <c r="H306" s="145">
        <v>81.19</v>
      </c>
      <c r="I306" s="87" t="s">
        <v>47</v>
      </c>
      <c r="J306" s="111">
        <v>2517</v>
      </c>
      <c r="K306" s="138" t="s">
        <v>291</v>
      </c>
      <c r="L306" s="139" t="s">
        <v>837</v>
      </c>
      <c r="M306" s="96">
        <f t="shared" si="69"/>
        <v>3938.5392289690863</v>
      </c>
      <c r="N306" s="83">
        <v>185884</v>
      </c>
      <c r="O306" s="83">
        <v>1661042</v>
      </c>
      <c r="P306" s="94">
        <f t="shared" si="64"/>
        <v>1846926</v>
      </c>
    </row>
    <row r="307" spans="1:19" ht="31.5" hidden="1" customHeight="1" x14ac:dyDescent="0.4">
      <c r="A307" s="110">
        <v>3</v>
      </c>
      <c r="B307" s="87" t="s">
        <v>246</v>
      </c>
      <c r="C307" s="88" t="s">
        <v>251</v>
      </c>
      <c r="D307" s="87" t="s">
        <v>0</v>
      </c>
      <c r="E307" s="90" t="s">
        <v>252</v>
      </c>
      <c r="F307" s="96">
        <f t="shared" ref="F307:F308" si="70">G307/H307*100</f>
        <v>34637.727932870745</v>
      </c>
      <c r="G307" s="111">
        <v>21465</v>
      </c>
      <c r="H307" s="112">
        <v>61.97</v>
      </c>
      <c r="I307" s="87" t="s">
        <v>47</v>
      </c>
      <c r="J307" s="111">
        <v>11637</v>
      </c>
      <c r="K307" s="121">
        <v>100</v>
      </c>
      <c r="L307" s="122"/>
      <c r="M307" s="96">
        <f t="shared" si="69"/>
        <v>13172.727932870745</v>
      </c>
      <c r="N307" s="83"/>
      <c r="O307" s="83"/>
      <c r="P307" s="94">
        <f t="shared" si="64"/>
        <v>0</v>
      </c>
    </row>
    <row r="308" spans="1:19" ht="94.5" hidden="1" customHeight="1" x14ac:dyDescent="0.4">
      <c r="A308" s="110">
        <v>4</v>
      </c>
      <c r="B308" s="87" t="s">
        <v>246</v>
      </c>
      <c r="C308" s="88" t="s">
        <v>253</v>
      </c>
      <c r="D308" s="87" t="s">
        <v>0</v>
      </c>
      <c r="E308" s="90" t="s">
        <v>254</v>
      </c>
      <c r="F308" s="96">
        <f t="shared" si="70"/>
        <v>17882.117882117884</v>
      </c>
      <c r="G308" s="111">
        <v>8950</v>
      </c>
      <c r="H308" s="112">
        <v>50.05</v>
      </c>
      <c r="I308" s="87" t="s">
        <v>47</v>
      </c>
      <c r="J308" s="111">
        <v>1292</v>
      </c>
      <c r="K308" s="138" t="s">
        <v>292</v>
      </c>
      <c r="L308" s="139" t="s">
        <v>838</v>
      </c>
      <c r="M308" s="96">
        <f t="shared" si="69"/>
        <v>8932.1178821178837</v>
      </c>
      <c r="N308" s="83">
        <v>158445</v>
      </c>
      <c r="O308" s="83">
        <v>1502598</v>
      </c>
      <c r="P308" s="94">
        <f t="shared" si="64"/>
        <v>1661043</v>
      </c>
    </row>
    <row r="309" spans="1:19" ht="24.75" hidden="1" customHeight="1" x14ac:dyDescent="0.4">
      <c r="A309" s="17"/>
      <c r="B309" s="40"/>
      <c r="C309" s="3" t="s">
        <v>788</v>
      </c>
      <c r="D309" s="22"/>
      <c r="E309" s="36"/>
      <c r="F309" s="37">
        <f>SUM(F305:F308)</f>
        <v>157107.62002911416</v>
      </c>
      <c r="G309" s="37">
        <f>SUM(G305:G308)</f>
        <v>120675</v>
      </c>
      <c r="H309" s="38">
        <f>G309/F309*100</f>
        <v>76.810405489967508</v>
      </c>
      <c r="I309" s="22"/>
      <c r="J309" s="37">
        <f>SUM(J305:J308)</f>
        <v>31350.42</v>
      </c>
      <c r="K309" s="60"/>
      <c r="L309" s="64"/>
      <c r="M309" s="35">
        <f>SUM(M305:M308)</f>
        <v>36432.62002911415</v>
      </c>
      <c r="N309" s="9">
        <f>N305+N306+N307+N308</f>
        <v>570143</v>
      </c>
      <c r="O309" s="9">
        <f>O305+O306+O307+O308</f>
        <v>5127645</v>
      </c>
      <c r="P309" s="15">
        <f t="shared" si="64"/>
        <v>5697788</v>
      </c>
    </row>
    <row r="310" spans="1:19" hidden="1" x14ac:dyDescent="0.4">
      <c r="A310" s="110">
        <v>1</v>
      </c>
      <c r="B310" s="87" t="s">
        <v>43</v>
      </c>
      <c r="C310" s="88" t="s">
        <v>23</v>
      </c>
      <c r="D310" s="89" t="s">
        <v>0</v>
      </c>
      <c r="E310" s="90" t="s">
        <v>1</v>
      </c>
      <c r="F310" s="75">
        <f>G310*100/H310</f>
        <v>8245.1390598080234</v>
      </c>
      <c r="G310" s="75">
        <v>6700</v>
      </c>
      <c r="H310" s="89">
        <v>81.260000000000005</v>
      </c>
      <c r="I310" s="92" t="s">
        <v>78</v>
      </c>
      <c r="J310" s="83">
        <v>980</v>
      </c>
      <c r="K310" s="146">
        <v>100</v>
      </c>
      <c r="L310" s="92"/>
      <c r="M310" s="93">
        <f>F310-G310</f>
        <v>1545.1390598080234</v>
      </c>
      <c r="N310" s="83"/>
      <c r="O310" s="83"/>
      <c r="P310" s="94">
        <f t="shared" si="64"/>
        <v>0</v>
      </c>
    </row>
    <row r="311" spans="1:19" hidden="1" x14ac:dyDescent="0.4">
      <c r="A311" s="110">
        <v>2</v>
      </c>
      <c r="B311" s="87" t="s">
        <v>43</v>
      </c>
      <c r="C311" s="88" t="s">
        <v>24</v>
      </c>
      <c r="D311" s="89" t="s">
        <v>0</v>
      </c>
      <c r="E311" s="90" t="s">
        <v>3</v>
      </c>
      <c r="F311" s="75">
        <f t="shared" ref="F311:F336" si="71">G311*100/H311</f>
        <v>11592.048112261944</v>
      </c>
      <c r="G311" s="130">
        <v>6939</v>
      </c>
      <c r="H311" s="137">
        <v>59.86</v>
      </c>
      <c r="I311" s="104" t="s">
        <v>47</v>
      </c>
      <c r="J311" s="74">
        <v>860</v>
      </c>
      <c r="K311" s="146">
        <f>3/4*100</f>
        <v>75</v>
      </c>
      <c r="L311" s="92" t="s">
        <v>810</v>
      </c>
      <c r="M311" s="93">
        <f t="shared" ref="M311:M336" si="72">F311-G311</f>
        <v>4653.048112261944</v>
      </c>
      <c r="N311" s="83"/>
      <c r="O311" s="83"/>
      <c r="P311" s="94">
        <f t="shared" si="64"/>
        <v>0</v>
      </c>
    </row>
    <row r="312" spans="1:19" hidden="1" x14ac:dyDescent="0.4">
      <c r="A312" s="110">
        <v>3</v>
      </c>
      <c r="B312" s="87" t="s">
        <v>43</v>
      </c>
      <c r="C312" s="88" t="s">
        <v>25</v>
      </c>
      <c r="D312" s="89" t="s">
        <v>0</v>
      </c>
      <c r="E312" s="90" t="s">
        <v>4</v>
      </c>
      <c r="F312" s="75">
        <f t="shared" si="71"/>
        <v>5637</v>
      </c>
      <c r="G312" s="130">
        <v>5637</v>
      </c>
      <c r="H312" s="137">
        <v>100</v>
      </c>
      <c r="I312" s="92" t="s">
        <v>78</v>
      </c>
      <c r="J312" s="74">
        <v>740</v>
      </c>
      <c r="K312" s="146">
        <v>100</v>
      </c>
      <c r="L312" s="92"/>
      <c r="M312" s="93">
        <f t="shared" si="72"/>
        <v>0</v>
      </c>
      <c r="N312" s="83"/>
      <c r="O312" s="83"/>
      <c r="P312" s="94">
        <f t="shared" si="64"/>
        <v>0</v>
      </c>
    </row>
    <row r="313" spans="1:19" ht="29.15" hidden="1" x14ac:dyDescent="0.4">
      <c r="A313" s="110">
        <v>4</v>
      </c>
      <c r="B313" s="87" t="s">
        <v>43</v>
      </c>
      <c r="C313" s="88" t="s">
        <v>26</v>
      </c>
      <c r="D313" s="89" t="s">
        <v>0</v>
      </c>
      <c r="E313" s="90" t="s">
        <v>5</v>
      </c>
      <c r="F313" s="75">
        <f t="shared" si="71"/>
        <v>10313.223478142447</v>
      </c>
      <c r="G313" s="130">
        <v>7573</v>
      </c>
      <c r="H313" s="137">
        <v>73.430000000000007</v>
      </c>
      <c r="I313" s="104" t="s">
        <v>47</v>
      </c>
      <c r="J313" s="74">
        <v>1100</v>
      </c>
      <c r="K313" s="146">
        <v>100</v>
      </c>
      <c r="L313" s="92"/>
      <c r="M313" s="93">
        <f t="shared" si="72"/>
        <v>2740.2234781424468</v>
      </c>
      <c r="N313" s="83"/>
      <c r="O313" s="83">
        <v>1022492</v>
      </c>
      <c r="P313" s="94">
        <f t="shared" si="64"/>
        <v>1022492</v>
      </c>
    </row>
    <row r="314" spans="1:19" hidden="1" x14ac:dyDescent="0.4">
      <c r="A314" s="110">
        <v>5</v>
      </c>
      <c r="B314" s="87" t="s">
        <v>43</v>
      </c>
      <c r="C314" s="88" t="s">
        <v>27</v>
      </c>
      <c r="D314" s="89" t="s">
        <v>0</v>
      </c>
      <c r="E314" s="90" t="s">
        <v>6</v>
      </c>
      <c r="F314" s="75">
        <f t="shared" si="71"/>
        <v>8422</v>
      </c>
      <c r="G314" s="130">
        <v>8422</v>
      </c>
      <c r="H314" s="137">
        <v>100</v>
      </c>
      <c r="I314" s="104" t="s">
        <v>47</v>
      </c>
      <c r="J314" s="74">
        <v>560</v>
      </c>
      <c r="K314" s="146">
        <v>100</v>
      </c>
      <c r="L314" s="92"/>
      <c r="M314" s="93">
        <f t="shared" si="72"/>
        <v>0</v>
      </c>
      <c r="N314" s="83"/>
      <c r="O314" s="83"/>
      <c r="P314" s="94">
        <f t="shared" si="64"/>
        <v>0</v>
      </c>
    </row>
    <row r="315" spans="1:19" hidden="1" x14ac:dyDescent="0.4">
      <c r="A315" s="110">
        <v>6</v>
      </c>
      <c r="B315" s="87" t="s">
        <v>43</v>
      </c>
      <c r="C315" s="88" t="s">
        <v>28</v>
      </c>
      <c r="D315" s="89" t="s">
        <v>0</v>
      </c>
      <c r="E315" s="90" t="s">
        <v>7</v>
      </c>
      <c r="F315" s="75">
        <f t="shared" si="71"/>
        <v>7560.9756097560976</v>
      </c>
      <c r="G315" s="130">
        <v>4619</v>
      </c>
      <c r="H315" s="137">
        <v>61.09</v>
      </c>
      <c r="I315" s="92" t="s">
        <v>78</v>
      </c>
      <c r="J315" s="74">
        <v>1700</v>
      </c>
      <c r="K315" s="146">
        <v>100</v>
      </c>
      <c r="L315" s="92"/>
      <c r="M315" s="93">
        <f t="shared" si="72"/>
        <v>2941.9756097560976</v>
      </c>
      <c r="N315" s="83"/>
      <c r="O315" s="83"/>
      <c r="P315" s="94">
        <f t="shared" si="64"/>
        <v>0</v>
      </c>
    </row>
    <row r="316" spans="1:19" hidden="1" x14ac:dyDescent="0.4">
      <c r="A316" s="110">
        <v>7</v>
      </c>
      <c r="B316" s="87" t="s">
        <v>43</v>
      </c>
      <c r="C316" s="88" t="s">
        <v>29</v>
      </c>
      <c r="D316" s="89" t="s">
        <v>0</v>
      </c>
      <c r="E316" s="90" t="s">
        <v>8</v>
      </c>
      <c r="F316" s="75">
        <f t="shared" si="71"/>
        <v>9982.6831007436085</v>
      </c>
      <c r="G316" s="130">
        <v>9800</v>
      </c>
      <c r="H316" s="137">
        <v>98.17</v>
      </c>
      <c r="I316" s="92" t="s">
        <v>78</v>
      </c>
      <c r="J316" s="74">
        <v>1100</v>
      </c>
      <c r="K316" s="146">
        <v>100</v>
      </c>
      <c r="L316" s="92"/>
      <c r="M316" s="93">
        <f t="shared" si="72"/>
        <v>182.68310074360852</v>
      </c>
      <c r="N316" s="83"/>
      <c r="O316" s="83"/>
      <c r="P316" s="94">
        <f t="shared" si="64"/>
        <v>0</v>
      </c>
    </row>
    <row r="317" spans="1:19" hidden="1" x14ac:dyDescent="0.4">
      <c r="A317" s="110">
        <v>8</v>
      </c>
      <c r="B317" s="87" t="s">
        <v>43</v>
      </c>
      <c r="C317" s="88" t="s">
        <v>30</v>
      </c>
      <c r="D317" s="89" t="s">
        <v>0</v>
      </c>
      <c r="E317" s="90" t="s">
        <v>9</v>
      </c>
      <c r="F317" s="75">
        <f t="shared" si="71"/>
        <v>11383.608600810219</v>
      </c>
      <c r="G317" s="130">
        <v>7306</v>
      </c>
      <c r="H317" s="137">
        <v>64.180000000000007</v>
      </c>
      <c r="I317" s="104" t="s">
        <v>47</v>
      </c>
      <c r="J317" s="74">
        <v>700</v>
      </c>
      <c r="K317" s="146">
        <v>100</v>
      </c>
      <c r="L317" s="92"/>
      <c r="M317" s="93">
        <f t="shared" si="72"/>
        <v>4077.6086008102193</v>
      </c>
      <c r="N317" s="83"/>
      <c r="O317" s="83"/>
      <c r="P317" s="94">
        <f t="shared" si="64"/>
        <v>0</v>
      </c>
    </row>
    <row r="318" spans="1:19" ht="29.15" hidden="1" x14ac:dyDescent="0.4">
      <c r="A318" s="110">
        <v>9</v>
      </c>
      <c r="B318" s="87" t="s">
        <v>43</v>
      </c>
      <c r="C318" s="88" t="s">
        <v>31</v>
      </c>
      <c r="D318" s="89" t="s">
        <v>0</v>
      </c>
      <c r="E318" s="90" t="s">
        <v>21</v>
      </c>
      <c r="F318" s="75">
        <f t="shared" si="71"/>
        <v>10793.383795906924</v>
      </c>
      <c r="G318" s="130">
        <v>7700</v>
      </c>
      <c r="H318" s="137">
        <v>71.34</v>
      </c>
      <c r="I318" s="104" t="s">
        <v>47</v>
      </c>
      <c r="J318" s="74">
        <v>746</v>
      </c>
      <c r="K318" s="146" t="s">
        <v>302</v>
      </c>
      <c r="L318" s="92" t="s">
        <v>825</v>
      </c>
      <c r="M318" s="93">
        <f t="shared" si="72"/>
        <v>3093.3837959069242</v>
      </c>
      <c r="N318" s="83">
        <v>121521</v>
      </c>
      <c r="O318" s="83">
        <v>893647</v>
      </c>
      <c r="P318" s="94">
        <f t="shared" si="64"/>
        <v>1015168</v>
      </c>
      <c r="S318" s="6"/>
    </row>
    <row r="319" spans="1:19" hidden="1" x14ac:dyDescent="0.4">
      <c r="A319" s="110">
        <v>10</v>
      </c>
      <c r="B319" s="87" t="s">
        <v>43</v>
      </c>
      <c r="C319" s="88" t="s">
        <v>32</v>
      </c>
      <c r="D319" s="89" t="s">
        <v>0</v>
      </c>
      <c r="E319" s="90" t="s">
        <v>22</v>
      </c>
      <c r="F319" s="75">
        <f t="shared" si="71"/>
        <v>79011</v>
      </c>
      <c r="G319" s="130">
        <v>79011</v>
      </c>
      <c r="H319" s="137">
        <v>100</v>
      </c>
      <c r="I319" s="104" t="s">
        <v>47</v>
      </c>
      <c r="J319" s="74">
        <v>13453</v>
      </c>
      <c r="K319" s="146">
        <v>100</v>
      </c>
      <c r="L319" s="92"/>
      <c r="M319" s="93">
        <f t="shared" si="72"/>
        <v>0</v>
      </c>
      <c r="N319" s="83"/>
      <c r="O319" s="83">
        <v>1183864</v>
      </c>
      <c r="P319" s="94">
        <f t="shared" si="64"/>
        <v>1183864</v>
      </c>
    </row>
    <row r="320" spans="1:19" hidden="1" x14ac:dyDescent="0.4">
      <c r="A320" s="110">
        <v>11</v>
      </c>
      <c r="B320" s="87" t="s">
        <v>43</v>
      </c>
      <c r="C320" s="88" t="s">
        <v>33</v>
      </c>
      <c r="D320" s="89" t="s">
        <v>0</v>
      </c>
      <c r="E320" s="90" t="s">
        <v>22</v>
      </c>
      <c r="F320" s="75">
        <f t="shared" si="71"/>
        <v>25865</v>
      </c>
      <c r="G320" s="130">
        <v>25865</v>
      </c>
      <c r="H320" s="137">
        <v>100</v>
      </c>
      <c r="I320" s="104" t="s">
        <v>47</v>
      </c>
      <c r="J320" s="74">
        <v>7981</v>
      </c>
      <c r="K320" s="146">
        <v>100</v>
      </c>
      <c r="L320" s="92"/>
      <c r="M320" s="93">
        <f t="shared" si="72"/>
        <v>0</v>
      </c>
      <c r="N320" s="83"/>
      <c r="O320" s="83">
        <v>702328</v>
      </c>
      <c r="P320" s="94">
        <f t="shared" si="64"/>
        <v>702328</v>
      </c>
    </row>
    <row r="321" spans="1:16" hidden="1" x14ac:dyDescent="0.4">
      <c r="A321" s="110">
        <v>12</v>
      </c>
      <c r="B321" s="87" t="s">
        <v>43</v>
      </c>
      <c r="C321" s="88" t="s">
        <v>34</v>
      </c>
      <c r="D321" s="89" t="s">
        <v>0</v>
      </c>
      <c r="E321" s="90" t="s">
        <v>22</v>
      </c>
      <c r="F321" s="75">
        <f t="shared" si="71"/>
        <v>50797</v>
      </c>
      <c r="G321" s="130">
        <v>50797</v>
      </c>
      <c r="H321" s="137">
        <v>100</v>
      </c>
      <c r="I321" s="104" t="s">
        <v>47</v>
      </c>
      <c r="J321" s="74">
        <v>11726</v>
      </c>
      <c r="K321" s="146">
        <v>100</v>
      </c>
      <c r="L321" s="92"/>
      <c r="M321" s="93">
        <f t="shared" si="72"/>
        <v>0</v>
      </c>
      <c r="N321" s="83"/>
      <c r="O321" s="83">
        <v>1031888</v>
      </c>
      <c r="P321" s="94">
        <f t="shared" si="64"/>
        <v>1031888</v>
      </c>
    </row>
    <row r="322" spans="1:16" hidden="1" x14ac:dyDescent="0.4">
      <c r="A322" s="110">
        <v>13</v>
      </c>
      <c r="B322" s="87" t="s">
        <v>43</v>
      </c>
      <c r="C322" s="88" t="s">
        <v>35</v>
      </c>
      <c r="D322" s="89" t="s">
        <v>0</v>
      </c>
      <c r="E322" s="90" t="s">
        <v>22</v>
      </c>
      <c r="F322" s="75">
        <f t="shared" si="71"/>
        <v>43074</v>
      </c>
      <c r="G322" s="130">
        <v>43074</v>
      </c>
      <c r="H322" s="137">
        <v>100</v>
      </c>
      <c r="I322" s="92" t="s">
        <v>78</v>
      </c>
      <c r="J322" s="74">
        <v>5131</v>
      </c>
      <c r="K322" s="146">
        <v>100</v>
      </c>
      <c r="L322" s="92"/>
      <c r="M322" s="93">
        <f t="shared" si="72"/>
        <v>0</v>
      </c>
      <c r="N322" s="83"/>
      <c r="O322" s="83">
        <v>451528</v>
      </c>
      <c r="P322" s="94">
        <f t="shared" si="64"/>
        <v>451528</v>
      </c>
    </row>
    <row r="323" spans="1:16" hidden="1" x14ac:dyDescent="0.4">
      <c r="A323" s="110">
        <v>14</v>
      </c>
      <c r="B323" s="87" t="s">
        <v>43</v>
      </c>
      <c r="C323" s="88" t="s">
        <v>36</v>
      </c>
      <c r="D323" s="89" t="s">
        <v>0</v>
      </c>
      <c r="E323" s="90" t="s">
        <v>37</v>
      </c>
      <c r="F323" s="75">
        <f t="shared" si="71"/>
        <v>22000</v>
      </c>
      <c r="G323" s="130">
        <v>22000</v>
      </c>
      <c r="H323" s="137">
        <v>100</v>
      </c>
      <c r="I323" s="92" t="s">
        <v>78</v>
      </c>
      <c r="J323" s="74">
        <v>11100</v>
      </c>
      <c r="K323" s="146">
        <v>100</v>
      </c>
      <c r="L323" s="92"/>
      <c r="M323" s="93">
        <f t="shared" si="72"/>
        <v>0</v>
      </c>
      <c r="N323" s="83"/>
      <c r="O323" s="83"/>
      <c r="P323" s="94">
        <f t="shared" si="64"/>
        <v>0</v>
      </c>
    </row>
    <row r="324" spans="1:16" hidden="1" x14ac:dyDescent="0.4">
      <c r="A324" s="110">
        <v>15</v>
      </c>
      <c r="B324" s="87" t="s">
        <v>43</v>
      </c>
      <c r="C324" s="88" t="s">
        <v>38</v>
      </c>
      <c r="D324" s="89" t="s">
        <v>0</v>
      </c>
      <c r="E324" s="90" t="s">
        <v>37</v>
      </c>
      <c r="F324" s="75">
        <f t="shared" si="71"/>
        <v>15000</v>
      </c>
      <c r="G324" s="130">
        <v>15000</v>
      </c>
      <c r="H324" s="137">
        <v>100</v>
      </c>
      <c r="I324" s="92" t="s">
        <v>78</v>
      </c>
      <c r="J324" s="74">
        <v>2800</v>
      </c>
      <c r="K324" s="146">
        <v>100</v>
      </c>
      <c r="L324" s="92"/>
      <c r="M324" s="93">
        <f t="shared" si="72"/>
        <v>0</v>
      </c>
      <c r="N324" s="83"/>
      <c r="O324" s="83"/>
      <c r="P324" s="94">
        <f t="shared" si="64"/>
        <v>0</v>
      </c>
    </row>
    <row r="325" spans="1:16" hidden="1" x14ac:dyDescent="0.4">
      <c r="A325" s="110">
        <v>16</v>
      </c>
      <c r="B325" s="87" t="s">
        <v>43</v>
      </c>
      <c r="C325" s="88" t="s">
        <v>39</v>
      </c>
      <c r="D325" s="89" t="s">
        <v>0</v>
      </c>
      <c r="E325" s="90" t="s">
        <v>40</v>
      </c>
      <c r="F325" s="75">
        <f t="shared" si="71"/>
        <v>4528</v>
      </c>
      <c r="G325" s="156">
        <v>4528</v>
      </c>
      <c r="H325" s="137">
        <v>100</v>
      </c>
      <c r="I325" s="92" t="s">
        <v>78</v>
      </c>
      <c r="J325" s="74">
        <v>2880</v>
      </c>
      <c r="K325" s="146">
        <v>100</v>
      </c>
      <c r="L325" s="92"/>
      <c r="M325" s="93">
        <f t="shared" si="72"/>
        <v>0</v>
      </c>
      <c r="N325" s="83"/>
      <c r="O325" s="83"/>
      <c r="P325" s="94">
        <f t="shared" si="64"/>
        <v>0</v>
      </c>
    </row>
    <row r="326" spans="1:16" hidden="1" x14ac:dyDescent="0.4">
      <c r="A326" s="110">
        <v>17</v>
      </c>
      <c r="B326" s="87" t="s">
        <v>43</v>
      </c>
      <c r="C326" s="88" t="s">
        <v>10</v>
      </c>
      <c r="D326" s="89" t="s">
        <v>0</v>
      </c>
      <c r="E326" s="90" t="s">
        <v>41</v>
      </c>
      <c r="F326" s="75">
        <f t="shared" si="71"/>
        <v>11115</v>
      </c>
      <c r="G326" s="156">
        <v>11115</v>
      </c>
      <c r="H326" s="137">
        <v>100</v>
      </c>
      <c r="I326" s="92" t="s">
        <v>78</v>
      </c>
      <c r="J326" s="157">
        <v>4000</v>
      </c>
      <c r="K326" s="146">
        <v>100</v>
      </c>
      <c r="L326" s="92"/>
      <c r="M326" s="93">
        <f t="shared" si="72"/>
        <v>0</v>
      </c>
      <c r="N326" s="83"/>
      <c r="O326" s="83">
        <v>615034.40579710156</v>
      </c>
      <c r="P326" s="94">
        <f t="shared" si="64"/>
        <v>615034.40579710156</v>
      </c>
    </row>
    <row r="327" spans="1:16" hidden="1" x14ac:dyDescent="0.4">
      <c r="A327" s="110">
        <v>18</v>
      </c>
      <c r="B327" s="87" t="s">
        <v>43</v>
      </c>
      <c r="C327" s="88" t="s">
        <v>11</v>
      </c>
      <c r="D327" s="89" t="s">
        <v>0</v>
      </c>
      <c r="E327" s="90" t="s">
        <v>42</v>
      </c>
      <c r="F327" s="75">
        <f t="shared" si="71"/>
        <v>3880</v>
      </c>
      <c r="G327" s="158">
        <v>3880</v>
      </c>
      <c r="H327" s="137">
        <v>100</v>
      </c>
      <c r="I327" s="92" t="s">
        <v>78</v>
      </c>
      <c r="J327" s="74">
        <v>1200</v>
      </c>
      <c r="K327" s="146">
        <v>100</v>
      </c>
      <c r="L327" s="92"/>
      <c r="M327" s="93">
        <f t="shared" si="72"/>
        <v>0</v>
      </c>
      <c r="N327" s="83"/>
      <c r="O327" s="83">
        <v>2528714</v>
      </c>
      <c r="P327" s="94">
        <f t="shared" si="64"/>
        <v>2528714</v>
      </c>
    </row>
    <row r="328" spans="1:16" hidden="1" x14ac:dyDescent="0.4">
      <c r="A328" s="110">
        <v>19</v>
      </c>
      <c r="B328" s="87" t="s">
        <v>43</v>
      </c>
      <c r="C328" s="88" t="s">
        <v>12</v>
      </c>
      <c r="D328" s="89" t="s">
        <v>0</v>
      </c>
      <c r="E328" s="90" t="s">
        <v>44</v>
      </c>
      <c r="F328" s="75">
        <f t="shared" si="71"/>
        <v>11391.259374191879</v>
      </c>
      <c r="G328" s="156">
        <v>8810</v>
      </c>
      <c r="H328" s="137">
        <v>77.34</v>
      </c>
      <c r="I328" s="104" t="s">
        <v>47</v>
      </c>
      <c r="J328" s="74">
        <v>1135</v>
      </c>
      <c r="K328" s="146">
        <v>100</v>
      </c>
      <c r="L328" s="92"/>
      <c r="M328" s="93">
        <f t="shared" si="72"/>
        <v>2581.259374191879</v>
      </c>
      <c r="N328" s="83"/>
      <c r="O328" s="83">
        <v>554859</v>
      </c>
      <c r="P328" s="94">
        <f t="shared" si="64"/>
        <v>554859</v>
      </c>
    </row>
    <row r="329" spans="1:16" hidden="1" x14ac:dyDescent="0.4">
      <c r="A329" s="110">
        <v>20</v>
      </c>
      <c r="B329" s="87" t="s">
        <v>43</v>
      </c>
      <c r="C329" s="159" t="s">
        <v>13</v>
      </c>
      <c r="D329" s="89" t="s">
        <v>0</v>
      </c>
      <c r="E329" s="90" t="s">
        <v>46</v>
      </c>
      <c r="F329" s="75">
        <f t="shared" si="71"/>
        <v>15558.115424490266</v>
      </c>
      <c r="G329" s="156">
        <v>13506</v>
      </c>
      <c r="H329" s="137">
        <v>86.81</v>
      </c>
      <c r="I329" s="92" t="s">
        <v>78</v>
      </c>
      <c r="J329" s="74">
        <v>1160</v>
      </c>
      <c r="K329" s="146">
        <v>100</v>
      </c>
      <c r="L329" s="92"/>
      <c r="M329" s="93">
        <f t="shared" si="72"/>
        <v>2052.1154244902664</v>
      </c>
      <c r="N329" s="83"/>
      <c r="O329" s="83"/>
      <c r="P329" s="94">
        <f t="shared" si="64"/>
        <v>0</v>
      </c>
    </row>
    <row r="330" spans="1:16" hidden="1" x14ac:dyDescent="0.4">
      <c r="A330" s="110">
        <v>21</v>
      </c>
      <c r="B330" s="87" t="s">
        <v>43</v>
      </c>
      <c r="C330" s="159" t="s">
        <v>14</v>
      </c>
      <c r="D330" s="89" t="s">
        <v>0</v>
      </c>
      <c r="E330" s="90" t="s">
        <v>48</v>
      </c>
      <c r="F330" s="75">
        <f t="shared" si="71"/>
        <v>15716.069941715237</v>
      </c>
      <c r="G330" s="130">
        <v>7550</v>
      </c>
      <c r="H330" s="137">
        <v>48.04</v>
      </c>
      <c r="I330" s="104" t="s">
        <v>47</v>
      </c>
      <c r="J330" s="74">
        <v>2500</v>
      </c>
      <c r="K330" s="146">
        <v>100</v>
      </c>
      <c r="L330" s="92"/>
      <c r="M330" s="93">
        <f t="shared" si="72"/>
        <v>8166.0699417152373</v>
      </c>
      <c r="N330" s="83"/>
      <c r="O330" s="83">
        <v>194426.94193548383</v>
      </c>
      <c r="P330" s="94">
        <f t="shared" si="64"/>
        <v>194426.94193548383</v>
      </c>
    </row>
    <row r="331" spans="1:16" hidden="1" x14ac:dyDescent="0.4">
      <c r="A331" s="110">
        <v>22</v>
      </c>
      <c r="B331" s="87" t="s">
        <v>43</v>
      </c>
      <c r="C331" s="159" t="s">
        <v>15</v>
      </c>
      <c r="D331" s="89" t="s">
        <v>0</v>
      </c>
      <c r="E331" s="90" t="s">
        <v>49</v>
      </c>
      <c r="F331" s="75">
        <f t="shared" si="71"/>
        <v>8600</v>
      </c>
      <c r="G331" s="130">
        <v>8600</v>
      </c>
      <c r="H331" s="137">
        <v>100</v>
      </c>
      <c r="I331" s="92" t="s">
        <v>78</v>
      </c>
      <c r="J331" s="74">
        <v>700</v>
      </c>
      <c r="K331" s="146">
        <f>12/13*100</f>
        <v>92.307692307692307</v>
      </c>
      <c r="L331" s="92" t="s">
        <v>809</v>
      </c>
      <c r="M331" s="93">
        <f t="shared" si="72"/>
        <v>0</v>
      </c>
      <c r="N331" s="83">
        <v>101500</v>
      </c>
      <c r="O331" s="83"/>
      <c r="P331" s="94">
        <f t="shared" si="64"/>
        <v>101500</v>
      </c>
    </row>
    <row r="332" spans="1:16" hidden="1" x14ac:dyDescent="0.4">
      <c r="A332" s="110">
        <v>23</v>
      </c>
      <c r="B332" s="87" t="s">
        <v>43</v>
      </c>
      <c r="C332" s="159" t="s">
        <v>16</v>
      </c>
      <c r="D332" s="89" t="s">
        <v>0</v>
      </c>
      <c r="E332" s="90" t="s">
        <v>45</v>
      </c>
      <c r="F332" s="75">
        <f t="shared" si="71"/>
        <v>3432</v>
      </c>
      <c r="G332" s="130">
        <v>3432</v>
      </c>
      <c r="H332" s="137">
        <v>100</v>
      </c>
      <c r="I332" s="92" t="s">
        <v>78</v>
      </c>
      <c r="J332" s="74">
        <v>2352</v>
      </c>
      <c r="K332" s="146">
        <v>100</v>
      </c>
      <c r="L332" s="92"/>
      <c r="M332" s="93">
        <f t="shared" si="72"/>
        <v>0</v>
      </c>
      <c r="N332" s="83"/>
      <c r="O332" s="83"/>
      <c r="P332" s="94">
        <f t="shared" si="64"/>
        <v>0</v>
      </c>
    </row>
    <row r="333" spans="1:16" ht="29.15" hidden="1" x14ac:dyDescent="0.4">
      <c r="A333" s="110">
        <v>24</v>
      </c>
      <c r="B333" s="87" t="s">
        <v>43</v>
      </c>
      <c r="C333" s="159" t="s">
        <v>17</v>
      </c>
      <c r="D333" s="89" t="s">
        <v>0</v>
      </c>
      <c r="E333" s="90" t="s">
        <v>45</v>
      </c>
      <c r="F333" s="75">
        <f t="shared" si="71"/>
        <v>3432</v>
      </c>
      <c r="G333" s="130">
        <v>3432</v>
      </c>
      <c r="H333" s="137">
        <v>100</v>
      </c>
      <c r="I333" s="92" t="s">
        <v>78</v>
      </c>
      <c r="J333" s="74">
        <v>2150</v>
      </c>
      <c r="K333" s="146">
        <v>100</v>
      </c>
      <c r="L333" s="92"/>
      <c r="M333" s="93">
        <f t="shared" si="72"/>
        <v>0</v>
      </c>
      <c r="N333" s="83"/>
      <c r="O333" s="83">
        <v>268650.38260869565</v>
      </c>
      <c r="P333" s="94">
        <f t="shared" ref="P333:P396" si="73">N333+O333</f>
        <v>268650.38260869565</v>
      </c>
    </row>
    <row r="334" spans="1:16" hidden="1" x14ac:dyDescent="0.4">
      <c r="A334" s="110">
        <v>25</v>
      </c>
      <c r="B334" s="87" t="s">
        <v>43</v>
      </c>
      <c r="C334" s="159" t="s">
        <v>18</v>
      </c>
      <c r="D334" s="89" t="s">
        <v>0</v>
      </c>
      <c r="E334" s="90" t="s">
        <v>50</v>
      </c>
      <c r="F334" s="75">
        <f t="shared" si="71"/>
        <v>10362</v>
      </c>
      <c r="G334" s="130">
        <v>10362</v>
      </c>
      <c r="H334" s="137">
        <v>100</v>
      </c>
      <c r="I334" s="104" t="s">
        <v>47</v>
      </c>
      <c r="J334" s="74">
        <v>1200</v>
      </c>
      <c r="K334" s="146">
        <v>100</v>
      </c>
      <c r="L334" s="92"/>
      <c r="M334" s="93">
        <f t="shared" si="72"/>
        <v>0</v>
      </c>
      <c r="N334" s="83"/>
      <c r="O334" s="83"/>
      <c r="P334" s="94">
        <f t="shared" si="73"/>
        <v>0</v>
      </c>
    </row>
    <row r="335" spans="1:16" ht="29.15" hidden="1" x14ac:dyDescent="0.4">
      <c r="A335" s="110">
        <v>26</v>
      </c>
      <c r="B335" s="87" t="s">
        <v>43</v>
      </c>
      <c r="C335" s="159" t="s">
        <v>19</v>
      </c>
      <c r="D335" s="89" t="s">
        <v>0</v>
      </c>
      <c r="E335" s="90" t="s">
        <v>51</v>
      </c>
      <c r="F335" s="75">
        <f t="shared" si="71"/>
        <v>4232</v>
      </c>
      <c r="G335" s="130">
        <v>4232</v>
      </c>
      <c r="H335" s="137">
        <v>100</v>
      </c>
      <c r="I335" s="92" t="s">
        <v>78</v>
      </c>
      <c r="J335" s="74">
        <v>1603</v>
      </c>
      <c r="K335" s="146">
        <v>100</v>
      </c>
      <c r="L335" s="92"/>
      <c r="M335" s="93">
        <f t="shared" si="72"/>
        <v>0</v>
      </c>
      <c r="N335" s="83"/>
      <c r="O335" s="83">
        <v>200500</v>
      </c>
      <c r="P335" s="94">
        <f t="shared" si="73"/>
        <v>200500</v>
      </c>
    </row>
    <row r="336" spans="1:16" ht="29.15" hidden="1" x14ac:dyDescent="0.4">
      <c r="A336" s="110">
        <v>27</v>
      </c>
      <c r="B336" s="87" t="s">
        <v>43</v>
      </c>
      <c r="C336" s="159" t="s">
        <v>20</v>
      </c>
      <c r="D336" s="89" t="s">
        <v>0</v>
      </c>
      <c r="E336" s="90" t="s">
        <v>52</v>
      </c>
      <c r="F336" s="75">
        <f t="shared" si="71"/>
        <v>7864</v>
      </c>
      <c r="G336" s="130">
        <v>7864</v>
      </c>
      <c r="H336" s="137">
        <v>100</v>
      </c>
      <c r="I336" s="104" t="s">
        <v>2</v>
      </c>
      <c r="J336" s="74">
        <v>1752</v>
      </c>
      <c r="K336" s="146">
        <v>100</v>
      </c>
      <c r="L336" s="92"/>
      <c r="M336" s="93">
        <f t="shared" si="72"/>
        <v>0</v>
      </c>
      <c r="N336" s="83"/>
      <c r="O336" s="83">
        <v>206072</v>
      </c>
      <c r="P336" s="94">
        <f t="shared" si="73"/>
        <v>206072</v>
      </c>
    </row>
    <row r="337" spans="1:16" ht="22.5" hidden="1" customHeight="1" x14ac:dyDescent="0.4">
      <c r="A337" s="17"/>
      <c r="B337" s="40"/>
      <c r="C337" s="3" t="s">
        <v>787</v>
      </c>
      <c r="D337" s="22"/>
      <c r="E337" s="36"/>
      <c r="F337" s="37">
        <f>SUM(F310:F336)</f>
        <v>419787.5064978266</v>
      </c>
      <c r="G337" s="37">
        <f>SUM(G310:G336)</f>
        <v>387754</v>
      </c>
      <c r="H337" s="38">
        <f>G337/F337*100</f>
        <v>92.369113896439302</v>
      </c>
      <c r="I337" s="10"/>
      <c r="J337" s="39">
        <f>SUM(J310:J336)</f>
        <v>83309</v>
      </c>
      <c r="K337" s="61"/>
      <c r="L337" s="29"/>
      <c r="M337" s="21">
        <f>F337-G337</f>
        <v>32033.506497826602</v>
      </c>
      <c r="N337" s="9">
        <f>N310+N311+N312+N313+N314+N315+N316+N317+N318+N319+N320+N321+N322+N323+N324+N325+N326+N327+N328+N329+N330+N331+N332+N333+N334+N335+N336</f>
        <v>223021</v>
      </c>
      <c r="O337" s="9">
        <f t="shared" ref="O337:P337" si="74">O310+O311+O312+O313+O314+O315+O316+O317+O318+O319+O320+O321+O322+O323+O324+O325+O326+O327+O328+O329+O330+O331+O332+O333+O334+O335+O336</f>
        <v>9854003.7303412799</v>
      </c>
      <c r="P337" s="15">
        <f t="shared" si="74"/>
        <v>10077024.73034128</v>
      </c>
    </row>
    <row r="338" spans="1:16" ht="29.15" hidden="1" x14ac:dyDescent="0.4">
      <c r="A338" s="110">
        <v>1</v>
      </c>
      <c r="B338" s="87" t="s">
        <v>157</v>
      </c>
      <c r="C338" s="88" t="s">
        <v>158</v>
      </c>
      <c r="D338" s="87" t="s">
        <v>0</v>
      </c>
      <c r="E338" s="90" t="s">
        <v>159</v>
      </c>
      <c r="F338" s="96">
        <f t="shared" ref="F338:F341" si="75">G338/H338*100</f>
        <v>153319.54169318904</v>
      </c>
      <c r="G338" s="111">
        <v>48173</v>
      </c>
      <c r="H338" s="112">
        <v>31.42</v>
      </c>
      <c r="I338" s="112" t="s">
        <v>78</v>
      </c>
      <c r="J338" s="154">
        <v>6798</v>
      </c>
      <c r="K338" s="92" t="s">
        <v>303</v>
      </c>
      <c r="L338" s="92" t="s">
        <v>844</v>
      </c>
      <c r="M338" s="96">
        <f t="shared" ref="M338:M341" si="76">F338-G338</f>
        <v>105146.54169318904</v>
      </c>
      <c r="N338" s="83">
        <v>574805</v>
      </c>
      <c r="O338" s="83">
        <v>6181374</v>
      </c>
      <c r="P338" s="94">
        <f t="shared" si="73"/>
        <v>6756179</v>
      </c>
    </row>
    <row r="339" spans="1:16" hidden="1" x14ac:dyDescent="0.4">
      <c r="A339" s="110">
        <v>2</v>
      </c>
      <c r="B339" s="87" t="s">
        <v>157</v>
      </c>
      <c r="C339" s="88" t="s">
        <v>160</v>
      </c>
      <c r="D339" s="87" t="s">
        <v>0</v>
      </c>
      <c r="E339" s="90" t="s">
        <v>161</v>
      </c>
      <c r="F339" s="96">
        <f t="shared" si="75"/>
        <v>60311.680745703474</v>
      </c>
      <c r="G339" s="111">
        <v>41410</v>
      </c>
      <c r="H339" s="112">
        <v>68.66</v>
      </c>
      <c r="I339" s="112" t="s">
        <v>53</v>
      </c>
      <c r="J339" s="155">
        <v>7629</v>
      </c>
      <c r="K339" s="92">
        <v>100</v>
      </c>
      <c r="L339" s="92"/>
      <c r="M339" s="96">
        <f t="shared" si="76"/>
        <v>18901.680745703474</v>
      </c>
      <c r="N339" s="83">
        <v>675559</v>
      </c>
      <c r="O339" s="83">
        <v>8108000</v>
      </c>
      <c r="P339" s="94">
        <f t="shared" si="73"/>
        <v>8783559</v>
      </c>
    </row>
    <row r="340" spans="1:16" hidden="1" x14ac:dyDescent="0.4">
      <c r="A340" s="110">
        <v>3</v>
      </c>
      <c r="B340" s="87" t="s">
        <v>157</v>
      </c>
      <c r="C340" s="88" t="s">
        <v>162</v>
      </c>
      <c r="D340" s="87" t="s">
        <v>0</v>
      </c>
      <c r="E340" s="90" t="s">
        <v>163</v>
      </c>
      <c r="F340" s="96">
        <f t="shared" si="75"/>
        <v>36937.13964280692</v>
      </c>
      <c r="G340" s="111">
        <v>26266</v>
      </c>
      <c r="H340" s="112">
        <v>71.11</v>
      </c>
      <c r="I340" s="112" t="s">
        <v>78</v>
      </c>
      <c r="J340" s="155">
        <v>2515</v>
      </c>
      <c r="K340" s="104">
        <v>100</v>
      </c>
      <c r="L340" s="104"/>
      <c r="M340" s="96">
        <f t="shared" si="76"/>
        <v>10671.13964280692</v>
      </c>
      <c r="N340" s="83"/>
      <c r="O340" s="83">
        <v>3962538</v>
      </c>
      <c r="P340" s="94">
        <f t="shared" si="73"/>
        <v>3962538</v>
      </c>
    </row>
    <row r="341" spans="1:16" hidden="1" x14ac:dyDescent="0.4">
      <c r="A341" s="110">
        <v>4</v>
      </c>
      <c r="B341" s="87" t="s">
        <v>157</v>
      </c>
      <c r="C341" s="88" t="s">
        <v>164</v>
      </c>
      <c r="D341" s="87" t="s">
        <v>0</v>
      </c>
      <c r="E341" s="90" t="s">
        <v>165</v>
      </c>
      <c r="F341" s="96">
        <f t="shared" si="75"/>
        <v>7662.2718052738337</v>
      </c>
      <c r="G341" s="111">
        <v>7555</v>
      </c>
      <c r="H341" s="112">
        <v>98.6</v>
      </c>
      <c r="I341" s="112" t="s">
        <v>78</v>
      </c>
      <c r="J341" s="155">
        <v>544</v>
      </c>
      <c r="K341" s="104">
        <v>100</v>
      </c>
      <c r="L341" s="104"/>
      <c r="M341" s="96">
        <f t="shared" si="76"/>
        <v>107.27180527383371</v>
      </c>
      <c r="N341" s="83"/>
      <c r="O341" s="83">
        <v>1990982</v>
      </c>
      <c r="P341" s="94">
        <f t="shared" si="73"/>
        <v>1990982</v>
      </c>
    </row>
    <row r="342" spans="1:16" ht="30.75" hidden="1" customHeight="1" x14ac:dyDescent="0.4">
      <c r="A342" s="57"/>
      <c r="B342" s="59"/>
      <c r="C342" s="4" t="s">
        <v>786</v>
      </c>
      <c r="D342" s="37"/>
      <c r="E342" s="69"/>
      <c r="F342" s="35">
        <f>SUM(F338:F341)</f>
        <v>258230.63388697329</v>
      </c>
      <c r="G342" s="35">
        <f>SUM(G338:G341)</f>
        <v>123404</v>
      </c>
      <c r="H342" s="37">
        <f>G342/F342*100</f>
        <v>47.788288377130939</v>
      </c>
      <c r="I342" s="37"/>
      <c r="J342" s="35">
        <f>SUM(J338:J341)</f>
        <v>17486</v>
      </c>
      <c r="K342" s="35"/>
      <c r="L342" s="35"/>
      <c r="M342" s="35">
        <f>SUM(M338:M341)</f>
        <v>134826.63388697326</v>
      </c>
      <c r="N342" s="9">
        <f>N338+N339+N340+N341</f>
        <v>1250364</v>
      </c>
      <c r="O342" s="9">
        <f t="shared" ref="O342:P342" si="77">O338+O339+O340+O341</f>
        <v>20242894</v>
      </c>
      <c r="P342" s="15">
        <f t="shared" si="77"/>
        <v>21493258</v>
      </c>
    </row>
    <row r="343" spans="1:16" ht="29.15" hidden="1" x14ac:dyDescent="0.4">
      <c r="A343" s="110">
        <v>1</v>
      </c>
      <c r="B343" s="88" t="s">
        <v>737</v>
      </c>
      <c r="C343" s="88" t="s">
        <v>729</v>
      </c>
      <c r="D343" s="88" t="s">
        <v>0</v>
      </c>
      <c r="E343" s="117" t="s">
        <v>730</v>
      </c>
      <c r="F343" s="160">
        <f t="shared" ref="F343:F346" si="78">G343/H343*100</f>
        <v>138652.14140766847</v>
      </c>
      <c r="G343" s="161">
        <v>129820</v>
      </c>
      <c r="H343" s="120">
        <v>93.63</v>
      </c>
      <c r="I343" s="120" t="s">
        <v>47</v>
      </c>
      <c r="J343" s="161">
        <v>22190</v>
      </c>
      <c r="K343" s="122">
        <v>100</v>
      </c>
      <c r="L343" s="122"/>
      <c r="M343" s="96">
        <f t="shared" ref="M343:M346" si="79">F343-G343</f>
        <v>8832.1414076684741</v>
      </c>
      <c r="N343" s="83"/>
      <c r="O343" s="83"/>
      <c r="P343" s="94">
        <f t="shared" si="73"/>
        <v>0</v>
      </c>
    </row>
    <row r="344" spans="1:16" ht="29.15" hidden="1" x14ac:dyDescent="0.4">
      <c r="A344" s="110">
        <v>2</v>
      </c>
      <c r="B344" s="88" t="s">
        <v>737</v>
      </c>
      <c r="C344" s="88" t="s">
        <v>731</v>
      </c>
      <c r="D344" s="88" t="s">
        <v>0</v>
      </c>
      <c r="E344" s="117" t="s">
        <v>732</v>
      </c>
      <c r="F344" s="160">
        <f t="shared" si="78"/>
        <v>35389.735881468754</v>
      </c>
      <c r="G344" s="161">
        <v>32962</v>
      </c>
      <c r="H344" s="120">
        <v>93.14</v>
      </c>
      <c r="I344" s="120" t="s">
        <v>47</v>
      </c>
      <c r="J344" s="161">
        <v>6373</v>
      </c>
      <c r="K344" s="122">
        <v>100</v>
      </c>
      <c r="L344" s="122"/>
      <c r="M344" s="96">
        <f t="shared" si="79"/>
        <v>2427.7358814687541</v>
      </c>
      <c r="N344" s="83"/>
      <c r="O344" s="83">
        <v>452945</v>
      </c>
      <c r="P344" s="94">
        <f t="shared" si="73"/>
        <v>452945</v>
      </c>
    </row>
    <row r="345" spans="1:16" ht="29.15" hidden="1" x14ac:dyDescent="0.4">
      <c r="A345" s="110">
        <v>3</v>
      </c>
      <c r="B345" s="88" t="s">
        <v>737</v>
      </c>
      <c r="C345" s="88" t="s">
        <v>733</v>
      </c>
      <c r="D345" s="88" t="s">
        <v>0</v>
      </c>
      <c r="E345" s="117" t="s">
        <v>734</v>
      </c>
      <c r="F345" s="160">
        <f t="shared" si="78"/>
        <v>9579.215486500254</v>
      </c>
      <c r="G345" s="161">
        <v>9402</v>
      </c>
      <c r="H345" s="120">
        <v>98.15</v>
      </c>
      <c r="I345" s="120" t="s">
        <v>47</v>
      </c>
      <c r="J345" s="161">
        <v>1360</v>
      </c>
      <c r="K345" s="122">
        <v>100</v>
      </c>
      <c r="L345" s="122"/>
      <c r="M345" s="96">
        <f t="shared" si="79"/>
        <v>177.21548650025397</v>
      </c>
      <c r="N345" s="83"/>
      <c r="O345" s="83"/>
      <c r="P345" s="94">
        <f t="shared" si="73"/>
        <v>0</v>
      </c>
    </row>
    <row r="346" spans="1:16" hidden="1" x14ac:dyDescent="0.4">
      <c r="A346" s="110">
        <v>4</v>
      </c>
      <c r="B346" s="88" t="s">
        <v>737</v>
      </c>
      <c r="C346" s="88" t="s">
        <v>735</v>
      </c>
      <c r="D346" s="88" t="s">
        <v>0</v>
      </c>
      <c r="E346" s="117" t="s">
        <v>736</v>
      </c>
      <c r="F346" s="160">
        <f t="shared" si="78"/>
        <v>11867.31195805606</v>
      </c>
      <c r="G346" s="161">
        <v>11770</v>
      </c>
      <c r="H346" s="120">
        <v>99.18</v>
      </c>
      <c r="I346" s="120" t="s">
        <v>78</v>
      </c>
      <c r="J346" s="161">
        <v>3276</v>
      </c>
      <c r="K346" s="122">
        <v>100</v>
      </c>
      <c r="L346" s="122"/>
      <c r="M346" s="96">
        <f t="shared" si="79"/>
        <v>97.311958056059666</v>
      </c>
      <c r="N346" s="83"/>
      <c r="O346" s="83"/>
      <c r="P346" s="94">
        <f t="shared" si="73"/>
        <v>0</v>
      </c>
    </row>
    <row r="347" spans="1:16" ht="29.25" hidden="1" customHeight="1" x14ac:dyDescent="0.4">
      <c r="A347" s="17"/>
      <c r="B347" s="40"/>
      <c r="C347" s="3" t="s">
        <v>785</v>
      </c>
      <c r="D347" s="22"/>
      <c r="E347" s="36"/>
      <c r="F347" s="37">
        <f>SUM(F343:F346)</f>
        <v>195488.40473369355</v>
      </c>
      <c r="G347" s="37">
        <f>SUM(G343:G346)</f>
        <v>183954</v>
      </c>
      <c r="H347" s="38">
        <f>G347/F347*100</f>
        <v>94.099698777834703</v>
      </c>
      <c r="I347" s="22"/>
      <c r="J347" s="37">
        <f>SUM(J343:J346)</f>
        <v>33199</v>
      </c>
      <c r="K347" s="10"/>
      <c r="L347" s="10"/>
      <c r="M347" s="35">
        <f>SUM(M343:M346)</f>
        <v>11534.404733693542</v>
      </c>
      <c r="N347" s="9">
        <f>N343+N344+N345+N346</f>
        <v>0</v>
      </c>
      <c r="O347" s="9">
        <f t="shared" ref="O347:P347" si="80">O343+O344+O345+O346</f>
        <v>452945</v>
      </c>
      <c r="P347" s="15">
        <f t="shared" si="80"/>
        <v>452945</v>
      </c>
    </row>
    <row r="348" spans="1:16" ht="43.75" hidden="1" x14ac:dyDescent="0.4">
      <c r="A348" s="116">
        <v>1</v>
      </c>
      <c r="B348" s="88" t="s">
        <v>720</v>
      </c>
      <c r="C348" s="88" t="s">
        <v>721</v>
      </c>
      <c r="D348" s="88" t="s">
        <v>0</v>
      </c>
      <c r="E348" s="117" t="s">
        <v>722</v>
      </c>
      <c r="F348" s="96">
        <v>81600</v>
      </c>
      <c r="G348" s="111">
        <v>79505</v>
      </c>
      <c r="H348" s="104">
        <v>96.11</v>
      </c>
      <c r="I348" s="104" t="s">
        <v>78</v>
      </c>
      <c r="J348" s="111">
        <v>9638</v>
      </c>
      <c r="K348" s="92">
        <v>100</v>
      </c>
      <c r="L348" s="92"/>
      <c r="M348" s="96">
        <f t="shared" ref="M348:M351" si="81">F348-G348</f>
        <v>2095</v>
      </c>
      <c r="N348" s="83"/>
      <c r="O348" s="83">
        <v>58191805</v>
      </c>
      <c r="P348" s="94">
        <f t="shared" si="73"/>
        <v>58191805</v>
      </c>
    </row>
    <row r="349" spans="1:16" ht="29.15" hidden="1" x14ac:dyDescent="0.4">
      <c r="A349" s="116">
        <v>2</v>
      </c>
      <c r="B349" s="88" t="s">
        <v>720</v>
      </c>
      <c r="C349" s="88" t="s">
        <v>723</v>
      </c>
      <c r="D349" s="88" t="s">
        <v>0</v>
      </c>
      <c r="E349" s="117" t="s">
        <v>724</v>
      </c>
      <c r="F349" s="96">
        <f t="shared" ref="F349:F351" si="82">G349/H349*100</f>
        <v>22947.637292464879</v>
      </c>
      <c r="G349" s="111">
        <v>17968</v>
      </c>
      <c r="H349" s="104">
        <v>78.3</v>
      </c>
      <c r="I349" s="104" t="s">
        <v>78</v>
      </c>
      <c r="J349" s="111">
        <v>1613</v>
      </c>
      <c r="K349" s="92">
        <v>100</v>
      </c>
      <c r="L349" s="92"/>
      <c r="M349" s="96">
        <f t="shared" si="81"/>
        <v>4979.6372924648786</v>
      </c>
      <c r="N349" s="83"/>
      <c r="O349" s="83">
        <v>16547717</v>
      </c>
      <c r="P349" s="94">
        <f t="shared" si="73"/>
        <v>16547717</v>
      </c>
    </row>
    <row r="350" spans="1:16" ht="43.75" hidden="1" x14ac:dyDescent="0.4">
      <c r="A350" s="116">
        <v>3</v>
      </c>
      <c r="B350" s="88" t="s">
        <v>720</v>
      </c>
      <c r="C350" s="88" t="s">
        <v>725</v>
      </c>
      <c r="D350" s="88" t="s">
        <v>0</v>
      </c>
      <c r="E350" s="117" t="s">
        <v>726</v>
      </c>
      <c r="F350" s="96">
        <f t="shared" si="82"/>
        <v>16678.863538527763</v>
      </c>
      <c r="G350" s="111">
        <v>15498</v>
      </c>
      <c r="H350" s="104">
        <v>92.92</v>
      </c>
      <c r="I350" s="104" t="s">
        <v>47</v>
      </c>
      <c r="J350" s="111">
        <v>1305</v>
      </c>
      <c r="K350" s="92">
        <v>100</v>
      </c>
      <c r="L350" s="92"/>
      <c r="M350" s="96">
        <f t="shared" si="81"/>
        <v>1180.863538527763</v>
      </c>
      <c r="N350" s="83"/>
      <c r="O350" s="83">
        <v>2349029</v>
      </c>
      <c r="P350" s="94">
        <f t="shared" si="73"/>
        <v>2349029</v>
      </c>
    </row>
    <row r="351" spans="1:16" ht="29.15" hidden="1" x14ac:dyDescent="0.4">
      <c r="A351" s="116">
        <v>4</v>
      </c>
      <c r="B351" s="88" t="s">
        <v>720</v>
      </c>
      <c r="C351" s="88" t="s">
        <v>727</v>
      </c>
      <c r="D351" s="88" t="s">
        <v>0</v>
      </c>
      <c r="E351" s="117" t="s">
        <v>728</v>
      </c>
      <c r="F351" s="96">
        <f t="shared" si="82"/>
        <v>11390.708301599389</v>
      </c>
      <c r="G351" s="111">
        <v>7478</v>
      </c>
      <c r="H351" s="104">
        <v>65.650000000000006</v>
      </c>
      <c r="I351" s="104" t="s">
        <v>47</v>
      </c>
      <c r="J351" s="111">
        <v>614</v>
      </c>
      <c r="K351" s="92">
        <v>100</v>
      </c>
      <c r="L351" s="92"/>
      <c r="M351" s="96">
        <f t="shared" si="81"/>
        <v>3912.7083015993885</v>
      </c>
      <c r="N351" s="83"/>
      <c r="O351" s="83">
        <v>3277000</v>
      </c>
      <c r="P351" s="94">
        <f t="shared" si="73"/>
        <v>3277000</v>
      </c>
    </row>
    <row r="352" spans="1:16" ht="30.75" hidden="1" customHeight="1" x14ac:dyDescent="0.4">
      <c r="A352" s="17"/>
      <c r="B352" s="40"/>
      <c r="C352" s="3" t="s">
        <v>784</v>
      </c>
      <c r="D352" s="22"/>
      <c r="E352" s="36"/>
      <c r="F352" s="37">
        <f>SUM(F348:F351)</f>
        <v>132617.20913259202</v>
      </c>
      <c r="G352" s="37">
        <f>SUM(G348:G351)</f>
        <v>120449</v>
      </c>
      <c r="H352" s="38">
        <f>G352/F352*100</f>
        <v>90.824562504232674</v>
      </c>
      <c r="I352" s="22"/>
      <c r="J352" s="37">
        <f>SUM(J348:J351)</f>
        <v>13170</v>
      </c>
      <c r="K352" s="10"/>
      <c r="L352" s="10"/>
      <c r="M352" s="35">
        <f>SUM(M348:M351)</f>
        <v>12168.20913259203</v>
      </c>
      <c r="N352" s="9"/>
      <c r="O352" s="9">
        <f>O348+O349+O350+O351</f>
        <v>80365551</v>
      </c>
      <c r="P352" s="15">
        <f t="shared" si="73"/>
        <v>80365551</v>
      </c>
    </row>
    <row r="353" spans="1:16" ht="73.5" hidden="1" customHeight="1" x14ac:dyDescent="0.4">
      <c r="A353" s="86">
        <v>1</v>
      </c>
      <c r="B353" s="87" t="s">
        <v>622</v>
      </c>
      <c r="C353" s="88" t="s">
        <v>623</v>
      </c>
      <c r="D353" s="87" t="s">
        <v>0</v>
      </c>
      <c r="E353" s="90" t="s">
        <v>624</v>
      </c>
      <c r="F353" s="96">
        <f>(G353/H353)*100</f>
        <v>205166.34251202786</v>
      </c>
      <c r="G353" s="96">
        <v>200427</v>
      </c>
      <c r="H353" s="87">
        <v>97.69</v>
      </c>
      <c r="I353" s="87" t="s">
        <v>625</v>
      </c>
      <c r="J353" s="96">
        <v>29768</v>
      </c>
      <c r="K353" s="92" t="s">
        <v>759</v>
      </c>
      <c r="L353" s="92" t="s">
        <v>839</v>
      </c>
      <c r="M353" s="96">
        <f t="shared" ref="M353:M358" si="83">(F353-G353)</f>
        <v>4739.3425120278553</v>
      </c>
      <c r="N353" s="83">
        <v>285901</v>
      </c>
      <c r="O353" s="83">
        <v>3420771</v>
      </c>
      <c r="P353" s="94">
        <f t="shared" si="73"/>
        <v>3706672</v>
      </c>
    </row>
    <row r="354" spans="1:16" ht="29.15" hidden="1" x14ac:dyDescent="0.4">
      <c r="A354" s="86">
        <v>2</v>
      </c>
      <c r="B354" s="87" t="s">
        <v>622</v>
      </c>
      <c r="C354" s="88" t="s">
        <v>626</v>
      </c>
      <c r="D354" s="87" t="s">
        <v>0</v>
      </c>
      <c r="E354" s="90" t="s">
        <v>627</v>
      </c>
      <c r="F354" s="96">
        <f>(G354/H354)*100</f>
        <v>25580.291200675249</v>
      </c>
      <c r="G354" s="96">
        <v>24245</v>
      </c>
      <c r="H354" s="87">
        <v>94.78</v>
      </c>
      <c r="I354" s="87" t="s">
        <v>78</v>
      </c>
      <c r="J354" s="96">
        <v>3314</v>
      </c>
      <c r="K354" s="122" t="s">
        <v>772</v>
      </c>
      <c r="L354" s="122"/>
      <c r="M354" s="96">
        <f t="shared" si="83"/>
        <v>1335.2912006752485</v>
      </c>
      <c r="N354" s="83"/>
      <c r="O354" s="83">
        <v>3482058</v>
      </c>
      <c r="P354" s="94">
        <f t="shared" si="73"/>
        <v>3482058</v>
      </c>
    </row>
    <row r="355" spans="1:16" ht="25.5" hidden="1" customHeight="1" x14ac:dyDescent="0.4">
      <c r="A355" s="86">
        <v>3</v>
      </c>
      <c r="B355" s="87" t="s">
        <v>622</v>
      </c>
      <c r="C355" s="88" t="s">
        <v>628</v>
      </c>
      <c r="D355" s="87" t="s">
        <v>0</v>
      </c>
      <c r="E355" s="90" t="s">
        <v>629</v>
      </c>
      <c r="F355" s="96">
        <f>(G355/H355)*100</f>
        <v>18080.254358074773</v>
      </c>
      <c r="G355" s="96">
        <v>16491</v>
      </c>
      <c r="H355" s="87">
        <v>91.21</v>
      </c>
      <c r="I355" s="87" t="s">
        <v>78</v>
      </c>
      <c r="J355" s="96">
        <v>1850.1</v>
      </c>
      <c r="K355" s="122" t="s">
        <v>772</v>
      </c>
      <c r="L355" s="122"/>
      <c r="M355" s="96">
        <f t="shared" si="83"/>
        <v>1589.2543580747733</v>
      </c>
      <c r="N355" s="83"/>
      <c r="O355" s="83"/>
      <c r="P355" s="94">
        <f t="shared" si="73"/>
        <v>0</v>
      </c>
    </row>
    <row r="356" spans="1:16" ht="42.75" hidden="1" customHeight="1" x14ac:dyDescent="0.4">
      <c r="A356" s="86">
        <v>4</v>
      </c>
      <c r="B356" s="87" t="s">
        <v>622</v>
      </c>
      <c r="C356" s="88" t="s">
        <v>630</v>
      </c>
      <c r="D356" s="87" t="s">
        <v>0</v>
      </c>
      <c r="E356" s="90" t="s">
        <v>631</v>
      </c>
      <c r="F356" s="96">
        <f>(G356/H356)*100</f>
        <v>63439.454235361009</v>
      </c>
      <c r="G356" s="96">
        <v>44636</v>
      </c>
      <c r="H356" s="87">
        <v>70.36</v>
      </c>
      <c r="I356" s="87" t="s">
        <v>78</v>
      </c>
      <c r="J356" s="96">
        <v>5590</v>
      </c>
      <c r="K356" s="122">
        <v>100</v>
      </c>
      <c r="L356" s="122"/>
      <c r="M356" s="96">
        <f t="shared" si="83"/>
        <v>18803.454235361009</v>
      </c>
      <c r="N356" s="83"/>
      <c r="O356" s="83">
        <v>427820</v>
      </c>
      <c r="P356" s="94">
        <f t="shared" si="73"/>
        <v>427820</v>
      </c>
    </row>
    <row r="357" spans="1:16" ht="75.75" hidden="1" customHeight="1" x14ac:dyDescent="0.4">
      <c r="A357" s="86">
        <v>5</v>
      </c>
      <c r="B357" s="87" t="s">
        <v>622</v>
      </c>
      <c r="C357" s="88" t="s">
        <v>632</v>
      </c>
      <c r="D357" s="87" t="s">
        <v>0</v>
      </c>
      <c r="E357" s="90" t="s">
        <v>760</v>
      </c>
      <c r="F357" s="96">
        <f>(G357/H357)*100</f>
        <v>22409.479921000657</v>
      </c>
      <c r="G357" s="96">
        <v>13616</v>
      </c>
      <c r="H357" s="87">
        <v>60.76</v>
      </c>
      <c r="I357" s="87" t="s">
        <v>78</v>
      </c>
      <c r="J357" s="96">
        <v>1796</v>
      </c>
      <c r="K357" s="122">
        <v>100</v>
      </c>
      <c r="L357" s="122"/>
      <c r="M357" s="96">
        <f t="shared" si="83"/>
        <v>8793.4799210006568</v>
      </c>
      <c r="N357" s="83"/>
      <c r="O357" s="83"/>
      <c r="P357" s="94">
        <f t="shared" si="73"/>
        <v>0</v>
      </c>
    </row>
    <row r="358" spans="1:16" ht="48" hidden="1" customHeight="1" x14ac:dyDescent="0.4">
      <c r="A358" s="86">
        <v>6</v>
      </c>
      <c r="B358" s="87" t="s">
        <v>622</v>
      </c>
      <c r="C358" s="88"/>
      <c r="D358" s="87" t="s">
        <v>0</v>
      </c>
      <c r="E358" s="90" t="s">
        <v>753</v>
      </c>
      <c r="F358" s="96">
        <v>326338.9749248873</v>
      </c>
      <c r="G358" s="96">
        <v>5197</v>
      </c>
      <c r="H358" s="89"/>
      <c r="I358" s="87" t="s">
        <v>78</v>
      </c>
      <c r="J358" s="96">
        <v>423</v>
      </c>
      <c r="K358" s="122">
        <v>100</v>
      </c>
      <c r="L358" s="92"/>
      <c r="M358" s="96">
        <f t="shared" si="83"/>
        <v>321141.9749248873</v>
      </c>
      <c r="N358" s="83"/>
      <c r="O358" s="83">
        <v>2175438</v>
      </c>
      <c r="P358" s="94">
        <f t="shared" si="73"/>
        <v>2175438</v>
      </c>
    </row>
    <row r="359" spans="1:16" ht="24.75" hidden="1" customHeight="1" x14ac:dyDescent="0.4">
      <c r="A359" s="55"/>
      <c r="B359" s="40"/>
      <c r="C359" s="3" t="s">
        <v>783</v>
      </c>
      <c r="D359" s="42"/>
      <c r="E359" s="36"/>
      <c r="F359" s="30">
        <f>SUM(F353:F358)</f>
        <v>661014.79715202679</v>
      </c>
      <c r="G359" s="30">
        <f t="shared" ref="G359:M359" si="84">SUM(G353:G358)</f>
        <v>304612</v>
      </c>
      <c r="H359" s="30">
        <f t="shared" si="84"/>
        <v>414.8</v>
      </c>
      <c r="I359" s="30">
        <f t="shared" si="84"/>
        <v>0</v>
      </c>
      <c r="J359" s="30">
        <f>SUM(J353:J358)</f>
        <v>42741.1</v>
      </c>
      <c r="K359" s="30">
        <f t="shared" si="84"/>
        <v>300</v>
      </c>
      <c r="L359" s="30">
        <f t="shared" si="84"/>
        <v>0</v>
      </c>
      <c r="M359" s="30">
        <f t="shared" si="84"/>
        <v>356402.79715202685</v>
      </c>
      <c r="N359" s="9">
        <f>N353+N354+N355+N356+N357+N358</f>
        <v>285901</v>
      </c>
      <c r="O359" s="9">
        <f t="shared" ref="O359:P359" si="85">O353+O354+O355+O356+O357+O358</f>
        <v>9506087</v>
      </c>
      <c r="P359" s="15">
        <f t="shared" si="85"/>
        <v>9791988</v>
      </c>
    </row>
    <row r="360" spans="1:16" ht="29.15" hidden="1" x14ac:dyDescent="0.4">
      <c r="A360" s="110">
        <v>1</v>
      </c>
      <c r="B360" s="87" t="s">
        <v>166</v>
      </c>
      <c r="C360" s="88" t="s">
        <v>167</v>
      </c>
      <c r="D360" s="87" t="s">
        <v>0</v>
      </c>
      <c r="E360" s="90" t="s">
        <v>168</v>
      </c>
      <c r="F360" s="96">
        <f t="shared" ref="F360:F366" si="86">G360/H360*100</f>
        <v>124857.38491951427</v>
      </c>
      <c r="G360" s="111">
        <v>88424</v>
      </c>
      <c r="H360" s="104">
        <v>70.819999999999993</v>
      </c>
      <c r="I360" s="104" t="s">
        <v>47</v>
      </c>
      <c r="J360" s="154">
        <v>43495</v>
      </c>
      <c r="K360" s="92">
        <v>100</v>
      </c>
      <c r="L360" s="92"/>
      <c r="M360" s="96">
        <f t="shared" ref="M360:M366" si="87">F360-G360</f>
        <v>36433.384919514268</v>
      </c>
      <c r="N360" s="83"/>
      <c r="O360" s="83">
        <v>13501570</v>
      </c>
      <c r="P360" s="94">
        <f t="shared" si="73"/>
        <v>13501570</v>
      </c>
    </row>
    <row r="361" spans="1:16" hidden="1" x14ac:dyDescent="0.4">
      <c r="A361" s="110">
        <v>2</v>
      </c>
      <c r="B361" s="87" t="s">
        <v>166</v>
      </c>
      <c r="C361" s="88" t="s">
        <v>169</v>
      </c>
      <c r="D361" s="87" t="s">
        <v>0</v>
      </c>
      <c r="E361" s="90" t="s">
        <v>170</v>
      </c>
      <c r="F361" s="96">
        <f t="shared" si="86"/>
        <v>30926.260799678523</v>
      </c>
      <c r="G361" s="111">
        <v>15392</v>
      </c>
      <c r="H361" s="104">
        <v>49.77</v>
      </c>
      <c r="I361" s="104" t="s">
        <v>47</v>
      </c>
      <c r="J361" s="155">
        <v>9015</v>
      </c>
      <c r="K361" s="92">
        <v>100</v>
      </c>
      <c r="L361" s="92"/>
      <c r="M361" s="96">
        <f t="shared" si="87"/>
        <v>15534.260799678523</v>
      </c>
      <c r="N361" s="83"/>
      <c r="O361" s="83">
        <v>1168273</v>
      </c>
      <c r="P361" s="94">
        <f t="shared" si="73"/>
        <v>1168273</v>
      </c>
    </row>
    <row r="362" spans="1:16" hidden="1" x14ac:dyDescent="0.4">
      <c r="A362" s="110">
        <v>3</v>
      </c>
      <c r="B362" s="87" t="s">
        <v>166</v>
      </c>
      <c r="C362" s="88" t="s">
        <v>171</v>
      </c>
      <c r="D362" s="87" t="s">
        <v>0</v>
      </c>
      <c r="E362" s="90" t="s">
        <v>170</v>
      </c>
      <c r="F362" s="96">
        <f t="shared" si="86"/>
        <v>30935.397039030955</v>
      </c>
      <c r="G362" s="111">
        <v>4597</v>
      </c>
      <c r="H362" s="104">
        <v>14.86</v>
      </c>
      <c r="I362" s="104" t="s">
        <v>78</v>
      </c>
      <c r="J362" s="155">
        <v>2026</v>
      </c>
      <c r="K362" s="92">
        <v>100</v>
      </c>
      <c r="L362" s="92"/>
      <c r="M362" s="96">
        <f t="shared" si="87"/>
        <v>26338.397039030955</v>
      </c>
      <c r="N362" s="83"/>
      <c r="O362" s="83">
        <v>1168722</v>
      </c>
      <c r="P362" s="94">
        <f t="shared" si="73"/>
        <v>1168722</v>
      </c>
    </row>
    <row r="363" spans="1:16" hidden="1" x14ac:dyDescent="0.4">
      <c r="A363" s="110">
        <v>4</v>
      </c>
      <c r="B363" s="87" t="s">
        <v>166</v>
      </c>
      <c r="C363" s="88" t="s">
        <v>172</v>
      </c>
      <c r="D363" s="87" t="s">
        <v>0</v>
      </c>
      <c r="E363" s="90" t="s">
        <v>173</v>
      </c>
      <c r="F363" s="96">
        <f t="shared" si="86"/>
        <v>17850.604174295131</v>
      </c>
      <c r="G363" s="111">
        <v>9750</v>
      </c>
      <c r="H363" s="104">
        <v>54.62</v>
      </c>
      <c r="I363" s="104" t="s">
        <v>47</v>
      </c>
      <c r="J363" s="155">
        <v>3256</v>
      </c>
      <c r="K363" s="104">
        <v>100</v>
      </c>
      <c r="L363" s="104"/>
      <c r="M363" s="96">
        <f t="shared" si="87"/>
        <v>8100.6041742951311</v>
      </c>
      <c r="N363" s="83"/>
      <c r="O363" s="83">
        <v>279157</v>
      </c>
      <c r="P363" s="94">
        <f t="shared" si="73"/>
        <v>279157</v>
      </c>
    </row>
    <row r="364" spans="1:16" hidden="1" x14ac:dyDescent="0.4">
      <c r="A364" s="110">
        <v>5</v>
      </c>
      <c r="B364" s="87" t="s">
        <v>166</v>
      </c>
      <c r="C364" s="88" t="s">
        <v>174</v>
      </c>
      <c r="D364" s="87" t="s">
        <v>0</v>
      </c>
      <c r="E364" s="90" t="s">
        <v>175</v>
      </c>
      <c r="F364" s="96">
        <f t="shared" si="86"/>
        <v>20525.439847836424</v>
      </c>
      <c r="G364" s="111">
        <v>8633</v>
      </c>
      <c r="H364" s="104">
        <v>42.06</v>
      </c>
      <c r="I364" s="104" t="s">
        <v>47</v>
      </c>
      <c r="J364" s="155">
        <v>5903</v>
      </c>
      <c r="K364" s="104">
        <v>100</v>
      </c>
      <c r="L364" s="104"/>
      <c r="M364" s="96">
        <f t="shared" si="87"/>
        <v>11892.439847836424</v>
      </c>
      <c r="N364" s="83"/>
      <c r="O364" s="83"/>
      <c r="P364" s="94">
        <f t="shared" si="73"/>
        <v>0</v>
      </c>
    </row>
    <row r="365" spans="1:16" ht="58.3" hidden="1" x14ac:dyDescent="0.4">
      <c r="A365" s="110">
        <v>6</v>
      </c>
      <c r="B365" s="87" t="s">
        <v>166</v>
      </c>
      <c r="C365" s="88" t="s">
        <v>176</v>
      </c>
      <c r="D365" s="87" t="s">
        <v>0</v>
      </c>
      <c r="E365" s="90" t="s">
        <v>177</v>
      </c>
      <c r="F365" s="96">
        <f t="shared" si="86"/>
        <v>16445.872466633715</v>
      </c>
      <c r="G365" s="111">
        <v>9981</v>
      </c>
      <c r="H365" s="104">
        <v>60.69</v>
      </c>
      <c r="I365" s="104" t="s">
        <v>78</v>
      </c>
      <c r="J365" s="155">
        <v>2933</v>
      </c>
      <c r="K365" s="139" t="s">
        <v>304</v>
      </c>
      <c r="L365" s="139" t="s">
        <v>840</v>
      </c>
      <c r="M365" s="96">
        <f t="shared" si="87"/>
        <v>6464.8724666337148</v>
      </c>
      <c r="N365" s="83">
        <v>49861</v>
      </c>
      <c r="O365" s="83"/>
      <c r="P365" s="94">
        <f t="shared" si="73"/>
        <v>49861</v>
      </c>
    </row>
    <row r="366" spans="1:16" hidden="1" x14ac:dyDescent="0.4">
      <c r="A366" s="110">
        <v>7</v>
      </c>
      <c r="B366" s="87" t="s">
        <v>166</v>
      </c>
      <c r="C366" s="88" t="s">
        <v>178</v>
      </c>
      <c r="D366" s="87" t="s">
        <v>0</v>
      </c>
      <c r="E366" s="90" t="s">
        <v>179</v>
      </c>
      <c r="F366" s="96">
        <f t="shared" si="86"/>
        <v>35301.04953047321</v>
      </c>
      <c r="G366" s="111">
        <v>19172</v>
      </c>
      <c r="H366" s="104">
        <v>54.31</v>
      </c>
      <c r="I366" s="104" t="s">
        <v>47</v>
      </c>
      <c r="J366" s="155">
        <v>11643</v>
      </c>
      <c r="K366" s="92">
        <v>100</v>
      </c>
      <c r="L366" s="92"/>
      <c r="M366" s="96">
        <f t="shared" si="87"/>
        <v>16129.04953047321</v>
      </c>
      <c r="N366" s="83"/>
      <c r="O366" s="83">
        <v>2396582</v>
      </c>
      <c r="P366" s="94">
        <f t="shared" si="73"/>
        <v>2396582</v>
      </c>
    </row>
    <row r="367" spans="1:16" ht="24.75" hidden="1" customHeight="1" x14ac:dyDescent="0.4">
      <c r="A367" s="16"/>
      <c r="B367" s="40"/>
      <c r="C367" s="3" t="s">
        <v>782</v>
      </c>
      <c r="D367" s="10"/>
      <c r="E367" s="36"/>
      <c r="F367" s="35">
        <f>SUM(F360:F366)</f>
        <v>276842.00877746224</v>
      </c>
      <c r="G367" s="35">
        <f>SUM(G360:G366)</f>
        <v>155949</v>
      </c>
      <c r="H367" s="34">
        <f>G367/F367*100</f>
        <v>56.331407465461162</v>
      </c>
      <c r="I367" s="10"/>
      <c r="J367" s="35">
        <f>SUM(J360:J366)</f>
        <v>78271</v>
      </c>
      <c r="K367" s="10"/>
      <c r="L367" s="10"/>
      <c r="M367" s="35">
        <f>SUM(M360:M366)</f>
        <v>120893.00877746224</v>
      </c>
      <c r="N367" s="9">
        <v>49861</v>
      </c>
      <c r="O367" s="9">
        <f>O360+O361+O362+O363+O364+O365+O366</f>
        <v>18514304</v>
      </c>
      <c r="P367" s="15">
        <f t="shared" si="73"/>
        <v>18564165</v>
      </c>
    </row>
    <row r="368" spans="1:16" hidden="1" x14ac:dyDescent="0.4">
      <c r="A368" s="110">
        <v>1</v>
      </c>
      <c r="B368" s="87" t="s">
        <v>129</v>
      </c>
      <c r="C368" s="162" t="s">
        <v>118</v>
      </c>
      <c r="D368" s="137" t="s">
        <v>0</v>
      </c>
      <c r="E368" s="90" t="s">
        <v>124</v>
      </c>
      <c r="F368" s="111">
        <v>27260</v>
      </c>
      <c r="G368" s="111">
        <v>22699</v>
      </c>
      <c r="H368" s="163">
        <v>83.26</v>
      </c>
      <c r="I368" s="104" t="s">
        <v>47</v>
      </c>
      <c r="J368" s="105">
        <v>7632</v>
      </c>
      <c r="K368" s="104">
        <v>0</v>
      </c>
      <c r="L368" s="104" t="s">
        <v>826</v>
      </c>
      <c r="M368" s="105">
        <f t="shared" ref="M368:M373" si="88">F368-G368</f>
        <v>4561</v>
      </c>
      <c r="N368" s="83">
        <v>385883</v>
      </c>
      <c r="O368" s="83">
        <v>1807336</v>
      </c>
      <c r="P368" s="94">
        <f t="shared" si="73"/>
        <v>2193219</v>
      </c>
    </row>
    <row r="369" spans="1:19" hidden="1" x14ac:dyDescent="0.4">
      <c r="A369" s="110">
        <v>2</v>
      </c>
      <c r="B369" s="87" t="s">
        <v>129</v>
      </c>
      <c r="C369" s="162" t="s">
        <v>119</v>
      </c>
      <c r="D369" s="137" t="s">
        <v>0</v>
      </c>
      <c r="E369" s="90" t="s">
        <v>124</v>
      </c>
      <c r="F369" s="111">
        <v>18174</v>
      </c>
      <c r="G369" s="111">
        <v>15132</v>
      </c>
      <c r="H369" s="163">
        <v>83.26</v>
      </c>
      <c r="I369" s="104" t="s">
        <v>47</v>
      </c>
      <c r="J369" s="105">
        <v>6765</v>
      </c>
      <c r="K369" s="104">
        <v>0</v>
      </c>
      <c r="L369" s="104" t="s">
        <v>826</v>
      </c>
      <c r="M369" s="105">
        <f t="shared" si="88"/>
        <v>3042</v>
      </c>
      <c r="N369" s="83">
        <v>257244</v>
      </c>
      <c r="O369" s="83">
        <v>2335976</v>
      </c>
      <c r="P369" s="94">
        <f t="shared" si="73"/>
        <v>2593220</v>
      </c>
    </row>
    <row r="370" spans="1:19" hidden="1" x14ac:dyDescent="0.4">
      <c r="A370" s="110">
        <v>3</v>
      </c>
      <c r="B370" s="87" t="s">
        <v>129</v>
      </c>
      <c r="C370" s="162" t="s">
        <v>120</v>
      </c>
      <c r="D370" s="137" t="s">
        <v>0</v>
      </c>
      <c r="E370" s="90" t="s">
        <v>125</v>
      </c>
      <c r="F370" s="26">
        <v>24772</v>
      </c>
      <c r="G370" s="111">
        <v>21368</v>
      </c>
      <c r="H370" s="163">
        <v>86.25</v>
      </c>
      <c r="I370" s="104" t="s">
        <v>78</v>
      </c>
      <c r="J370" s="105">
        <v>7137</v>
      </c>
      <c r="K370" s="104">
        <v>100</v>
      </c>
      <c r="L370" s="104"/>
      <c r="M370" s="105">
        <f t="shared" si="88"/>
        <v>3404</v>
      </c>
      <c r="N370" s="83"/>
      <c r="O370" s="83">
        <v>2872083</v>
      </c>
      <c r="P370" s="94">
        <f t="shared" si="73"/>
        <v>2872083</v>
      </c>
      <c r="S370" s="6"/>
    </row>
    <row r="371" spans="1:19" ht="29.15" hidden="1" x14ac:dyDescent="0.4">
      <c r="A371" s="110">
        <v>4</v>
      </c>
      <c r="B371" s="87" t="s">
        <v>129</v>
      </c>
      <c r="C371" s="162" t="s">
        <v>121</v>
      </c>
      <c r="D371" s="137" t="s">
        <v>0</v>
      </c>
      <c r="E371" s="90" t="s">
        <v>126</v>
      </c>
      <c r="F371" s="111">
        <v>27416</v>
      </c>
      <c r="G371" s="111">
        <v>24443</v>
      </c>
      <c r="H371" s="163">
        <v>89.15</v>
      </c>
      <c r="I371" s="104" t="s">
        <v>47</v>
      </c>
      <c r="J371" s="105">
        <v>3030</v>
      </c>
      <c r="K371" s="92" t="s">
        <v>156</v>
      </c>
      <c r="L371" s="92" t="s">
        <v>812</v>
      </c>
      <c r="M371" s="105">
        <f t="shared" si="88"/>
        <v>2973</v>
      </c>
      <c r="N371" s="83">
        <v>415531</v>
      </c>
      <c r="O371" s="83">
        <v>1118380</v>
      </c>
      <c r="P371" s="94">
        <f t="shared" si="73"/>
        <v>1533911</v>
      </c>
    </row>
    <row r="372" spans="1:19" hidden="1" x14ac:dyDescent="0.4">
      <c r="A372" s="110">
        <v>5</v>
      </c>
      <c r="B372" s="87" t="s">
        <v>129</v>
      </c>
      <c r="C372" s="162" t="s">
        <v>122</v>
      </c>
      <c r="D372" s="137" t="s">
        <v>0</v>
      </c>
      <c r="E372" s="90" t="s">
        <v>127</v>
      </c>
      <c r="F372" s="111">
        <v>11437</v>
      </c>
      <c r="G372" s="111">
        <v>6087</v>
      </c>
      <c r="H372" s="163">
        <v>52.31</v>
      </c>
      <c r="I372" s="104" t="s">
        <v>47</v>
      </c>
      <c r="J372" s="105">
        <v>1189</v>
      </c>
      <c r="K372" s="104">
        <f>2/20*100</f>
        <v>10</v>
      </c>
      <c r="L372" s="104" t="s">
        <v>826</v>
      </c>
      <c r="M372" s="105">
        <f t="shared" si="88"/>
        <v>5350</v>
      </c>
      <c r="N372" s="83">
        <v>345609</v>
      </c>
      <c r="O372" s="83">
        <v>2924251</v>
      </c>
      <c r="P372" s="94">
        <f t="shared" si="73"/>
        <v>3269860</v>
      </c>
      <c r="S372" s="6"/>
    </row>
    <row r="373" spans="1:19" hidden="1" x14ac:dyDescent="0.4">
      <c r="A373" s="110">
        <v>6</v>
      </c>
      <c r="B373" s="87" t="s">
        <v>129</v>
      </c>
      <c r="C373" s="162" t="s">
        <v>123</v>
      </c>
      <c r="D373" s="137" t="s">
        <v>0</v>
      </c>
      <c r="E373" s="90" t="s">
        <v>128</v>
      </c>
      <c r="F373" s="111">
        <v>14508</v>
      </c>
      <c r="G373" s="111">
        <v>13740</v>
      </c>
      <c r="H373" s="163">
        <v>87.15</v>
      </c>
      <c r="I373" s="104" t="s">
        <v>47</v>
      </c>
      <c r="J373" s="105">
        <v>3053</v>
      </c>
      <c r="K373" s="104">
        <v>100</v>
      </c>
      <c r="L373" s="104"/>
      <c r="M373" s="105">
        <f t="shared" si="88"/>
        <v>768</v>
      </c>
      <c r="N373" s="83">
        <v>255454</v>
      </c>
      <c r="O373" s="83">
        <v>2441093</v>
      </c>
      <c r="P373" s="94">
        <f t="shared" si="73"/>
        <v>2696547</v>
      </c>
    </row>
    <row r="374" spans="1:19" ht="26.25" hidden="1" customHeight="1" x14ac:dyDescent="0.4">
      <c r="A374" s="16"/>
      <c r="B374" s="40"/>
      <c r="C374" s="68" t="s">
        <v>781</v>
      </c>
      <c r="D374" s="10"/>
      <c r="E374" s="36"/>
      <c r="F374" s="35">
        <f>SUM(F368:F373)</f>
        <v>123567</v>
      </c>
      <c r="G374" s="35">
        <f>SUM(G368:G373)</f>
        <v>103469</v>
      </c>
      <c r="H374" s="33">
        <f>G374/F374*100</f>
        <v>83.735139640842618</v>
      </c>
      <c r="I374" s="10"/>
      <c r="J374" s="21">
        <f>SUM(J368:J373)</f>
        <v>28806</v>
      </c>
      <c r="K374" s="10"/>
      <c r="L374" s="10"/>
      <c r="M374" s="21">
        <f>SUM(M368:M373)</f>
        <v>20098</v>
      </c>
      <c r="N374" s="9">
        <f>N368+N369+N370+N371+N372+N373</f>
        <v>1659721</v>
      </c>
      <c r="O374" s="9">
        <f t="shared" ref="O374:P374" si="89">O368+O369+O370+O371+O372+O373</f>
        <v>13499119</v>
      </c>
      <c r="P374" s="15">
        <f t="shared" si="89"/>
        <v>15158840</v>
      </c>
      <c r="S374" s="6"/>
    </row>
    <row r="375" spans="1:19" hidden="1" x14ac:dyDescent="0.4">
      <c r="A375" s="128">
        <v>1</v>
      </c>
      <c r="B375" s="88" t="s">
        <v>361</v>
      </c>
      <c r="C375" s="88" t="s">
        <v>362</v>
      </c>
      <c r="D375" s="88" t="s">
        <v>0</v>
      </c>
      <c r="E375" s="117" t="s">
        <v>363</v>
      </c>
      <c r="F375" s="96">
        <v>216860</v>
      </c>
      <c r="G375" s="96">
        <v>216715</v>
      </c>
      <c r="H375" s="146">
        <v>99.9</v>
      </c>
      <c r="I375" s="90" t="s">
        <v>334</v>
      </c>
      <c r="J375" s="93">
        <v>53086</v>
      </c>
      <c r="K375" s="92">
        <v>100</v>
      </c>
      <c r="L375" s="92"/>
      <c r="M375" s="96">
        <f t="shared" ref="M375:M389" si="90">F375-G375</f>
        <v>145</v>
      </c>
      <c r="N375" s="83"/>
      <c r="O375" s="83">
        <v>695217</v>
      </c>
      <c r="P375" s="94">
        <f t="shared" si="73"/>
        <v>695217</v>
      </c>
    </row>
    <row r="376" spans="1:19" hidden="1" x14ac:dyDescent="0.4">
      <c r="A376" s="128">
        <v>2</v>
      </c>
      <c r="B376" s="88" t="s">
        <v>361</v>
      </c>
      <c r="C376" s="88" t="s">
        <v>364</v>
      </c>
      <c r="D376" s="88" t="s">
        <v>0</v>
      </c>
      <c r="E376" s="117" t="s">
        <v>365</v>
      </c>
      <c r="F376" s="96">
        <v>111715</v>
      </c>
      <c r="G376" s="96">
        <v>111641</v>
      </c>
      <c r="H376" s="146">
        <v>99.9</v>
      </c>
      <c r="I376" s="90" t="s">
        <v>308</v>
      </c>
      <c r="J376" s="93">
        <v>27347</v>
      </c>
      <c r="K376" s="92">
        <v>100</v>
      </c>
      <c r="L376" s="92"/>
      <c r="M376" s="96">
        <f t="shared" si="90"/>
        <v>74</v>
      </c>
      <c r="N376" s="83"/>
      <c r="O376" s="83">
        <v>347608</v>
      </c>
      <c r="P376" s="94">
        <f t="shared" si="73"/>
        <v>347608</v>
      </c>
    </row>
    <row r="377" spans="1:19" hidden="1" x14ac:dyDescent="0.4">
      <c r="A377" s="128">
        <v>3</v>
      </c>
      <c r="B377" s="88" t="s">
        <v>361</v>
      </c>
      <c r="C377" s="88" t="s">
        <v>366</v>
      </c>
      <c r="D377" s="88" t="s">
        <v>0</v>
      </c>
      <c r="E377" s="117" t="s">
        <v>366</v>
      </c>
      <c r="F377" s="96">
        <v>14573</v>
      </c>
      <c r="G377" s="96">
        <v>14332</v>
      </c>
      <c r="H377" s="146">
        <v>98.3</v>
      </c>
      <c r="I377" s="90" t="s">
        <v>308</v>
      </c>
      <c r="J377" s="93">
        <v>2468</v>
      </c>
      <c r="K377" s="92">
        <v>100</v>
      </c>
      <c r="L377" s="92"/>
      <c r="M377" s="96">
        <f t="shared" si="90"/>
        <v>241</v>
      </c>
      <c r="N377" s="83"/>
      <c r="O377" s="83"/>
      <c r="P377" s="94">
        <f t="shared" si="73"/>
        <v>0</v>
      </c>
    </row>
    <row r="378" spans="1:19" hidden="1" x14ac:dyDescent="0.4">
      <c r="A378" s="128">
        <v>4</v>
      </c>
      <c r="B378" s="88" t="s">
        <v>361</v>
      </c>
      <c r="C378" s="88" t="s">
        <v>367</v>
      </c>
      <c r="D378" s="88" t="s">
        <v>0</v>
      </c>
      <c r="E378" s="117" t="s">
        <v>367</v>
      </c>
      <c r="F378" s="96">
        <v>13434</v>
      </c>
      <c r="G378" s="96">
        <v>12924</v>
      </c>
      <c r="H378" s="146">
        <v>96.2</v>
      </c>
      <c r="I378" s="90" t="s">
        <v>308</v>
      </c>
      <c r="J378" s="93">
        <v>3052</v>
      </c>
      <c r="K378" s="92">
        <v>100</v>
      </c>
      <c r="L378" s="92"/>
      <c r="M378" s="96">
        <f t="shared" si="90"/>
        <v>510</v>
      </c>
      <c r="N378" s="83"/>
      <c r="O378" s="83">
        <v>268817</v>
      </c>
      <c r="P378" s="94">
        <f t="shared" si="73"/>
        <v>268817</v>
      </c>
    </row>
    <row r="379" spans="1:19" hidden="1" x14ac:dyDescent="0.4">
      <c r="A379" s="128">
        <v>5</v>
      </c>
      <c r="B379" s="88" t="s">
        <v>361</v>
      </c>
      <c r="C379" s="88" t="s">
        <v>368</v>
      </c>
      <c r="D379" s="88" t="s">
        <v>0</v>
      </c>
      <c r="E379" s="117" t="s">
        <v>369</v>
      </c>
      <c r="F379" s="96">
        <v>9736</v>
      </c>
      <c r="G379" s="96">
        <v>9771</v>
      </c>
      <c r="H379" s="146">
        <v>98.9</v>
      </c>
      <c r="I379" s="90" t="s">
        <v>308</v>
      </c>
      <c r="J379" s="93">
        <v>1587</v>
      </c>
      <c r="K379" s="92">
        <v>100</v>
      </c>
      <c r="L379" s="92"/>
      <c r="M379" s="96">
        <v>105</v>
      </c>
      <c r="N379" s="83"/>
      <c r="O379" s="83"/>
      <c r="P379" s="94">
        <f t="shared" si="73"/>
        <v>0</v>
      </c>
    </row>
    <row r="380" spans="1:19" hidden="1" x14ac:dyDescent="0.4">
      <c r="A380" s="128">
        <v>6</v>
      </c>
      <c r="B380" s="88" t="s">
        <v>361</v>
      </c>
      <c r="C380" s="88" t="s">
        <v>370</v>
      </c>
      <c r="D380" s="88" t="s">
        <v>0</v>
      </c>
      <c r="E380" s="117" t="s">
        <v>371</v>
      </c>
      <c r="F380" s="96">
        <v>8798</v>
      </c>
      <c r="G380" s="96">
        <v>8724</v>
      </c>
      <c r="H380" s="146">
        <v>99.9</v>
      </c>
      <c r="I380" s="90" t="s">
        <v>352</v>
      </c>
      <c r="J380" s="93">
        <v>2217</v>
      </c>
      <c r="K380" s="92">
        <v>100</v>
      </c>
      <c r="L380" s="92"/>
      <c r="M380" s="96">
        <f t="shared" si="90"/>
        <v>74</v>
      </c>
      <c r="N380" s="83"/>
      <c r="O380" s="83"/>
      <c r="P380" s="94">
        <f t="shared" si="73"/>
        <v>0</v>
      </c>
    </row>
    <row r="381" spans="1:19" hidden="1" x14ac:dyDescent="0.4">
      <c r="A381" s="128">
        <v>7</v>
      </c>
      <c r="B381" s="88" t="s">
        <v>361</v>
      </c>
      <c r="C381" s="88" t="s">
        <v>372</v>
      </c>
      <c r="D381" s="88" t="s">
        <v>0</v>
      </c>
      <c r="E381" s="117" t="s">
        <v>373</v>
      </c>
      <c r="F381" s="96">
        <v>7603</v>
      </c>
      <c r="G381" s="96">
        <v>7097</v>
      </c>
      <c r="H381" s="146">
        <v>93.3</v>
      </c>
      <c r="I381" s="90" t="s">
        <v>308</v>
      </c>
      <c r="J381" s="93">
        <v>1069</v>
      </c>
      <c r="K381" s="92">
        <v>100</v>
      </c>
      <c r="L381" s="92"/>
      <c r="M381" s="96">
        <f t="shared" si="90"/>
        <v>506</v>
      </c>
      <c r="N381" s="83"/>
      <c r="O381" s="83"/>
      <c r="P381" s="94">
        <f t="shared" si="73"/>
        <v>0</v>
      </c>
    </row>
    <row r="382" spans="1:19" hidden="1" x14ac:dyDescent="0.4">
      <c r="A382" s="128">
        <v>8</v>
      </c>
      <c r="B382" s="88" t="s">
        <v>361</v>
      </c>
      <c r="C382" s="88" t="s">
        <v>374</v>
      </c>
      <c r="D382" s="88" t="s">
        <v>0</v>
      </c>
      <c r="E382" s="117" t="s">
        <v>375</v>
      </c>
      <c r="F382" s="96">
        <v>7156</v>
      </c>
      <c r="G382" s="96">
        <v>7108</v>
      </c>
      <c r="H382" s="146">
        <v>99.33</v>
      </c>
      <c r="I382" s="90" t="s">
        <v>352</v>
      </c>
      <c r="J382" s="92">
        <v>528</v>
      </c>
      <c r="K382" s="92">
        <v>100</v>
      </c>
      <c r="L382" s="92"/>
      <c r="M382" s="96">
        <f t="shared" si="90"/>
        <v>48</v>
      </c>
      <c r="N382" s="83"/>
      <c r="O382" s="83">
        <v>214463</v>
      </c>
      <c r="P382" s="94">
        <f t="shared" si="73"/>
        <v>214463</v>
      </c>
    </row>
    <row r="383" spans="1:19" hidden="1" x14ac:dyDescent="0.4">
      <c r="A383" s="128">
        <v>9</v>
      </c>
      <c r="B383" s="88" t="s">
        <v>361</v>
      </c>
      <c r="C383" s="88" t="s">
        <v>376</v>
      </c>
      <c r="D383" s="88" t="s">
        <v>0</v>
      </c>
      <c r="E383" s="117" t="s">
        <v>376</v>
      </c>
      <c r="F383" s="96">
        <v>6624</v>
      </c>
      <c r="G383" s="96">
        <v>6624</v>
      </c>
      <c r="H383" s="146">
        <v>100</v>
      </c>
      <c r="I383" s="90" t="s">
        <v>352</v>
      </c>
      <c r="J383" s="93">
        <v>1223</v>
      </c>
      <c r="K383" s="92">
        <v>100</v>
      </c>
      <c r="L383" s="92"/>
      <c r="M383" s="96">
        <f t="shared" si="90"/>
        <v>0</v>
      </c>
      <c r="N383" s="83"/>
      <c r="O383" s="83">
        <v>243896</v>
      </c>
      <c r="P383" s="94">
        <f t="shared" si="73"/>
        <v>243896</v>
      </c>
    </row>
    <row r="384" spans="1:19" hidden="1" x14ac:dyDescent="0.4">
      <c r="A384" s="128">
        <v>10</v>
      </c>
      <c r="B384" s="88" t="s">
        <v>361</v>
      </c>
      <c r="C384" s="88" t="s">
        <v>377</v>
      </c>
      <c r="D384" s="88" t="s">
        <v>0</v>
      </c>
      <c r="E384" s="117" t="s">
        <v>377</v>
      </c>
      <c r="F384" s="96">
        <v>5594</v>
      </c>
      <c r="G384" s="96">
        <v>5295</v>
      </c>
      <c r="H384" s="146">
        <v>94.65</v>
      </c>
      <c r="I384" s="90" t="s">
        <v>308</v>
      </c>
      <c r="J384" s="93">
        <v>1053</v>
      </c>
      <c r="K384" s="92">
        <v>100</v>
      </c>
      <c r="L384" s="92"/>
      <c r="M384" s="96">
        <f t="shared" si="90"/>
        <v>299</v>
      </c>
      <c r="N384" s="83"/>
      <c r="O384" s="83"/>
      <c r="P384" s="94">
        <f t="shared" si="73"/>
        <v>0</v>
      </c>
    </row>
    <row r="385" spans="1:18" hidden="1" x14ac:dyDescent="0.4">
      <c r="A385" s="128">
        <v>11</v>
      </c>
      <c r="B385" s="88" t="s">
        <v>361</v>
      </c>
      <c r="C385" s="88" t="s">
        <v>378</v>
      </c>
      <c r="D385" s="88" t="s">
        <v>0</v>
      </c>
      <c r="E385" s="117" t="s">
        <v>379</v>
      </c>
      <c r="F385" s="96">
        <v>5232</v>
      </c>
      <c r="G385" s="96">
        <v>5203</v>
      </c>
      <c r="H385" s="146">
        <v>99.4</v>
      </c>
      <c r="I385" s="90" t="s">
        <v>308</v>
      </c>
      <c r="J385" s="92">
        <v>541</v>
      </c>
      <c r="K385" s="92">
        <v>100</v>
      </c>
      <c r="L385" s="92"/>
      <c r="M385" s="96">
        <f t="shared" si="90"/>
        <v>29</v>
      </c>
      <c r="N385" s="83"/>
      <c r="O385" s="83">
        <v>239016</v>
      </c>
      <c r="P385" s="94">
        <f t="shared" si="73"/>
        <v>239016</v>
      </c>
    </row>
    <row r="386" spans="1:18" hidden="1" x14ac:dyDescent="0.4">
      <c r="A386" s="128">
        <v>12</v>
      </c>
      <c r="B386" s="88" t="s">
        <v>361</v>
      </c>
      <c r="C386" s="88" t="s">
        <v>380</v>
      </c>
      <c r="D386" s="88" t="s">
        <v>0</v>
      </c>
      <c r="E386" s="117" t="s">
        <v>380</v>
      </c>
      <c r="F386" s="96">
        <v>6065</v>
      </c>
      <c r="G386" s="96">
        <v>5155</v>
      </c>
      <c r="H386" s="146">
        <v>85</v>
      </c>
      <c r="I386" s="90" t="s">
        <v>308</v>
      </c>
      <c r="J386" s="92">
        <v>677</v>
      </c>
      <c r="K386" s="92">
        <v>100</v>
      </c>
      <c r="L386" s="92"/>
      <c r="M386" s="96">
        <f t="shared" si="90"/>
        <v>910</v>
      </c>
      <c r="N386" s="83"/>
      <c r="O386" s="83">
        <v>273185</v>
      </c>
      <c r="P386" s="94">
        <f t="shared" si="73"/>
        <v>273185</v>
      </c>
    </row>
    <row r="387" spans="1:18" ht="58.3" hidden="1" x14ac:dyDescent="0.4">
      <c r="A387" s="128">
        <v>13</v>
      </c>
      <c r="B387" s="88" t="s">
        <v>361</v>
      </c>
      <c r="C387" s="88" t="s">
        <v>381</v>
      </c>
      <c r="D387" s="88" t="s">
        <v>0</v>
      </c>
      <c r="E387" s="117" t="s">
        <v>382</v>
      </c>
      <c r="F387" s="96">
        <v>37700</v>
      </c>
      <c r="G387" s="96">
        <v>36000</v>
      </c>
      <c r="H387" s="146">
        <v>96.2</v>
      </c>
      <c r="I387" s="90" t="s">
        <v>352</v>
      </c>
      <c r="J387" s="93">
        <v>15294</v>
      </c>
      <c r="K387" s="92" t="s">
        <v>383</v>
      </c>
      <c r="L387" s="92" t="s">
        <v>845</v>
      </c>
      <c r="M387" s="96">
        <f t="shared" si="90"/>
        <v>1700</v>
      </c>
      <c r="N387" s="83">
        <v>67810</v>
      </c>
      <c r="O387" s="83">
        <v>619400</v>
      </c>
      <c r="P387" s="94">
        <f t="shared" si="73"/>
        <v>687210</v>
      </c>
    </row>
    <row r="388" spans="1:18" hidden="1" x14ac:dyDescent="0.4">
      <c r="A388" s="128">
        <v>14</v>
      </c>
      <c r="B388" s="88" t="s">
        <v>361</v>
      </c>
      <c r="C388" s="88" t="s">
        <v>384</v>
      </c>
      <c r="D388" s="88" t="s">
        <v>0</v>
      </c>
      <c r="E388" s="117" t="s">
        <v>385</v>
      </c>
      <c r="F388" s="96">
        <v>20114</v>
      </c>
      <c r="G388" s="93">
        <v>20114</v>
      </c>
      <c r="H388" s="146">
        <v>100</v>
      </c>
      <c r="I388" s="90" t="s">
        <v>308</v>
      </c>
      <c r="J388" s="93">
        <v>4000</v>
      </c>
      <c r="K388" s="92">
        <v>100</v>
      </c>
      <c r="L388" s="92"/>
      <c r="M388" s="96">
        <f t="shared" si="90"/>
        <v>0</v>
      </c>
      <c r="N388" s="83"/>
      <c r="O388" s="83"/>
      <c r="P388" s="94">
        <f t="shared" si="73"/>
        <v>0</v>
      </c>
    </row>
    <row r="389" spans="1:18" ht="85.5" hidden="1" customHeight="1" x14ac:dyDescent="0.4">
      <c r="A389" s="128">
        <v>15</v>
      </c>
      <c r="B389" s="88" t="s">
        <v>361</v>
      </c>
      <c r="C389" s="88" t="s">
        <v>386</v>
      </c>
      <c r="D389" s="88" t="s">
        <v>0</v>
      </c>
      <c r="E389" s="117" t="s">
        <v>387</v>
      </c>
      <c r="F389" s="96">
        <v>23470</v>
      </c>
      <c r="G389" s="93">
        <v>21750</v>
      </c>
      <c r="H389" s="146">
        <v>92.7</v>
      </c>
      <c r="I389" s="90" t="s">
        <v>388</v>
      </c>
      <c r="J389" s="93">
        <v>2890</v>
      </c>
      <c r="K389" s="92">
        <v>100</v>
      </c>
      <c r="L389" s="92"/>
      <c r="M389" s="96">
        <f t="shared" si="90"/>
        <v>1720</v>
      </c>
      <c r="N389" s="83"/>
      <c r="O389" s="83"/>
      <c r="P389" s="94">
        <f t="shared" si="73"/>
        <v>0</v>
      </c>
    </row>
    <row r="390" spans="1:18" ht="23.25" hidden="1" customHeight="1" x14ac:dyDescent="0.4">
      <c r="A390" s="58"/>
      <c r="B390" s="40"/>
      <c r="C390" s="3" t="s">
        <v>780</v>
      </c>
      <c r="D390" s="36"/>
      <c r="E390" s="36"/>
      <c r="F390" s="30">
        <f>SUM(F375:F389)</f>
        <v>494674</v>
      </c>
      <c r="G390" s="30">
        <f>SUM(G375:G389)</f>
        <v>488453</v>
      </c>
      <c r="H390" s="48">
        <f>G390/F390*100</f>
        <v>98.74240408834909</v>
      </c>
      <c r="I390" s="29"/>
      <c r="J390" s="32">
        <f>SUM(J375:J389)</f>
        <v>117032</v>
      </c>
      <c r="K390" s="29"/>
      <c r="L390" s="29"/>
      <c r="M390" s="30">
        <f>SUM(M375:M389)</f>
        <v>6361</v>
      </c>
      <c r="N390" s="9">
        <v>67810</v>
      </c>
      <c r="O390" s="9">
        <f>O375+O376+O377+O378+O379+O380+O381+O382+O383+O384+O385+O386+O387+O388+O389</f>
        <v>2901602</v>
      </c>
      <c r="P390" s="15">
        <f>P375+P376+P377+P378+P379+P380+P381+P382+P383+P384+P385+P386+P387+P388+P389</f>
        <v>2969412</v>
      </c>
    </row>
    <row r="391" spans="1:18" ht="29.15" hidden="1" x14ac:dyDescent="0.4">
      <c r="A391" s="110">
        <v>1</v>
      </c>
      <c r="B391" s="87" t="s">
        <v>413</v>
      </c>
      <c r="C391" s="88" t="s">
        <v>414</v>
      </c>
      <c r="D391" s="112" t="s">
        <v>0</v>
      </c>
      <c r="E391" s="90" t="s">
        <v>415</v>
      </c>
      <c r="F391" s="130">
        <f>(G391/H391)*100</f>
        <v>88708.23529411765</v>
      </c>
      <c r="G391" s="130">
        <v>75402</v>
      </c>
      <c r="H391" s="137">
        <v>85</v>
      </c>
      <c r="I391" s="137" t="s">
        <v>78</v>
      </c>
      <c r="J391" s="74">
        <v>18691</v>
      </c>
      <c r="K391" s="104">
        <v>100</v>
      </c>
      <c r="L391" s="104"/>
      <c r="M391" s="105">
        <f>(F391-G391)</f>
        <v>13306.23529411765</v>
      </c>
      <c r="N391" s="83"/>
      <c r="O391" s="83">
        <v>31748179</v>
      </c>
      <c r="P391" s="94">
        <f t="shared" si="73"/>
        <v>31748179</v>
      </c>
    </row>
    <row r="392" spans="1:18" hidden="1" x14ac:dyDescent="0.4">
      <c r="A392" s="110">
        <v>2</v>
      </c>
      <c r="B392" s="87" t="s">
        <v>413</v>
      </c>
      <c r="C392" s="88" t="s">
        <v>416</v>
      </c>
      <c r="D392" s="112" t="s">
        <v>0</v>
      </c>
      <c r="E392" s="90" t="s">
        <v>417</v>
      </c>
      <c r="F392" s="130">
        <f>(G392/H392)*100</f>
        <v>11091.780821917808</v>
      </c>
      <c r="G392" s="130">
        <v>8097</v>
      </c>
      <c r="H392" s="137">
        <v>73</v>
      </c>
      <c r="I392" s="137" t="s">
        <v>398</v>
      </c>
      <c r="J392" s="74">
        <v>3026</v>
      </c>
      <c r="K392" s="104">
        <v>100</v>
      </c>
      <c r="L392" s="104"/>
      <c r="M392" s="105">
        <f>(F392-G392)</f>
        <v>2994.7808219178078</v>
      </c>
      <c r="N392" s="83"/>
      <c r="O392" s="83">
        <v>1637590</v>
      </c>
      <c r="P392" s="94">
        <f t="shared" si="73"/>
        <v>1637590</v>
      </c>
    </row>
    <row r="393" spans="1:18" hidden="1" x14ac:dyDescent="0.4">
      <c r="A393" s="110">
        <v>3</v>
      </c>
      <c r="B393" s="87" t="s">
        <v>413</v>
      </c>
      <c r="C393" s="88" t="s">
        <v>418</v>
      </c>
      <c r="D393" s="112" t="s">
        <v>0</v>
      </c>
      <c r="E393" s="90" t="s">
        <v>418</v>
      </c>
      <c r="F393" s="130">
        <f>(G393/H393)*100</f>
        <v>10574.712643678162</v>
      </c>
      <c r="G393" s="130">
        <v>9200</v>
      </c>
      <c r="H393" s="137">
        <v>87</v>
      </c>
      <c r="I393" s="137" t="s">
        <v>398</v>
      </c>
      <c r="J393" s="74">
        <v>3105</v>
      </c>
      <c r="K393" s="92">
        <v>96</v>
      </c>
      <c r="L393" s="92" t="s">
        <v>822</v>
      </c>
      <c r="M393" s="105">
        <f>(F393-G393)</f>
        <v>1374.7126436781618</v>
      </c>
      <c r="N393" s="83">
        <v>120704</v>
      </c>
      <c r="O393" s="83">
        <v>12050000</v>
      </c>
      <c r="P393" s="94">
        <f t="shared" si="73"/>
        <v>12170704</v>
      </c>
      <c r="R393" s="6"/>
    </row>
    <row r="394" spans="1:18" ht="26.25" hidden="1" customHeight="1" x14ac:dyDescent="0.4">
      <c r="A394" s="17"/>
      <c r="B394" s="40"/>
      <c r="C394" s="3" t="s">
        <v>779</v>
      </c>
      <c r="D394" s="22"/>
      <c r="E394" s="36"/>
      <c r="F394" s="37">
        <f>SUM(F391:F393)</f>
        <v>110374.72875971362</v>
      </c>
      <c r="G394" s="37">
        <f>SUM(G391:G393)</f>
        <v>92699</v>
      </c>
      <c r="H394" s="38">
        <f>G394/F394*100</f>
        <v>83.985710353867532</v>
      </c>
      <c r="I394" s="22"/>
      <c r="J394" s="39">
        <f>SUM(J391:J393)</f>
        <v>24822</v>
      </c>
      <c r="K394" s="10"/>
      <c r="L394" s="10"/>
      <c r="M394" s="21">
        <f>SUM(M391:M393)</f>
        <v>17675.72875971362</v>
      </c>
      <c r="N394" s="85"/>
      <c r="O394" s="9">
        <f>O391+O392+O393</f>
        <v>45435769</v>
      </c>
      <c r="P394" s="15">
        <f t="shared" si="73"/>
        <v>45435769</v>
      </c>
    </row>
    <row r="395" spans="1:18" ht="49.5" hidden="1" customHeight="1" x14ac:dyDescent="0.4">
      <c r="A395" s="110">
        <v>1</v>
      </c>
      <c r="B395" s="87" t="s">
        <v>290</v>
      </c>
      <c r="C395" s="88" t="s">
        <v>240</v>
      </c>
      <c r="D395" s="87" t="s">
        <v>0</v>
      </c>
      <c r="E395" s="90" t="s">
        <v>241</v>
      </c>
      <c r="F395" s="96">
        <f>G395/H395*100</f>
        <v>170436.40631668799</v>
      </c>
      <c r="G395" s="111">
        <v>159733</v>
      </c>
      <c r="H395" s="145">
        <v>93.72</v>
      </c>
      <c r="I395" s="87" t="s">
        <v>78</v>
      </c>
      <c r="J395" s="111">
        <v>29395</v>
      </c>
      <c r="K395" s="106">
        <v>100</v>
      </c>
      <c r="L395" s="92"/>
      <c r="M395" s="96">
        <f t="shared" ref="M395:M397" si="91">F395-G395</f>
        <v>10703.406316687993</v>
      </c>
      <c r="N395" s="83"/>
      <c r="O395" s="83">
        <v>10109674</v>
      </c>
      <c r="P395" s="94">
        <f t="shared" si="73"/>
        <v>10109674</v>
      </c>
    </row>
    <row r="396" spans="1:18" ht="29.15" hidden="1" x14ac:dyDescent="0.4">
      <c r="A396" s="110">
        <v>2</v>
      </c>
      <c r="B396" s="87" t="s">
        <v>290</v>
      </c>
      <c r="C396" s="88" t="s">
        <v>242</v>
      </c>
      <c r="D396" s="87" t="s">
        <v>0</v>
      </c>
      <c r="E396" s="90" t="s">
        <v>243</v>
      </c>
      <c r="F396" s="96">
        <f>G396/H396*100</f>
        <v>21206.035379812696</v>
      </c>
      <c r="G396" s="111">
        <v>20379</v>
      </c>
      <c r="H396" s="145">
        <v>96.1</v>
      </c>
      <c r="I396" s="87" t="s">
        <v>47</v>
      </c>
      <c r="J396" s="111">
        <v>2484</v>
      </c>
      <c r="K396" s="106">
        <v>100</v>
      </c>
      <c r="L396" s="92"/>
      <c r="M396" s="96">
        <f t="shared" si="91"/>
        <v>827.03537981269619</v>
      </c>
      <c r="N396" s="83"/>
      <c r="O396" s="83">
        <v>6941206</v>
      </c>
      <c r="P396" s="94">
        <f t="shared" si="73"/>
        <v>6941206</v>
      </c>
    </row>
    <row r="397" spans="1:18" hidden="1" x14ac:dyDescent="0.4">
      <c r="A397" s="110">
        <v>3</v>
      </c>
      <c r="B397" s="87" t="s">
        <v>290</v>
      </c>
      <c r="C397" s="88" t="s">
        <v>244</v>
      </c>
      <c r="D397" s="87" t="s">
        <v>0</v>
      </c>
      <c r="E397" s="90" t="s">
        <v>245</v>
      </c>
      <c r="F397" s="96">
        <f t="shared" ref="F397" si="92">G397/H397*100</f>
        <v>7871.9965520956794</v>
      </c>
      <c r="G397" s="111">
        <v>7306</v>
      </c>
      <c r="H397" s="112">
        <v>92.81</v>
      </c>
      <c r="I397" s="87" t="s">
        <v>78</v>
      </c>
      <c r="J397" s="111">
        <v>957</v>
      </c>
      <c r="K397" s="106">
        <v>100</v>
      </c>
      <c r="L397" s="92"/>
      <c r="M397" s="96">
        <f t="shared" si="91"/>
        <v>565.99655209567936</v>
      </c>
      <c r="N397" s="83"/>
      <c r="O397" s="83"/>
      <c r="P397" s="94">
        <f t="shared" ref="P397:P404" si="93">N397+O397</f>
        <v>0</v>
      </c>
    </row>
    <row r="398" spans="1:18" ht="24.75" hidden="1" customHeight="1" x14ac:dyDescent="0.4">
      <c r="A398" s="164"/>
      <c r="B398" s="109"/>
      <c r="C398" s="3" t="s">
        <v>778</v>
      </c>
      <c r="D398" s="22"/>
      <c r="E398" s="36"/>
      <c r="F398" s="35">
        <f>SUM(F395:F397)</f>
        <v>199514.43824859639</v>
      </c>
      <c r="G398" s="35">
        <f>SUM(G395:G397)</f>
        <v>187418</v>
      </c>
      <c r="H398" s="38">
        <f>G398/F398*100</f>
        <v>93.937061219838071</v>
      </c>
      <c r="I398" s="22"/>
      <c r="J398" s="35">
        <f>SUM(J395:J397)</f>
        <v>32836</v>
      </c>
      <c r="K398" s="34"/>
      <c r="L398" s="10"/>
      <c r="M398" s="35">
        <f>SUM(M395:M397)</f>
        <v>12096.438248596369</v>
      </c>
      <c r="N398" s="85"/>
      <c r="O398" s="9">
        <f>O395+O396+O397</f>
        <v>17050880</v>
      </c>
      <c r="P398" s="15">
        <f>P395+P396+P397</f>
        <v>17050880</v>
      </c>
    </row>
    <row r="399" spans="1:18" ht="29.15" hidden="1" x14ac:dyDescent="0.4">
      <c r="A399" s="86">
        <v>1</v>
      </c>
      <c r="B399" s="87" t="s">
        <v>396</v>
      </c>
      <c r="C399" s="88" t="s">
        <v>397</v>
      </c>
      <c r="D399" s="89" t="s">
        <v>0</v>
      </c>
      <c r="E399" s="90" t="s">
        <v>412</v>
      </c>
      <c r="F399" s="83">
        <f>G399*100/H399</f>
        <v>152198.7160782025</v>
      </c>
      <c r="G399" s="83">
        <v>104317</v>
      </c>
      <c r="H399" s="165">
        <v>68.540000000000006</v>
      </c>
      <c r="I399" s="87" t="s">
        <v>398</v>
      </c>
      <c r="J399" s="83">
        <v>13710</v>
      </c>
      <c r="K399" s="106" t="s">
        <v>411</v>
      </c>
      <c r="L399" s="92" t="s">
        <v>841</v>
      </c>
      <c r="M399" s="93">
        <f>F399-G399</f>
        <v>47881.716078202502</v>
      </c>
      <c r="N399" s="83">
        <v>795845</v>
      </c>
      <c r="O399" s="83">
        <v>7846287</v>
      </c>
      <c r="P399" s="94">
        <f t="shared" si="93"/>
        <v>8642132</v>
      </c>
    </row>
    <row r="400" spans="1:18" ht="43.75" hidden="1" x14ac:dyDescent="0.4">
      <c r="A400" s="86">
        <v>2</v>
      </c>
      <c r="B400" s="87" t="s">
        <v>396</v>
      </c>
      <c r="C400" s="88" t="s">
        <v>399</v>
      </c>
      <c r="D400" s="89" t="s">
        <v>0</v>
      </c>
      <c r="E400" s="90" t="s">
        <v>400</v>
      </c>
      <c r="F400" s="83">
        <v>20586</v>
      </c>
      <c r="G400" s="83">
        <v>12243</v>
      </c>
      <c r="H400" s="165">
        <f>(G400/F400)*100</f>
        <v>59.472457009618182</v>
      </c>
      <c r="I400" s="87" t="s">
        <v>398</v>
      </c>
      <c r="J400" s="83">
        <v>1879</v>
      </c>
      <c r="K400" s="106" t="s">
        <v>401</v>
      </c>
      <c r="L400" s="92" t="s">
        <v>842</v>
      </c>
      <c r="M400" s="93">
        <f>(F400-G400)</f>
        <v>8343</v>
      </c>
      <c r="N400" s="83">
        <v>208131</v>
      </c>
      <c r="O400" s="83"/>
      <c r="P400" s="94">
        <f t="shared" si="93"/>
        <v>208131</v>
      </c>
    </row>
    <row r="401" spans="1:16" hidden="1" x14ac:dyDescent="0.4">
      <c r="A401" s="86">
        <v>3</v>
      </c>
      <c r="B401" s="87" t="s">
        <v>396</v>
      </c>
      <c r="C401" s="88" t="s">
        <v>402</v>
      </c>
      <c r="D401" s="89" t="s">
        <v>0</v>
      </c>
      <c r="E401" s="90" t="s">
        <v>403</v>
      </c>
      <c r="F401" s="83">
        <v>13069</v>
      </c>
      <c r="G401" s="83">
        <v>9849</v>
      </c>
      <c r="H401" s="165">
        <f>(G401/F401)*100</f>
        <v>75.361542581681846</v>
      </c>
      <c r="I401" s="87" t="s">
        <v>398</v>
      </c>
      <c r="J401" s="83">
        <v>821</v>
      </c>
      <c r="K401" s="106">
        <v>100</v>
      </c>
      <c r="L401" s="92"/>
      <c r="M401" s="93">
        <f t="shared" ref="M401:M404" si="94">(F401-G401)</f>
        <v>3220</v>
      </c>
      <c r="N401" s="83"/>
      <c r="O401" s="83"/>
      <c r="P401" s="94">
        <f t="shared" si="93"/>
        <v>0</v>
      </c>
    </row>
    <row r="402" spans="1:16" hidden="1" x14ac:dyDescent="0.4">
      <c r="A402" s="86">
        <v>4</v>
      </c>
      <c r="B402" s="87" t="s">
        <v>396</v>
      </c>
      <c r="C402" s="88" t="s">
        <v>404</v>
      </c>
      <c r="D402" s="89" t="s">
        <v>0</v>
      </c>
      <c r="E402" s="90" t="s">
        <v>405</v>
      </c>
      <c r="F402" s="83">
        <v>10500</v>
      </c>
      <c r="G402" s="83">
        <v>9150</v>
      </c>
      <c r="H402" s="165">
        <f>(G402/F402)*100</f>
        <v>87.142857142857139</v>
      </c>
      <c r="I402" s="87" t="s">
        <v>398</v>
      </c>
      <c r="J402" s="83">
        <v>2470</v>
      </c>
      <c r="K402" s="106">
        <v>100</v>
      </c>
      <c r="L402" s="92"/>
      <c r="M402" s="93">
        <f t="shared" si="94"/>
        <v>1350</v>
      </c>
      <c r="N402" s="83"/>
      <c r="O402" s="83">
        <v>207110</v>
      </c>
      <c r="P402" s="94">
        <f t="shared" si="93"/>
        <v>207110</v>
      </c>
    </row>
    <row r="403" spans="1:16" hidden="1" x14ac:dyDescent="0.4">
      <c r="A403" s="86">
        <v>5</v>
      </c>
      <c r="B403" s="87" t="s">
        <v>396</v>
      </c>
      <c r="C403" s="88" t="s">
        <v>406</v>
      </c>
      <c r="D403" s="89" t="s">
        <v>0</v>
      </c>
      <c r="E403" s="90" t="s">
        <v>407</v>
      </c>
      <c r="F403" s="83">
        <v>10230</v>
      </c>
      <c r="G403" s="83">
        <v>8990</v>
      </c>
      <c r="H403" s="165">
        <v>5.9</v>
      </c>
      <c r="I403" s="87" t="s">
        <v>398</v>
      </c>
      <c r="J403" s="83">
        <v>1950</v>
      </c>
      <c r="K403" s="106">
        <v>100</v>
      </c>
      <c r="L403" s="92"/>
      <c r="M403" s="93">
        <f t="shared" si="94"/>
        <v>1240</v>
      </c>
      <c r="N403" s="83"/>
      <c r="O403" s="83">
        <v>2597544</v>
      </c>
      <c r="P403" s="94">
        <f t="shared" si="93"/>
        <v>2597544</v>
      </c>
    </row>
    <row r="404" spans="1:16" ht="43.75" hidden="1" x14ac:dyDescent="0.4">
      <c r="A404" s="171">
        <v>6</v>
      </c>
      <c r="B404" s="172" t="s">
        <v>396</v>
      </c>
      <c r="C404" s="173" t="s">
        <v>408</v>
      </c>
      <c r="D404" s="174" t="s">
        <v>0</v>
      </c>
      <c r="E404" s="175" t="s">
        <v>409</v>
      </c>
      <c r="F404" s="176">
        <v>8785</v>
      </c>
      <c r="G404" s="176">
        <v>7647</v>
      </c>
      <c r="H404" s="177"/>
      <c r="I404" s="172" t="s">
        <v>398</v>
      </c>
      <c r="J404" s="176">
        <v>688</v>
      </c>
      <c r="K404" s="178" t="s">
        <v>410</v>
      </c>
      <c r="L404" s="179" t="s">
        <v>843</v>
      </c>
      <c r="M404" s="180">
        <f t="shared" si="94"/>
        <v>1138</v>
      </c>
      <c r="N404" s="176">
        <v>39415</v>
      </c>
      <c r="O404" s="176">
        <v>357865</v>
      </c>
      <c r="P404" s="181">
        <f t="shared" si="93"/>
        <v>397280</v>
      </c>
    </row>
    <row r="405" spans="1:16" ht="15" hidden="1" thickBot="1" x14ac:dyDescent="0.45">
      <c r="A405" s="182"/>
      <c r="B405" s="183"/>
      <c r="C405" s="184" t="s">
        <v>777</v>
      </c>
      <c r="D405" s="185"/>
      <c r="E405" s="186"/>
      <c r="F405" s="187">
        <f>SUM(F399:F404)</f>
        <v>215368.7160782025</v>
      </c>
      <c r="G405" s="187">
        <f>SUM(G399:G404)</f>
        <v>152196</v>
      </c>
      <c r="H405" s="188"/>
      <c r="I405" s="185"/>
      <c r="J405" s="187">
        <f>SUM(J399:J404)</f>
        <v>21518</v>
      </c>
      <c r="K405" s="189"/>
      <c r="L405" s="190"/>
      <c r="M405" s="191">
        <f>SUM(M399:M404)</f>
        <v>63172.716078202502</v>
      </c>
      <c r="N405" s="192">
        <f>N399+N400+N401+N402+N403+N404</f>
        <v>1043391</v>
      </c>
      <c r="O405" s="192">
        <f t="shared" ref="O405:P405" si="95">O399+O400+O401+O402+O403+O404</f>
        <v>11008806</v>
      </c>
      <c r="P405" s="193">
        <f t="shared" si="95"/>
        <v>12052197</v>
      </c>
    </row>
    <row r="406" spans="1:16" ht="15" hidden="1" thickBot="1" x14ac:dyDescent="0.45">
      <c r="A406" s="194"/>
      <c r="B406" s="195"/>
      <c r="C406" s="201" t="s">
        <v>755</v>
      </c>
      <c r="D406" s="196"/>
      <c r="E406" s="197"/>
      <c r="F406" s="196"/>
      <c r="G406" s="196"/>
      <c r="H406" s="196"/>
      <c r="I406" s="196"/>
      <c r="J406" s="196"/>
      <c r="K406" s="198"/>
      <c r="L406" s="199"/>
      <c r="M406" s="200"/>
      <c r="N406" s="202">
        <v>97548740</v>
      </c>
      <c r="O406" s="202">
        <v>1632651147.0311456</v>
      </c>
      <c r="P406" s="202">
        <v>1796195157.6420531</v>
      </c>
    </row>
    <row r="407" spans="1:16" x14ac:dyDescent="0.4">
      <c r="K407" s="27"/>
      <c r="P407" s="6"/>
    </row>
    <row r="408" spans="1:16" x14ac:dyDescent="0.4">
      <c r="K408" s="27"/>
      <c r="P408" s="6"/>
    </row>
    <row r="409" spans="1:16" x14ac:dyDescent="0.4">
      <c r="M409" s="166"/>
    </row>
  </sheetData>
  <autoFilter ref="A3:M406" xr:uid="{1CCDA81C-3E60-478D-B321-F7757542FB79}">
    <filterColumn colId="11">
      <filters>
        <filter val="Aluminium           Turbidity"/>
        <filter val="Aluminium_x000a_Turbidity"/>
        <filter val="Aluminium_x000a_Turbidiy"/>
        <filter val="Turbidity"/>
      </filters>
    </filterColumn>
  </autoFilter>
  <mergeCells count="5">
    <mergeCell ref="N2:P2"/>
    <mergeCell ref="F186:F189"/>
    <mergeCell ref="M186:M189"/>
    <mergeCell ref="G2:H2"/>
    <mergeCell ref="O1:P1"/>
  </mergeCells>
  <phoneticPr fontId="4" type="noConversion"/>
  <pageMargins left="0.45" right="0.45" top="0.25" bottom="0.25" header="0" footer="0"/>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Large WSZ</vt:lpstr>
      <vt:lpstr>'Large WSZ'!Print_Titles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Cador</dc:creator>
  <cp:lastModifiedBy>User</cp:lastModifiedBy>
  <cp:lastPrinted>2024-11-29T07:41:30Z</cp:lastPrinted>
  <dcterms:created xsi:type="dcterms:W3CDTF">2023-10-27T05:41:08Z</dcterms:created>
  <dcterms:modified xsi:type="dcterms:W3CDTF">2024-11-29T07:44:49Z</dcterms:modified>
</cp:coreProperties>
</file>