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74CC48D0-59EF-4C6E-8F22-6578E790C55D}" xr6:coauthVersionLast="47" xr6:coauthVersionMax="47" xr10:uidLastSave="{00000000-0000-0000-0000-000000000000}"/>
  <bookViews>
    <workbookView xWindow="-120" yWindow="-120" windowWidth="29040" windowHeight="15525" activeTab="2" xr2:uid="{00000000-000D-0000-FFFF-FFFF00000000}"/>
  </bookViews>
  <sheets>
    <sheet name="Buget 2024" sheetId="31" r:id="rId1"/>
    <sheet name="Influente 2024" sheetId="32" r:id="rId2"/>
    <sheet name="Ex 2023 " sheetId="37" r:id="rId3"/>
  </sheets>
  <externalReferences>
    <externalReference r:id="rId4"/>
  </externalReferences>
  <definedNames>
    <definedName name="_xlnm.Print_Area" localSheetId="0">'Buget 2024'!$A$1:$D$635</definedName>
    <definedName name="_xlnm.Print_Area" localSheetId="2">'Ex 2023 '!$A$1:$E$623</definedName>
    <definedName name="_xlnm.Print_Area" localSheetId="1">'Influente 2024'!$A$1:$F$622</definedName>
    <definedName name="_xlnm.Print_Titles" localSheetId="0">'Buget 2024'!$13:$14</definedName>
    <definedName name="_xlnm.Print_Titles" localSheetId="2">'Ex 2023 '!$13:$14</definedName>
    <definedName name="_xlnm.Print_Titles" localSheetId="1">'Influente 2024'!$13:$14</definedName>
  </definedNames>
  <calcPr calcId="181029"/>
</workbook>
</file>

<file path=xl/calcChain.xml><?xml version="1.0" encoding="utf-8"?>
<calcChain xmlns="http://schemas.openxmlformats.org/spreadsheetml/2006/main">
  <c r="G622" i="37" l="1"/>
  <c r="H622" i="37" s="1"/>
  <c r="E621" i="37"/>
  <c r="G621" i="37" s="1"/>
  <c r="H621" i="37" s="1"/>
  <c r="E620" i="37"/>
  <c r="G620" i="37" s="1"/>
  <c r="H620" i="37" s="1"/>
  <c r="G619" i="37"/>
  <c r="H619" i="37" s="1"/>
  <c r="D618" i="37"/>
  <c r="D615" i="37" s="1"/>
  <c r="D617" i="37"/>
  <c r="G616" i="37"/>
  <c r="H616" i="37" s="1"/>
  <c r="D614" i="37"/>
  <c r="G613" i="37"/>
  <c r="H613" i="37" s="1"/>
  <c r="G612" i="37"/>
  <c r="H612" i="37" s="1"/>
  <c r="E612" i="37"/>
  <c r="E609" i="37" s="1"/>
  <c r="E611" i="37"/>
  <c r="E608" i="37" s="1"/>
  <c r="E605" i="37" s="1"/>
  <c r="G610" i="37"/>
  <c r="H610" i="37" s="1"/>
  <c r="D609" i="37"/>
  <c r="D608" i="37"/>
  <c r="D605" i="37" s="1"/>
  <c r="G607" i="37"/>
  <c r="H607" i="37" s="1"/>
  <c r="D606" i="37"/>
  <c r="D603" i="37" s="1"/>
  <c r="D600" i="37" s="1"/>
  <c r="D597" i="37" s="1"/>
  <c r="G604" i="37"/>
  <c r="H604" i="37" s="1"/>
  <c r="G601" i="37"/>
  <c r="H601" i="37" s="1"/>
  <c r="G598" i="37"/>
  <c r="H598" i="37" s="1"/>
  <c r="G595" i="37"/>
  <c r="H595" i="37" s="1"/>
  <c r="E594" i="37"/>
  <c r="G594" i="37" s="1"/>
  <c r="H594" i="37" s="1"/>
  <c r="E593" i="37"/>
  <c r="G593" i="37" s="1"/>
  <c r="H593" i="37" s="1"/>
  <c r="G592" i="37"/>
  <c r="H592" i="37" s="1"/>
  <c r="D591" i="37"/>
  <c r="D590" i="37"/>
  <c r="G589" i="37"/>
  <c r="H589" i="37" s="1"/>
  <c r="G588" i="37"/>
  <c r="H588" i="37" s="1"/>
  <c r="E588" i="37"/>
  <c r="E585" i="37" s="1"/>
  <c r="E587" i="37"/>
  <c r="G587" i="37" s="1"/>
  <c r="H587" i="37" s="1"/>
  <c r="G586" i="37"/>
  <c r="H586" i="37" s="1"/>
  <c r="D585" i="37"/>
  <c r="D582" i="37" s="1"/>
  <c r="D584" i="37"/>
  <c r="G583" i="37"/>
  <c r="H583" i="37" s="1"/>
  <c r="D581" i="37"/>
  <c r="D578" i="37" s="1"/>
  <c r="G580" i="37"/>
  <c r="H580" i="37" s="1"/>
  <c r="G577" i="37"/>
  <c r="H577" i="37" s="1"/>
  <c r="E576" i="37"/>
  <c r="G576" i="37" s="1"/>
  <c r="H576" i="37" s="1"/>
  <c r="H575" i="37"/>
  <c r="E575" i="37"/>
  <c r="G575" i="37" s="1"/>
  <c r="D575" i="37"/>
  <c r="H574" i="37"/>
  <c r="G574" i="37"/>
  <c r="G573" i="37"/>
  <c r="H573" i="37" s="1"/>
  <c r="E573" i="37"/>
  <c r="G572" i="37"/>
  <c r="H572" i="37" s="1"/>
  <c r="E572" i="37"/>
  <c r="H571" i="37"/>
  <c r="G571" i="37"/>
  <c r="G570" i="37"/>
  <c r="H570" i="37" s="1"/>
  <c r="E570" i="37"/>
  <c r="E567" i="37" s="1"/>
  <c r="G567" i="37" s="1"/>
  <c r="H567" i="37" s="1"/>
  <c r="G569" i="37"/>
  <c r="H569" i="37" s="1"/>
  <c r="E569" i="37"/>
  <c r="D569" i="37"/>
  <c r="D566" i="37" s="1"/>
  <c r="G568" i="37"/>
  <c r="H568" i="37" s="1"/>
  <c r="D567" i="37"/>
  <c r="D564" i="37" s="1"/>
  <c r="D561" i="37" s="1"/>
  <c r="D114" i="37" s="1"/>
  <c r="E566" i="37"/>
  <c r="E563" i="37" s="1"/>
  <c r="H565" i="37"/>
  <c r="G565" i="37"/>
  <c r="D563" i="37"/>
  <c r="D560" i="37" s="1"/>
  <c r="G562" i="37"/>
  <c r="H562" i="37" s="1"/>
  <c r="G559" i="37"/>
  <c r="H559" i="37" s="1"/>
  <c r="E558" i="37"/>
  <c r="G558" i="37" s="1"/>
  <c r="H558" i="37" s="1"/>
  <c r="E557" i="37"/>
  <c r="G557" i="37" s="1"/>
  <c r="H557" i="37" s="1"/>
  <c r="D557" i="37"/>
  <c r="H556" i="37"/>
  <c r="G556" i="37"/>
  <c r="D555" i="37"/>
  <c r="D554" i="37"/>
  <c r="G553" i="37"/>
  <c r="H553" i="37" s="1"/>
  <c r="E552" i="37"/>
  <c r="G552" i="37" s="1"/>
  <c r="H552" i="37" s="1"/>
  <c r="G551" i="37"/>
  <c r="H551" i="37" s="1"/>
  <c r="E551" i="37"/>
  <c r="D551" i="37"/>
  <c r="H550" i="37"/>
  <c r="G550" i="37"/>
  <c r="E549" i="37"/>
  <c r="G549" i="37" s="1"/>
  <c r="H549" i="37" s="1"/>
  <c r="H548" i="37"/>
  <c r="G548" i="37"/>
  <c r="E548" i="37"/>
  <c r="E542" i="37" s="1"/>
  <c r="E107" i="37" s="1"/>
  <c r="G547" i="37"/>
  <c r="H547" i="37" s="1"/>
  <c r="G546" i="37"/>
  <c r="H546" i="37" s="1"/>
  <c r="E546" i="37"/>
  <c r="E545" i="37"/>
  <c r="D545" i="37"/>
  <c r="H544" i="37"/>
  <c r="G544" i="37"/>
  <c r="D543" i="37"/>
  <c r="H541" i="37"/>
  <c r="G541" i="37"/>
  <c r="E540" i="37"/>
  <c r="G540" i="37" s="1"/>
  <c r="H540" i="37" s="1"/>
  <c r="G539" i="37"/>
  <c r="H539" i="37" s="1"/>
  <c r="E539" i="37"/>
  <c r="D539" i="37"/>
  <c r="G538" i="37"/>
  <c r="H538" i="37" s="1"/>
  <c r="E537" i="37"/>
  <c r="G537" i="37" s="1"/>
  <c r="H537" i="37" s="1"/>
  <c r="E536" i="37"/>
  <c r="G536" i="37" s="1"/>
  <c r="H536" i="37" s="1"/>
  <c r="D536" i="37"/>
  <c r="H535" i="37"/>
  <c r="G535" i="37"/>
  <c r="E534" i="37"/>
  <c r="G533" i="37"/>
  <c r="H533" i="37" s="1"/>
  <c r="E533" i="37"/>
  <c r="D533" i="37"/>
  <c r="D530" i="37" s="1"/>
  <c r="H532" i="37"/>
  <c r="G532" i="37"/>
  <c r="D531" i="37"/>
  <c r="G529" i="37"/>
  <c r="H529" i="37" s="1"/>
  <c r="E528" i="37"/>
  <c r="G528" i="37" s="1"/>
  <c r="H528" i="37" s="1"/>
  <c r="E527" i="37"/>
  <c r="D527" i="37"/>
  <c r="H526" i="37"/>
  <c r="G526" i="37"/>
  <c r="E525" i="37"/>
  <c r="G525" i="37" s="1"/>
  <c r="H525" i="37" s="1"/>
  <c r="E524" i="37"/>
  <c r="D524" i="37"/>
  <c r="D521" i="37" s="1"/>
  <c r="D518" i="37" s="1"/>
  <c r="G523" i="37"/>
  <c r="H523" i="37" s="1"/>
  <c r="D522" i="37"/>
  <c r="G520" i="37"/>
  <c r="H520" i="37" s="1"/>
  <c r="D519" i="37"/>
  <c r="H517" i="37"/>
  <c r="G517" i="37"/>
  <c r="E516" i="37"/>
  <c r="G516" i="37" s="1"/>
  <c r="H516" i="37" s="1"/>
  <c r="E515" i="37"/>
  <c r="G515" i="37" s="1"/>
  <c r="H515" i="37" s="1"/>
  <c r="H514" i="37"/>
  <c r="G514" i="37"/>
  <c r="H513" i="37"/>
  <c r="G513" i="37"/>
  <c r="E513" i="37"/>
  <c r="E512" i="37"/>
  <c r="G512" i="37" s="1"/>
  <c r="H512" i="37" s="1"/>
  <c r="H511" i="37"/>
  <c r="G511" i="37"/>
  <c r="E510" i="37"/>
  <c r="G510" i="37" s="1"/>
  <c r="H510" i="37" s="1"/>
  <c r="E509" i="37"/>
  <c r="G509" i="37" s="1"/>
  <c r="H509" i="37" s="1"/>
  <c r="H508" i="37"/>
  <c r="G508" i="37"/>
  <c r="E507" i="37"/>
  <c r="D507" i="37"/>
  <c r="D506" i="37"/>
  <c r="G505" i="37"/>
  <c r="H505" i="37" s="1"/>
  <c r="G504" i="37"/>
  <c r="H504" i="37" s="1"/>
  <c r="E504" i="37"/>
  <c r="E503" i="37"/>
  <c r="G503" i="37" s="1"/>
  <c r="H503" i="37" s="1"/>
  <c r="H502" i="37"/>
  <c r="G502" i="37"/>
  <c r="E501" i="37"/>
  <c r="E495" i="37" s="1"/>
  <c r="G495" i="37" s="1"/>
  <c r="H495" i="37" s="1"/>
  <c r="H500" i="37"/>
  <c r="G500" i="37"/>
  <c r="E500" i="37"/>
  <c r="H499" i="37"/>
  <c r="G499" i="37"/>
  <c r="E498" i="37"/>
  <c r="G498" i="37" s="1"/>
  <c r="H498" i="37" s="1"/>
  <c r="H497" i="37"/>
  <c r="G497" i="37"/>
  <c r="E497" i="37"/>
  <c r="E494" i="37" s="1"/>
  <c r="G496" i="37"/>
  <c r="H496" i="37" s="1"/>
  <c r="D495" i="37"/>
  <c r="D492" i="37" s="1"/>
  <c r="D494" i="37"/>
  <c r="D491" i="37" s="1"/>
  <c r="G493" i="37"/>
  <c r="H493" i="37" s="1"/>
  <c r="G490" i="37"/>
  <c r="H490" i="37" s="1"/>
  <c r="E489" i="37"/>
  <c r="G489" i="37" s="1"/>
  <c r="H489" i="37" s="1"/>
  <c r="H488" i="37"/>
  <c r="E488" i="37"/>
  <c r="G488" i="37" s="1"/>
  <c r="G487" i="37"/>
  <c r="H487" i="37" s="1"/>
  <c r="D486" i="37"/>
  <c r="D483" i="37" s="1"/>
  <c r="D485" i="37"/>
  <c r="D482" i="37" s="1"/>
  <c r="H484" i="37"/>
  <c r="G484" i="37"/>
  <c r="G481" i="37"/>
  <c r="H481" i="37" s="1"/>
  <c r="G478" i="37"/>
  <c r="H478" i="37" s="1"/>
  <c r="G475" i="37"/>
  <c r="H475" i="37" s="1"/>
  <c r="H472" i="37"/>
  <c r="G472" i="37"/>
  <c r="H471" i="37"/>
  <c r="G471" i="37"/>
  <c r="E471" i="37"/>
  <c r="E470" i="37"/>
  <c r="G470" i="37" s="1"/>
  <c r="H470" i="37" s="1"/>
  <c r="H469" i="37"/>
  <c r="G469" i="37"/>
  <c r="E468" i="37"/>
  <c r="E465" i="37" s="1"/>
  <c r="G465" i="37" s="1"/>
  <c r="H465" i="37" s="1"/>
  <c r="D468" i="37"/>
  <c r="D465" i="37" s="1"/>
  <c r="D467" i="37"/>
  <c r="G466" i="37"/>
  <c r="H466" i="37" s="1"/>
  <c r="D464" i="37"/>
  <c r="G463" i="37"/>
  <c r="H463" i="37" s="1"/>
  <c r="E462" i="37"/>
  <c r="G462" i="37" s="1"/>
  <c r="H462" i="37" s="1"/>
  <c r="G461" i="37"/>
  <c r="H461" i="37" s="1"/>
  <c r="E461" i="37"/>
  <c r="D461" i="37"/>
  <c r="H460" i="37"/>
  <c r="G460" i="37"/>
  <c r="E459" i="37"/>
  <c r="G459" i="37" s="1"/>
  <c r="H459" i="37" s="1"/>
  <c r="H458" i="37"/>
  <c r="G458" i="37"/>
  <c r="E458" i="37"/>
  <c r="H457" i="37"/>
  <c r="G457" i="37"/>
  <c r="E456" i="37"/>
  <c r="G456" i="37" s="1"/>
  <c r="H456" i="37" s="1"/>
  <c r="H455" i="37"/>
  <c r="G455" i="37"/>
  <c r="E455" i="37"/>
  <c r="H454" i="37"/>
  <c r="G454" i="37"/>
  <c r="E453" i="37"/>
  <c r="G453" i="37" s="1"/>
  <c r="H453" i="37" s="1"/>
  <c r="H452" i="37"/>
  <c r="G452" i="37"/>
  <c r="E452" i="37"/>
  <c r="H451" i="37"/>
  <c r="G451" i="37"/>
  <c r="E450" i="37"/>
  <c r="G450" i="37" s="1"/>
  <c r="H450" i="37" s="1"/>
  <c r="E449" i="37"/>
  <c r="E446" i="37" s="1"/>
  <c r="E443" i="37" s="1"/>
  <c r="D449" i="37"/>
  <c r="D446" i="37" s="1"/>
  <c r="D443" i="37" s="1"/>
  <c r="D440" i="37" s="1"/>
  <c r="D113" i="37" s="1"/>
  <c r="G448" i="37"/>
  <c r="H448" i="37" s="1"/>
  <c r="E447" i="37"/>
  <c r="D447" i="37"/>
  <c r="D444" i="37" s="1"/>
  <c r="D441" i="37" s="1"/>
  <c r="H445" i="37"/>
  <c r="G445" i="37"/>
  <c r="G442" i="37"/>
  <c r="H442" i="37" s="1"/>
  <c r="G439" i="37"/>
  <c r="H439" i="37" s="1"/>
  <c r="G438" i="37"/>
  <c r="H438" i="37" s="1"/>
  <c r="E438" i="37"/>
  <c r="E432" i="37" s="1"/>
  <c r="E437" i="37"/>
  <c r="G437" i="37" s="1"/>
  <c r="H437" i="37" s="1"/>
  <c r="G436" i="37"/>
  <c r="H436" i="37" s="1"/>
  <c r="E435" i="37"/>
  <c r="G435" i="37" s="1"/>
  <c r="H435" i="37" s="1"/>
  <c r="E434" i="37"/>
  <c r="G433" i="37"/>
  <c r="H433" i="37" s="1"/>
  <c r="D432" i="37"/>
  <c r="D431" i="37"/>
  <c r="G430" i="37"/>
  <c r="H430" i="37" s="1"/>
  <c r="E429" i="37"/>
  <c r="G429" i="37" s="1"/>
  <c r="H429" i="37" s="1"/>
  <c r="E428" i="37"/>
  <c r="G428" i="37" s="1"/>
  <c r="H428" i="37" s="1"/>
  <c r="G427" i="37"/>
  <c r="H427" i="37" s="1"/>
  <c r="E426" i="37"/>
  <c r="G426" i="37" s="1"/>
  <c r="H426" i="37" s="1"/>
  <c r="E425" i="37"/>
  <c r="G425" i="37" s="1"/>
  <c r="H425" i="37" s="1"/>
  <c r="G424" i="37"/>
  <c r="H424" i="37" s="1"/>
  <c r="E423" i="37"/>
  <c r="G423" i="37" s="1"/>
  <c r="H423" i="37" s="1"/>
  <c r="E422" i="37"/>
  <c r="G421" i="37"/>
  <c r="H421" i="37" s="1"/>
  <c r="D420" i="37"/>
  <c r="D419" i="37"/>
  <c r="H418" i="37"/>
  <c r="G418" i="37"/>
  <c r="H417" i="37"/>
  <c r="G417" i="37"/>
  <c r="E417" i="37"/>
  <c r="E416" i="37"/>
  <c r="G416" i="37" s="1"/>
  <c r="H416" i="37" s="1"/>
  <c r="H415" i="37"/>
  <c r="G415" i="37"/>
  <c r="E414" i="37"/>
  <c r="E411" i="37" s="1"/>
  <c r="G411" i="37" s="1"/>
  <c r="H411" i="37" s="1"/>
  <c r="H413" i="37"/>
  <c r="E413" i="37"/>
  <c r="G413" i="37" s="1"/>
  <c r="H412" i="37"/>
  <c r="G412" i="37"/>
  <c r="D411" i="37"/>
  <c r="D410" i="37"/>
  <c r="G409" i="37"/>
  <c r="H409" i="37" s="1"/>
  <c r="G408" i="37"/>
  <c r="H408" i="37" s="1"/>
  <c r="E408" i="37"/>
  <c r="H407" i="37"/>
  <c r="G407" i="37"/>
  <c r="E407" i="37"/>
  <c r="G406" i="37"/>
  <c r="H406" i="37" s="1"/>
  <c r="E405" i="37"/>
  <c r="G405" i="37" s="1"/>
  <c r="H405" i="37" s="1"/>
  <c r="H404" i="37"/>
  <c r="G404" i="37"/>
  <c r="E404" i="37"/>
  <c r="G403" i="37"/>
  <c r="H403" i="37" s="1"/>
  <c r="H402" i="37"/>
  <c r="G402" i="37"/>
  <c r="E402" i="37"/>
  <c r="H401" i="37"/>
  <c r="G401" i="37"/>
  <c r="E401" i="37"/>
  <c r="E398" i="37" s="1"/>
  <c r="G400" i="37"/>
  <c r="H400" i="37" s="1"/>
  <c r="D399" i="37"/>
  <c r="D398" i="37"/>
  <c r="G397" i="37"/>
  <c r="H397" i="37" s="1"/>
  <c r="G396" i="37"/>
  <c r="H396" i="37" s="1"/>
  <c r="E396" i="37"/>
  <c r="E390" i="37" s="1"/>
  <c r="G390" i="37" s="1"/>
  <c r="H390" i="37" s="1"/>
  <c r="G395" i="37"/>
  <c r="H395" i="37" s="1"/>
  <c r="E395" i="37"/>
  <c r="G394" i="37"/>
  <c r="H394" i="37" s="1"/>
  <c r="G393" i="37"/>
  <c r="H393" i="37" s="1"/>
  <c r="E393" i="37"/>
  <c r="G392" i="37"/>
  <c r="H392" i="37" s="1"/>
  <c r="E392" i="37"/>
  <c r="H391" i="37"/>
  <c r="G391" i="37"/>
  <c r="D390" i="37"/>
  <c r="D389" i="37"/>
  <c r="D365" i="37" s="1"/>
  <c r="G388" i="37"/>
  <c r="H388" i="37" s="1"/>
  <c r="E387" i="37"/>
  <c r="G387" i="37" s="1"/>
  <c r="H387" i="37" s="1"/>
  <c r="E386" i="37"/>
  <c r="G386" i="37" s="1"/>
  <c r="H386" i="37" s="1"/>
  <c r="G385" i="37"/>
  <c r="H385" i="37" s="1"/>
  <c r="E384" i="37"/>
  <c r="G384" i="37" s="1"/>
  <c r="H384" i="37" s="1"/>
  <c r="G383" i="37"/>
  <c r="H383" i="37" s="1"/>
  <c r="E383" i="37"/>
  <c r="G382" i="37"/>
  <c r="H382" i="37" s="1"/>
  <c r="D381" i="37"/>
  <c r="D380" i="37"/>
  <c r="H379" i="37"/>
  <c r="G379" i="37"/>
  <c r="E378" i="37"/>
  <c r="G378" i="37" s="1"/>
  <c r="H378" i="37" s="1"/>
  <c r="H377" i="37"/>
  <c r="E377" i="37"/>
  <c r="G377" i="37" s="1"/>
  <c r="H376" i="37"/>
  <c r="G376" i="37"/>
  <c r="G375" i="37"/>
  <c r="H375" i="37" s="1"/>
  <c r="E375" i="37"/>
  <c r="E374" i="37"/>
  <c r="G374" i="37" s="1"/>
  <c r="H374" i="37" s="1"/>
  <c r="H373" i="37"/>
  <c r="G373" i="37"/>
  <c r="E372" i="37"/>
  <c r="G372" i="37" s="1"/>
  <c r="H372" i="37" s="1"/>
  <c r="E371" i="37"/>
  <c r="G371" i="37" s="1"/>
  <c r="H371" i="37" s="1"/>
  <c r="H370" i="37"/>
  <c r="G370" i="37"/>
  <c r="D369" i="37"/>
  <c r="D368" i="37"/>
  <c r="G367" i="37"/>
  <c r="H367" i="37" s="1"/>
  <c r="G364" i="37"/>
  <c r="H364" i="37" s="1"/>
  <c r="G363" i="37"/>
  <c r="H363" i="37" s="1"/>
  <c r="E363" i="37"/>
  <c r="G362" i="37"/>
  <c r="H362" i="37" s="1"/>
  <c r="E362" i="37"/>
  <c r="E359" i="37" s="1"/>
  <c r="E356" i="37" s="1"/>
  <c r="E98" i="37" s="1"/>
  <c r="G361" i="37"/>
  <c r="H361" i="37" s="1"/>
  <c r="E360" i="37"/>
  <c r="G360" i="37" s="1"/>
  <c r="H360" i="37" s="1"/>
  <c r="D360" i="37"/>
  <c r="D359" i="37"/>
  <c r="G358" i="37"/>
  <c r="H358" i="37" s="1"/>
  <c r="D357" i="37"/>
  <c r="H355" i="37"/>
  <c r="G355" i="37"/>
  <c r="E354" i="37"/>
  <c r="G354" i="37" s="1"/>
  <c r="H354" i="37" s="1"/>
  <c r="E353" i="37"/>
  <c r="G353" i="37" s="1"/>
  <c r="H353" i="37" s="1"/>
  <c r="H352" i="37"/>
  <c r="G352" i="37"/>
  <c r="D351" i="37"/>
  <c r="D330" i="37" s="1"/>
  <c r="E350" i="37"/>
  <c r="G350" i="37" s="1"/>
  <c r="H350" i="37" s="1"/>
  <c r="D350" i="37"/>
  <c r="G349" i="37"/>
  <c r="H349" i="37" s="1"/>
  <c r="G348" i="37"/>
  <c r="H348" i="37" s="1"/>
  <c r="E348" i="37"/>
  <c r="G347" i="37"/>
  <c r="H347" i="37" s="1"/>
  <c r="E347" i="37"/>
  <c r="E344" i="37" s="1"/>
  <c r="G346" i="37"/>
  <c r="H346" i="37" s="1"/>
  <c r="G345" i="37"/>
  <c r="H345" i="37" s="1"/>
  <c r="E345" i="37"/>
  <c r="D345" i="37"/>
  <c r="D344" i="37"/>
  <c r="H343" i="37"/>
  <c r="G343" i="37"/>
  <c r="E342" i="37"/>
  <c r="G342" i="37" s="1"/>
  <c r="H342" i="37" s="1"/>
  <c r="E341" i="37"/>
  <c r="G341" i="37" s="1"/>
  <c r="H341" i="37" s="1"/>
  <c r="G340" i="37"/>
  <c r="H340" i="37" s="1"/>
  <c r="G339" i="37"/>
  <c r="H339" i="37" s="1"/>
  <c r="E339" i="37"/>
  <c r="E338" i="37"/>
  <c r="G338" i="37" s="1"/>
  <c r="H338" i="37" s="1"/>
  <c r="G337" i="37"/>
  <c r="H337" i="37" s="1"/>
  <c r="E336" i="37"/>
  <c r="G336" i="37" s="1"/>
  <c r="H336" i="37" s="1"/>
  <c r="E335" i="37"/>
  <c r="G335" i="37" s="1"/>
  <c r="H335" i="37" s="1"/>
  <c r="H334" i="37"/>
  <c r="G334" i="37"/>
  <c r="D333" i="37"/>
  <c r="D332" i="37"/>
  <c r="D329" i="37" s="1"/>
  <c r="D95" i="37" s="1"/>
  <c r="G331" i="37"/>
  <c r="H331" i="37" s="1"/>
  <c r="G328" i="37"/>
  <c r="H328" i="37" s="1"/>
  <c r="E327" i="37"/>
  <c r="G327" i="37" s="1"/>
  <c r="H327" i="37" s="1"/>
  <c r="E326" i="37"/>
  <c r="G326" i="37" s="1"/>
  <c r="H326" i="37" s="1"/>
  <c r="G325" i="37"/>
  <c r="H325" i="37" s="1"/>
  <c r="E324" i="37"/>
  <c r="G324" i="37" s="1"/>
  <c r="H324" i="37" s="1"/>
  <c r="E323" i="37"/>
  <c r="G323" i="37" s="1"/>
  <c r="H323" i="37" s="1"/>
  <c r="G322" i="37"/>
  <c r="H322" i="37" s="1"/>
  <c r="E321" i="37"/>
  <c r="G321" i="37" s="1"/>
  <c r="H321" i="37" s="1"/>
  <c r="E320" i="37"/>
  <c r="G320" i="37" s="1"/>
  <c r="H320" i="37" s="1"/>
  <c r="G319" i="37"/>
  <c r="H319" i="37" s="1"/>
  <c r="E318" i="37"/>
  <c r="G318" i="37" s="1"/>
  <c r="H318" i="37" s="1"/>
  <c r="E317" i="37"/>
  <c r="G317" i="37" s="1"/>
  <c r="H317" i="37" s="1"/>
  <c r="G316" i="37"/>
  <c r="H316" i="37" s="1"/>
  <c r="E315" i="37"/>
  <c r="G315" i="37" s="1"/>
  <c r="H315" i="37" s="1"/>
  <c r="E314" i="37"/>
  <c r="G314" i="37" s="1"/>
  <c r="H314" i="37" s="1"/>
  <c r="G313" i="37"/>
  <c r="H313" i="37" s="1"/>
  <c r="E312" i="37"/>
  <c r="G312" i="37" s="1"/>
  <c r="H312" i="37" s="1"/>
  <c r="E311" i="37"/>
  <c r="G311" i="37" s="1"/>
  <c r="H311" i="37" s="1"/>
  <c r="G310" i="37"/>
  <c r="H310" i="37" s="1"/>
  <c r="D309" i="37"/>
  <c r="D308" i="37"/>
  <c r="H307" i="37"/>
  <c r="G307" i="37"/>
  <c r="G306" i="37"/>
  <c r="H306" i="37" s="1"/>
  <c r="E306" i="37"/>
  <c r="E305" i="37"/>
  <c r="G305" i="37" s="1"/>
  <c r="H305" i="37" s="1"/>
  <c r="H304" i="37"/>
  <c r="G304" i="37"/>
  <c r="E303" i="37"/>
  <c r="G303" i="37" s="1"/>
  <c r="H303" i="37" s="1"/>
  <c r="E302" i="37"/>
  <c r="G302" i="37" s="1"/>
  <c r="H302" i="37" s="1"/>
  <c r="H301" i="37"/>
  <c r="G301" i="37"/>
  <c r="G300" i="37"/>
  <c r="H300" i="37" s="1"/>
  <c r="E300" i="37"/>
  <c r="E299" i="37"/>
  <c r="G299" i="37" s="1"/>
  <c r="H299" i="37" s="1"/>
  <c r="H298" i="37"/>
  <c r="G298" i="37"/>
  <c r="H297" i="37"/>
  <c r="G297" i="37"/>
  <c r="E297" i="37"/>
  <c r="E296" i="37"/>
  <c r="G296" i="37" s="1"/>
  <c r="H296" i="37" s="1"/>
  <c r="H295" i="37"/>
  <c r="G295" i="37"/>
  <c r="E294" i="37"/>
  <c r="G294" i="37" s="1"/>
  <c r="H294" i="37" s="1"/>
  <c r="E293" i="37"/>
  <c r="G293" i="37" s="1"/>
  <c r="H293" i="37" s="1"/>
  <c r="H292" i="37"/>
  <c r="G292" i="37"/>
  <c r="G291" i="37"/>
  <c r="H291" i="37" s="1"/>
  <c r="E291" i="37"/>
  <c r="E290" i="37"/>
  <c r="G290" i="37" s="1"/>
  <c r="H290" i="37" s="1"/>
  <c r="H289" i="37"/>
  <c r="G289" i="37"/>
  <c r="G288" i="37"/>
  <c r="H288" i="37" s="1"/>
  <c r="E288" i="37"/>
  <c r="E287" i="37"/>
  <c r="G287" i="37" s="1"/>
  <c r="H287" i="37" s="1"/>
  <c r="H286" i="37"/>
  <c r="G286" i="37"/>
  <c r="E285" i="37"/>
  <c r="G285" i="37" s="1"/>
  <c r="H285" i="37" s="1"/>
  <c r="E284" i="37"/>
  <c r="G284" i="37" s="1"/>
  <c r="H284" i="37" s="1"/>
  <c r="H283" i="37"/>
  <c r="G283" i="37"/>
  <c r="G282" i="37"/>
  <c r="H282" i="37" s="1"/>
  <c r="E282" i="37"/>
  <c r="E281" i="37"/>
  <c r="G281" i="37" s="1"/>
  <c r="H281" i="37" s="1"/>
  <c r="H280" i="37"/>
  <c r="G280" i="37"/>
  <c r="G279" i="37"/>
  <c r="H279" i="37" s="1"/>
  <c r="E279" i="37"/>
  <c r="E278" i="37"/>
  <c r="G278" i="37" s="1"/>
  <c r="H278" i="37" s="1"/>
  <c r="H277" i="37"/>
  <c r="G277" i="37"/>
  <c r="G276" i="37"/>
  <c r="H276" i="37" s="1"/>
  <c r="E276" i="37"/>
  <c r="E275" i="37"/>
  <c r="G275" i="37" s="1"/>
  <c r="H275" i="37" s="1"/>
  <c r="H274" i="37"/>
  <c r="G274" i="37"/>
  <c r="E273" i="37"/>
  <c r="G273" i="37" s="1"/>
  <c r="H273" i="37" s="1"/>
  <c r="E272" i="37"/>
  <c r="G272" i="37" s="1"/>
  <c r="H272" i="37" s="1"/>
  <c r="H271" i="37"/>
  <c r="G271" i="37"/>
  <c r="E270" i="37"/>
  <c r="G270" i="37" s="1"/>
  <c r="H270" i="37" s="1"/>
  <c r="E269" i="37"/>
  <c r="G269" i="37" s="1"/>
  <c r="H269" i="37" s="1"/>
  <c r="H268" i="37"/>
  <c r="G268" i="37"/>
  <c r="D267" i="37"/>
  <c r="D266" i="37"/>
  <c r="G265" i="37"/>
  <c r="H265" i="37" s="1"/>
  <c r="E264" i="37"/>
  <c r="G264" i="37" s="1"/>
  <c r="H264" i="37" s="1"/>
  <c r="G263" i="37"/>
  <c r="H263" i="37" s="1"/>
  <c r="E263" i="37"/>
  <c r="G262" i="37"/>
  <c r="H262" i="37" s="1"/>
  <c r="E261" i="37"/>
  <c r="G261" i="37" s="1"/>
  <c r="H261" i="37" s="1"/>
  <c r="G260" i="37"/>
  <c r="H260" i="37" s="1"/>
  <c r="E260" i="37"/>
  <c r="G259" i="37"/>
  <c r="H259" i="37" s="1"/>
  <c r="G258" i="37"/>
  <c r="H258" i="37" s="1"/>
  <c r="E258" i="37"/>
  <c r="E255" i="37" s="1"/>
  <c r="E257" i="37"/>
  <c r="G257" i="37" s="1"/>
  <c r="H257" i="37" s="1"/>
  <c r="G256" i="37"/>
  <c r="H256" i="37" s="1"/>
  <c r="D255" i="37"/>
  <c r="E254" i="37"/>
  <c r="D254" i="37"/>
  <c r="G253" i="37"/>
  <c r="H253" i="37" s="1"/>
  <c r="E252" i="37"/>
  <c r="G252" i="37" s="1"/>
  <c r="H252" i="37" s="1"/>
  <c r="E251" i="37"/>
  <c r="G251" i="37" s="1"/>
  <c r="H251" i="37" s="1"/>
  <c r="G250" i="37"/>
  <c r="H250" i="37" s="1"/>
  <c r="E249" i="37"/>
  <c r="G249" i="37" s="1"/>
  <c r="H249" i="37" s="1"/>
  <c r="E248" i="37"/>
  <c r="G248" i="37" s="1"/>
  <c r="H248" i="37" s="1"/>
  <c r="G247" i="37"/>
  <c r="H247" i="37" s="1"/>
  <c r="E246" i="37"/>
  <c r="G246" i="37" s="1"/>
  <c r="H246" i="37" s="1"/>
  <c r="E245" i="37"/>
  <c r="G245" i="37" s="1"/>
  <c r="H245" i="37" s="1"/>
  <c r="G244" i="37"/>
  <c r="H244" i="37" s="1"/>
  <c r="E243" i="37"/>
  <c r="G243" i="37" s="1"/>
  <c r="H243" i="37" s="1"/>
  <c r="E242" i="37"/>
  <c r="G241" i="37"/>
  <c r="H241" i="37" s="1"/>
  <c r="D240" i="37"/>
  <c r="D239" i="37"/>
  <c r="G238" i="37"/>
  <c r="H238" i="37" s="1"/>
  <c r="H237" i="37"/>
  <c r="E237" i="37"/>
  <c r="G237" i="37" s="1"/>
  <c r="E236" i="37"/>
  <c r="G236" i="37" s="1"/>
  <c r="H236" i="37" s="1"/>
  <c r="G235" i="37"/>
  <c r="H235" i="37" s="1"/>
  <c r="E234" i="37"/>
  <c r="G234" i="37" s="1"/>
  <c r="H234" i="37" s="1"/>
  <c r="D234" i="37"/>
  <c r="D233" i="37"/>
  <c r="H232" i="37"/>
  <c r="G232" i="37"/>
  <c r="E231" i="37"/>
  <c r="G231" i="37" s="1"/>
  <c r="H231" i="37" s="1"/>
  <c r="E230" i="37"/>
  <c r="G230" i="37" s="1"/>
  <c r="H230" i="37" s="1"/>
  <c r="H229" i="37"/>
  <c r="G229" i="37"/>
  <c r="G228" i="37"/>
  <c r="H228" i="37" s="1"/>
  <c r="E228" i="37"/>
  <c r="E227" i="37"/>
  <c r="G227" i="37" s="1"/>
  <c r="H227" i="37" s="1"/>
  <c r="H226" i="37"/>
  <c r="G226" i="37"/>
  <c r="G225" i="37"/>
  <c r="H225" i="37" s="1"/>
  <c r="E225" i="37"/>
  <c r="E224" i="37"/>
  <c r="G224" i="37" s="1"/>
  <c r="H224" i="37" s="1"/>
  <c r="H223" i="37"/>
  <c r="G223" i="37"/>
  <c r="G222" i="37"/>
  <c r="H222" i="37" s="1"/>
  <c r="E222" i="37"/>
  <c r="E221" i="37"/>
  <c r="G221" i="37" s="1"/>
  <c r="H221" i="37" s="1"/>
  <c r="H220" i="37"/>
  <c r="G220" i="37"/>
  <c r="E219" i="37"/>
  <c r="G219" i="37" s="1"/>
  <c r="H219" i="37" s="1"/>
  <c r="E218" i="37"/>
  <c r="G218" i="37" s="1"/>
  <c r="H218" i="37" s="1"/>
  <c r="H217" i="37"/>
  <c r="G217" i="37"/>
  <c r="E216" i="37"/>
  <c r="G216" i="37" s="1"/>
  <c r="H216" i="37" s="1"/>
  <c r="E215" i="37"/>
  <c r="G215" i="37" s="1"/>
  <c r="H215" i="37" s="1"/>
  <c r="H214" i="37"/>
  <c r="G214" i="37"/>
  <c r="G213" i="37"/>
  <c r="H213" i="37" s="1"/>
  <c r="E213" i="37"/>
  <c r="D213" i="37"/>
  <c r="E212" i="37"/>
  <c r="G212" i="37" s="1"/>
  <c r="H212" i="37" s="1"/>
  <c r="G211" i="37"/>
  <c r="H211" i="37" s="1"/>
  <c r="E210" i="37"/>
  <c r="G210" i="37" s="1"/>
  <c r="H210" i="37" s="1"/>
  <c r="E209" i="37"/>
  <c r="G209" i="37" s="1"/>
  <c r="H209" i="37" s="1"/>
  <c r="G208" i="37"/>
  <c r="H208" i="37" s="1"/>
  <c r="E207" i="37"/>
  <c r="G207" i="37" s="1"/>
  <c r="H207" i="37" s="1"/>
  <c r="G206" i="37"/>
  <c r="H206" i="37" s="1"/>
  <c r="E206" i="37"/>
  <c r="G205" i="37"/>
  <c r="H205" i="37" s="1"/>
  <c r="E204" i="37"/>
  <c r="E203" i="37"/>
  <c r="G203" i="37" s="1"/>
  <c r="H203" i="37" s="1"/>
  <c r="D203" i="37"/>
  <c r="H202" i="37"/>
  <c r="G202" i="37"/>
  <c r="G201" i="37"/>
  <c r="H201" i="37" s="1"/>
  <c r="E201" i="37"/>
  <c r="G200" i="37"/>
  <c r="H200" i="37" s="1"/>
  <c r="E200" i="37"/>
  <c r="G199" i="37"/>
  <c r="H199" i="37" s="1"/>
  <c r="D198" i="37"/>
  <c r="D195" i="37" s="1"/>
  <c r="D93" i="37" s="1"/>
  <c r="D197" i="37"/>
  <c r="G196" i="37"/>
  <c r="H196" i="37" s="1"/>
  <c r="D194" i="37"/>
  <c r="G193" i="37"/>
  <c r="H193" i="37" s="1"/>
  <c r="E192" i="37"/>
  <c r="G192" i="37" s="1"/>
  <c r="H192" i="37" s="1"/>
  <c r="E191" i="37"/>
  <c r="G191" i="37" s="1"/>
  <c r="H191" i="37" s="1"/>
  <c r="G190" i="37"/>
  <c r="H190" i="37" s="1"/>
  <c r="E189" i="37"/>
  <c r="G189" i="37" s="1"/>
  <c r="H189" i="37" s="1"/>
  <c r="E188" i="37"/>
  <c r="G188" i="37" s="1"/>
  <c r="H188" i="37" s="1"/>
  <c r="G187" i="37"/>
  <c r="H187" i="37" s="1"/>
  <c r="E186" i="37"/>
  <c r="G186" i="37" s="1"/>
  <c r="H186" i="37" s="1"/>
  <c r="E185" i="37"/>
  <c r="G185" i="37" s="1"/>
  <c r="H185" i="37" s="1"/>
  <c r="G184" i="37"/>
  <c r="H184" i="37" s="1"/>
  <c r="E183" i="37"/>
  <c r="G183" i="37" s="1"/>
  <c r="H183" i="37" s="1"/>
  <c r="E182" i="37"/>
  <c r="G182" i="37" s="1"/>
  <c r="H182" i="37" s="1"/>
  <c r="G181" i="37"/>
  <c r="H181" i="37" s="1"/>
  <c r="E180" i="37"/>
  <c r="G180" i="37" s="1"/>
  <c r="H180" i="37" s="1"/>
  <c r="E179" i="37"/>
  <c r="G179" i="37" s="1"/>
  <c r="H179" i="37" s="1"/>
  <c r="G178" i="37"/>
  <c r="H178" i="37" s="1"/>
  <c r="E177" i="37"/>
  <c r="G177" i="37" s="1"/>
  <c r="H177" i="37" s="1"/>
  <c r="E176" i="37"/>
  <c r="G176" i="37" s="1"/>
  <c r="H176" i="37" s="1"/>
  <c r="G175" i="37"/>
  <c r="H175" i="37" s="1"/>
  <c r="E174" i="37"/>
  <c r="G174" i="37" s="1"/>
  <c r="H174" i="37" s="1"/>
  <c r="E173" i="37"/>
  <c r="G173" i="37" s="1"/>
  <c r="H173" i="37" s="1"/>
  <c r="G172" i="37"/>
  <c r="H172" i="37" s="1"/>
  <c r="E171" i="37"/>
  <c r="G171" i="37" s="1"/>
  <c r="H171" i="37" s="1"/>
  <c r="E170" i="37"/>
  <c r="G169" i="37"/>
  <c r="H169" i="37" s="1"/>
  <c r="D168" i="37"/>
  <c r="D129" i="37" s="1"/>
  <c r="D167" i="37"/>
  <c r="H166" i="37"/>
  <c r="G166" i="37"/>
  <c r="H165" i="37"/>
  <c r="G165" i="37"/>
  <c r="E165" i="37"/>
  <c r="E164" i="37"/>
  <c r="G164" i="37" s="1"/>
  <c r="H164" i="37" s="1"/>
  <c r="G163" i="37"/>
  <c r="H163" i="37" s="1"/>
  <c r="G162" i="37"/>
  <c r="H162" i="37" s="1"/>
  <c r="E162" i="37"/>
  <c r="E161" i="37"/>
  <c r="G161" i="37" s="1"/>
  <c r="H161" i="37" s="1"/>
  <c r="H160" i="37"/>
  <c r="G160" i="37"/>
  <c r="E159" i="37"/>
  <c r="G159" i="37" s="1"/>
  <c r="H159" i="37" s="1"/>
  <c r="D159" i="37"/>
  <c r="D158" i="37"/>
  <c r="G157" i="37"/>
  <c r="H157" i="37" s="1"/>
  <c r="G156" i="37"/>
  <c r="H156" i="37" s="1"/>
  <c r="E156" i="37"/>
  <c r="E155" i="37"/>
  <c r="G155" i="37" s="1"/>
  <c r="H155" i="37" s="1"/>
  <c r="H154" i="37"/>
  <c r="G154" i="37"/>
  <c r="G153" i="37"/>
  <c r="H153" i="37" s="1"/>
  <c r="E153" i="37"/>
  <c r="E152" i="37"/>
  <c r="G152" i="37" s="1"/>
  <c r="H152" i="37" s="1"/>
  <c r="G151" i="37"/>
  <c r="H151" i="37" s="1"/>
  <c r="G150" i="37"/>
  <c r="H150" i="37" s="1"/>
  <c r="E150" i="37"/>
  <c r="E149" i="37"/>
  <c r="G149" i="37" s="1"/>
  <c r="H149" i="37" s="1"/>
  <c r="G148" i="37"/>
  <c r="H148" i="37" s="1"/>
  <c r="E147" i="37"/>
  <c r="G147" i="37" s="1"/>
  <c r="H147" i="37" s="1"/>
  <c r="E146" i="37"/>
  <c r="G146" i="37" s="1"/>
  <c r="H146" i="37" s="1"/>
  <c r="G145" i="37"/>
  <c r="H145" i="37" s="1"/>
  <c r="E144" i="37"/>
  <c r="G144" i="37" s="1"/>
  <c r="H144" i="37" s="1"/>
  <c r="E143" i="37"/>
  <c r="G143" i="37" s="1"/>
  <c r="H143" i="37" s="1"/>
  <c r="H142" i="37"/>
  <c r="G142" i="37"/>
  <c r="G141" i="37"/>
  <c r="H141" i="37" s="1"/>
  <c r="E141" i="37"/>
  <c r="E140" i="37"/>
  <c r="G140" i="37" s="1"/>
  <c r="H140" i="37" s="1"/>
  <c r="G139" i="37"/>
  <c r="H139" i="37" s="1"/>
  <c r="E138" i="37"/>
  <c r="G138" i="37" s="1"/>
  <c r="H138" i="37" s="1"/>
  <c r="E137" i="37"/>
  <c r="G137" i="37" s="1"/>
  <c r="H137" i="37" s="1"/>
  <c r="H136" i="37"/>
  <c r="G136" i="37"/>
  <c r="E135" i="37"/>
  <c r="G135" i="37" s="1"/>
  <c r="H135" i="37" s="1"/>
  <c r="E134" i="37"/>
  <c r="G134" i="37" s="1"/>
  <c r="H134" i="37" s="1"/>
  <c r="G133" i="37"/>
  <c r="H133" i="37" s="1"/>
  <c r="E132" i="37"/>
  <c r="G132" i="37" s="1"/>
  <c r="H132" i="37" s="1"/>
  <c r="D132" i="37"/>
  <c r="D131" i="37"/>
  <c r="G130" i="37"/>
  <c r="H130" i="37" s="1"/>
  <c r="D128" i="37"/>
  <c r="D89" i="37" s="1"/>
  <c r="G127" i="37"/>
  <c r="H127" i="37" s="1"/>
  <c r="H124" i="37"/>
  <c r="G124" i="37"/>
  <c r="H121" i="37"/>
  <c r="G121" i="37"/>
  <c r="G118" i="37"/>
  <c r="H118" i="37" s="1"/>
  <c r="G115" i="37"/>
  <c r="H115" i="37" s="1"/>
  <c r="G112" i="37"/>
  <c r="H112" i="37" s="1"/>
  <c r="D111" i="37"/>
  <c r="D110" i="37"/>
  <c r="G109" i="37"/>
  <c r="H109" i="37" s="1"/>
  <c r="D108" i="37"/>
  <c r="G106" i="37"/>
  <c r="H106" i="37" s="1"/>
  <c r="D105" i="37"/>
  <c r="D104" i="37"/>
  <c r="G103" i="37"/>
  <c r="H103" i="37" s="1"/>
  <c r="D101" i="37"/>
  <c r="H100" i="37"/>
  <c r="G100" i="37"/>
  <c r="D99" i="37"/>
  <c r="H97" i="37"/>
  <c r="G97" i="37"/>
  <c r="D96" i="37"/>
  <c r="H94" i="37"/>
  <c r="G94" i="37"/>
  <c r="D92" i="37"/>
  <c r="G91" i="37"/>
  <c r="H91" i="37" s="1"/>
  <c r="H88" i="37"/>
  <c r="G88" i="37"/>
  <c r="H85" i="37"/>
  <c r="G85" i="37"/>
  <c r="I83" i="37"/>
  <c r="G82" i="37"/>
  <c r="H82" i="37" s="1"/>
  <c r="E81" i="37"/>
  <c r="G81" i="37" s="1"/>
  <c r="H81" i="37" s="1"/>
  <c r="E80" i="37"/>
  <c r="G80" i="37" s="1"/>
  <c r="H80" i="37" s="1"/>
  <c r="E79" i="37"/>
  <c r="E78" i="37" s="1"/>
  <c r="G78" i="37" s="1"/>
  <c r="H78" i="37" s="1"/>
  <c r="D78" i="37"/>
  <c r="E77" i="37"/>
  <c r="E76" i="37" s="1"/>
  <c r="G76" i="37" s="1"/>
  <c r="H76" i="37" s="1"/>
  <c r="D76" i="37"/>
  <c r="H75" i="37"/>
  <c r="G75" i="37"/>
  <c r="E75" i="37"/>
  <c r="E74" i="37"/>
  <c r="G74" i="37" s="1"/>
  <c r="H74" i="37" s="1"/>
  <c r="D74" i="37"/>
  <c r="E73" i="37"/>
  <c r="G73" i="37" s="1"/>
  <c r="H73" i="37" s="1"/>
  <c r="E72" i="37"/>
  <c r="G72" i="37" s="1"/>
  <c r="H72" i="37" s="1"/>
  <c r="G71" i="37"/>
  <c r="H71" i="37" s="1"/>
  <c r="E71" i="37"/>
  <c r="E70" i="37" s="1"/>
  <c r="D70" i="37"/>
  <c r="D61" i="37" s="1"/>
  <c r="E69" i="37"/>
  <c r="G69" i="37" s="1"/>
  <c r="H69" i="37" s="1"/>
  <c r="E68" i="37"/>
  <c r="G68" i="37" s="1"/>
  <c r="H68" i="37" s="1"/>
  <c r="E67" i="37"/>
  <c r="D66" i="37"/>
  <c r="E65" i="37"/>
  <c r="G65" i="37" s="1"/>
  <c r="H65" i="37" s="1"/>
  <c r="E64" i="37"/>
  <c r="G64" i="37" s="1"/>
  <c r="H64" i="37" s="1"/>
  <c r="E63" i="37"/>
  <c r="G63" i="37" s="1"/>
  <c r="H63" i="37" s="1"/>
  <c r="E62" i="37"/>
  <c r="G62" i="37" s="1"/>
  <c r="H62" i="37" s="1"/>
  <c r="D62" i="37"/>
  <c r="E60" i="37"/>
  <c r="E59" i="37" s="1"/>
  <c r="D59" i="37"/>
  <c r="D58" i="37"/>
  <c r="G57" i="37"/>
  <c r="H57" i="37" s="1"/>
  <c r="E57" i="37"/>
  <c r="E56" i="37"/>
  <c r="G56" i="37" s="1"/>
  <c r="H56" i="37" s="1"/>
  <c r="E55" i="37"/>
  <c r="G55" i="37" s="1"/>
  <c r="H55" i="37" s="1"/>
  <c r="D55" i="37"/>
  <c r="D52" i="37" s="1"/>
  <c r="E54" i="37"/>
  <c r="G54" i="37" s="1"/>
  <c r="H54" i="37" s="1"/>
  <c r="E53" i="37"/>
  <c r="E52" i="37" s="1"/>
  <c r="D53" i="37"/>
  <c r="E51" i="37"/>
  <c r="E50" i="37" s="1"/>
  <c r="G50" i="37" s="1"/>
  <c r="H50" i="37" s="1"/>
  <c r="D50" i="37"/>
  <c r="E49" i="37"/>
  <c r="G49" i="37" s="1"/>
  <c r="H49" i="37" s="1"/>
  <c r="E48" i="37"/>
  <c r="G48" i="37" s="1"/>
  <c r="H48" i="37" s="1"/>
  <c r="E47" i="37"/>
  <c r="G47" i="37" s="1"/>
  <c r="H47" i="37" s="1"/>
  <c r="E46" i="37"/>
  <c r="G46" i="37" s="1"/>
  <c r="H46" i="37" s="1"/>
  <c r="D46" i="37"/>
  <c r="E45" i="37"/>
  <c r="G45" i="37" s="1"/>
  <c r="H45" i="37" s="1"/>
  <c r="E44" i="37"/>
  <c r="G44" i="37" s="1"/>
  <c r="H44" i="37" s="1"/>
  <c r="E43" i="37"/>
  <c r="G43" i="37" s="1"/>
  <c r="H43" i="37" s="1"/>
  <c r="E42" i="37"/>
  <c r="G42" i="37" s="1"/>
  <c r="H42" i="37" s="1"/>
  <c r="E41" i="37"/>
  <c r="G41" i="37" s="1"/>
  <c r="H41" i="37" s="1"/>
  <c r="E40" i="37"/>
  <c r="E39" i="37" s="1"/>
  <c r="D39" i="37"/>
  <c r="D36" i="37" s="1"/>
  <c r="D35" i="37" s="1"/>
  <c r="E38" i="37"/>
  <c r="G38" i="37" s="1"/>
  <c r="H38" i="37" s="1"/>
  <c r="E37" i="37"/>
  <c r="G37" i="37" s="1"/>
  <c r="H37" i="37" s="1"/>
  <c r="E33" i="37"/>
  <c r="G33" i="37" s="1"/>
  <c r="H33" i="37" s="1"/>
  <c r="D32" i="37"/>
  <c r="E31" i="37"/>
  <c r="G31" i="37" s="1"/>
  <c r="H31" i="37" s="1"/>
  <c r="D31" i="37"/>
  <c r="D29" i="37" s="1"/>
  <c r="D27" i="37" s="1"/>
  <c r="E30" i="37"/>
  <c r="E29" i="37" s="1"/>
  <c r="H28" i="37"/>
  <c r="G28" i="37"/>
  <c r="E26" i="37"/>
  <c r="G26" i="37" s="1"/>
  <c r="H26" i="37" s="1"/>
  <c r="D25" i="37"/>
  <c r="E24" i="37"/>
  <c r="G24" i="37" s="1"/>
  <c r="H24" i="37" s="1"/>
  <c r="E23" i="37"/>
  <c r="D23" i="37"/>
  <c r="E22" i="37"/>
  <c r="E21" i="37" s="1"/>
  <c r="G21" i="37" s="1"/>
  <c r="H21" i="37" s="1"/>
  <c r="D21" i="37"/>
  <c r="E20" i="37"/>
  <c r="G20" i="37" s="1"/>
  <c r="H20" i="37" s="1"/>
  <c r="D19" i="37"/>
  <c r="D18" i="37"/>
  <c r="E621" i="32"/>
  <c r="F621" i="32" s="1"/>
  <c r="E620" i="32"/>
  <c r="F620" i="32" s="1"/>
  <c r="G619" i="32"/>
  <c r="D618" i="32"/>
  <c r="D617" i="32"/>
  <c r="D614" i="32" s="1"/>
  <c r="D602" i="32" s="1"/>
  <c r="D599" i="32" s="1"/>
  <c r="D596" i="32" s="1"/>
  <c r="G616" i="32"/>
  <c r="D615" i="32"/>
  <c r="G613" i="32"/>
  <c r="E612" i="32"/>
  <c r="F612" i="32" s="1"/>
  <c r="E611" i="32"/>
  <c r="F611" i="32" s="1"/>
  <c r="G610" i="32"/>
  <c r="D609" i="32"/>
  <c r="D606" i="32" s="1"/>
  <c r="D603" i="32" s="1"/>
  <c r="D600" i="32" s="1"/>
  <c r="D597" i="32" s="1"/>
  <c r="E608" i="32"/>
  <c r="E605" i="32" s="1"/>
  <c r="D608" i="32"/>
  <c r="G607" i="32"/>
  <c r="D605" i="32"/>
  <c r="G604" i="32"/>
  <c r="G601" i="32"/>
  <c r="G598" i="32"/>
  <c r="G595" i="32"/>
  <c r="F594" i="32"/>
  <c r="G594" i="32" s="1"/>
  <c r="E594" i="32"/>
  <c r="E591" i="32" s="1"/>
  <c r="E593" i="32"/>
  <c r="G592" i="32"/>
  <c r="D591" i="32"/>
  <c r="D590" i="32"/>
  <c r="G589" i="32"/>
  <c r="F588" i="32"/>
  <c r="G588" i="32" s="1"/>
  <c r="E588" i="32"/>
  <c r="E585" i="32" s="1"/>
  <c r="E582" i="32" s="1"/>
  <c r="E579" i="32" s="1"/>
  <c r="E587" i="32"/>
  <c r="F587" i="32" s="1"/>
  <c r="G586" i="32"/>
  <c r="D585" i="32"/>
  <c r="D584" i="32"/>
  <c r="G583" i="32"/>
  <c r="D582" i="32"/>
  <c r="D581" i="32"/>
  <c r="D578" i="32" s="1"/>
  <c r="G580" i="32"/>
  <c r="D579" i="32"/>
  <c r="G577" i="32"/>
  <c r="E576" i="32"/>
  <c r="F576" i="32" s="1"/>
  <c r="G576" i="32" s="1"/>
  <c r="D576" i="32"/>
  <c r="E575" i="32"/>
  <c r="F575" i="32" s="1"/>
  <c r="G575" i="32" s="1"/>
  <c r="G574" i="32"/>
  <c r="G573" i="32"/>
  <c r="E573" i="32"/>
  <c r="G572" i="32"/>
  <c r="E572" i="32"/>
  <c r="G571" i="32"/>
  <c r="E570" i="32"/>
  <c r="F570" i="32" s="1"/>
  <c r="D570" i="32"/>
  <c r="E569" i="32"/>
  <c r="E566" i="32" s="1"/>
  <c r="G568" i="32"/>
  <c r="E567" i="32"/>
  <c r="E564" i="32" s="1"/>
  <c r="E561" i="32" s="1"/>
  <c r="D567" i="32"/>
  <c r="D564" i="32" s="1"/>
  <c r="D566" i="32"/>
  <c r="G565" i="32"/>
  <c r="D563" i="32"/>
  <c r="G562" i="32"/>
  <c r="D561" i="32"/>
  <c r="D560" i="32"/>
  <c r="G559" i="32"/>
  <c r="E558" i="32"/>
  <c r="D558" i="32"/>
  <c r="D555" i="32" s="1"/>
  <c r="D111" i="32" s="1"/>
  <c r="E557" i="32"/>
  <c r="F557" i="32" s="1"/>
  <c r="D557" i="32"/>
  <c r="D554" i="32" s="1"/>
  <c r="G556" i="32"/>
  <c r="G553" i="32"/>
  <c r="E552" i="32"/>
  <c r="F552" i="32" s="1"/>
  <c r="G552" i="32" s="1"/>
  <c r="D552" i="32"/>
  <c r="E551" i="32"/>
  <c r="F551" i="32" s="1"/>
  <c r="G551" i="32" s="1"/>
  <c r="G550" i="32"/>
  <c r="G549" i="32"/>
  <c r="E549" i="32"/>
  <c r="G548" i="32"/>
  <c r="E548" i="32"/>
  <c r="G547" i="32"/>
  <c r="E546" i="32"/>
  <c r="F546" i="32" s="1"/>
  <c r="E545" i="32"/>
  <c r="F545" i="32" s="1"/>
  <c r="G544" i="32"/>
  <c r="D543" i="32"/>
  <c r="D542" i="32"/>
  <c r="G541" i="32"/>
  <c r="E540" i="32"/>
  <c r="D540" i="32"/>
  <c r="D531" i="32" s="1"/>
  <c r="D519" i="32" s="1"/>
  <c r="G539" i="32"/>
  <c r="E539" i="32"/>
  <c r="F539" i="32" s="1"/>
  <c r="D539" i="32"/>
  <c r="G538" i="32"/>
  <c r="E537" i="32"/>
  <c r="F537" i="32" s="1"/>
  <c r="G537" i="32" s="1"/>
  <c r="E536" i="32"/>
  <c r="F536" i="32" s="1"/>
  <c r="G536" i="32" s="1"/>
  <c r="G535" i="32"/>
  <c r="E534" i="32"/>
  <c r="F534" i="32" s="1"/>
  <c r="F533" i="32"/>
  <c r="G533" i="32" s="1"/>
  <c r="E533" i="32"/>
  <c r="E530" i="32" s="1"/>
  <c r="G532" i="32"/>
  <c r="D530" i="32"/>
  <c r="G529" i="32"/>
  <c r="E528" i="32"/>
  <c r="F528" i="32" s="1"/>
  <c r="G528" i="32" s="1"/>
  <c r="F527" i="32"/>
  <c r="G527" i="32" s="1"/>
  <c r="E527" i="32"/>
  <c r="G526" i="32"/>
  <c r="F525" i="32"/>
  <c r="G525" i="32" s="1"/>
  <c r="E525" i="32"/>
  <c r="E524" i="32"/>
  <c r="F524" i="32" s="1"/>
  <c r="G523" i="32"/>
  <c r="D522" i="32"/>
  <c r="D521" i="32"/>
  <c r="G520" i="32"/>
  <c r="D518" i="32"/>
  <c r="G517" i="32"/>
  <c r="E516" i="32"/>
  <c r="D516" i="32"/>
  <c r="G515" i="32"/>
  <c r="E515" i="32"/>
  <c r="F515" i="32" s="1"/>
  <c r="D515" i="32"/>
  <c r="G514" i="32"/>
  <c r="E513" i="32"/>
  <c r="F513" i="32" s="1"/>
  <c r="G513" i="32" s="1"/>
  <c r="D513" i="32"/>
  <c r="E512" i="32"/>
  <c r="F512" i="32" s="1"/>
  <c r="G512" i="32" s="1"/>
  <c r="D512" i="32"/>
  <c r="D506" i="32" s="1"/>
  <c r="G511" i="32"/>
  <c r="E510" i="32"/>
  <c r="D510" i="32"/>
  <c r="E509" i="32"/>
  <c r="F509" i="32" s="1"/>
  <c r="D509" i="32"/>
  <c r="G508" i="32"/>
  <c r="G505" i="32"/>
  <c r="E504" i="32"/>
  <c r="F504" i="32" s="1"/>
  <c r="G504" i="32" s="1"/>
  <c r="E503" i="32"/>
  <c r="F503" i="32" s="1"/>
  <c r="G503" i="32" s="1"/>
  <c r="G502" i="32"/>
  <c r="F501" i="32"/>
  <c r="G501" i="32" s="1"/>
  <c r="E501" i="32"/>
  <c r="D501" i="32"/>
  <c r="F500" i="32"/>
  <c r="G500" i="32" s="1"/>
  <c r="E500" i="32"/>
  <c r="D500" i="32"/>
  <c r="G499" i="32"/>
  <c r="E498" i="32"/>
  <c r="F498" i="32" s="1"/>
  <c r="G498" i="32" s="1"/>
  <c r="D498" i="32"/>
  <c r="E497" i="32"/>
  <c r="F497" i="32" s="1"/>
  <c r="D497" i="32"/>
  <c r="G496" i="32"/>
  <c r="D495" i="32"/>
  <c r="D494" i="32"/>
  <c r="G493" i="32"/>
  <c r="G490" i="32"/>
  <c r="F489" i="32"/>
  <c r="G489" i="32" s="1"/>
  <c r="E489" i="32"/>
  <c r="E488" i="32"/>
  <c r="E485" i="32" s="1"/>
  <c r="E482" i="32" s="1"/>
  <c r="G487" i="32"/>
  <c r="E486" i="32"/>
  <c r="E483" i="32" s="1"/>
  <c r="D486" i="32"/>
  <c r="D485" i="32"/>
  <c r="G484" i="32"/>
  <c r="D483" i="32"/>
  <c r="D482" i="32"/>
  <c r="G481" i="32"/>
  <c r="G478" i="32"/>
  <c r="G475" i="32"/>
  <c r="G472" i="32"/>
  <c r="E471" i="32"/>
  <c r="F471" i="32" s="1"/>
  <c r="E470" i="32"/>
  <c r="F470" i="32" s="1"/>
  <c r="G469" i="32"/>
  <c r="D468" i="32"/>
  <c r="E467" i="32"/>
  <c r="E464" i="32" s="1"/>
  <c r="D467" i="32"/>
  <c r="G466" i="32"/>
  <c r="D465" i="32"/>
  <c r="D464" i="32"/>
  <c r="G463" i="32"/>
  <c r="E462" i="32"/>
  <c r="F462" i="32" s="1"/>
  <c r="G462" i="32" s="1"/>
  <c r="E461" i="32"/>
  <c r="F461" i="32" s="1"/>
  <c r="G461" i="32" s="1"/>
  <c r="G460" i="32"/>
  <c r="E459" i="32"/>
  <c r="F459" i="32" s="1"/>
  <c r="G459" i="32" s="1"/>
  <c r="D459" i="32"/>
  <c r="E458" i="32"/>
  <c r="F458" i="32" s="1"/>
  <c r="G458" i="32" s="1"/>
  <c r="D458" i="32"/>
  <c r="G457" i="32"/>
  <c r="E456" i="32"/>
  <c r="F456" i="32" s="1"/>
  <c r="G456" i="32" s="1"/>
  <c r="E455" i="32"/>
  <c r="F455" i="32" s="1"/>
  <c r="G455" i="32" s="1"/>
  <c r="G454" i="32"/>
  <c r="F453" i="32"/>
  <c r="G453" i="32" s="1"/>
  <c r="E453" i="32"/>
  <c r="D453" i="32"/>
  <c r="E452" i="32"/>
  <c r="F452" i="32" s="1"/>
  <c r="G452" i="32" s="1"/>
  <c r="D452" i="32"/>
  <c r="G451" i="32"/>
  <c r="E450" i="32"/>
  <c r="F450" i="32" s="1"/>
  <c r="G450" i="32" s="1"/>
  <c r="D450" i="32"/>
  <c r="E449" i="32"/>
  <c r="E446" i="32" s="1"/>
  <c r="E443" i="32" s="1"/>
  <c r="E440" i="32" s="1"/>
  <c r="D449" i="32"/>
  <c r="D446" i="32" s="1"/>
  <c r="D443" i="32" s="1"/>
  <c r="D440" i="32" s="1"/>
  <c r="D113" i="32" s="1"/>
  <c r="G448" i="32"/>
  <c r="E447" i="32"/>
  <c r="E444" i="32" s="1"/>
  <c r="D447" i="32"/>
  <c r="D444" i="32" s="1"/>
  <c r="D441" i="32" s="1"/>
  <c r="D114" i="32" s="1"/>
  <c r="G445" i="32"/>
  <c r="G442" i="32"/>
  <c r="G439" i="32"/>
  <c r="E438" i="32"/>
  <c r="F438" i="32" s="1"/>
  <c r="G438" i="32" s="1"/>
  <c r="F437" i="32"/>
  <c r="G437" i="32" s="1"/>
  <c r="E437" i="32"/>
  <c r="G436" i="32"/>
  <c r="F435" i="32"/>
  <c r="G435" i="32" s="1"/>
  <c r="E435" i="32"/>
  <c r="E434" i="32"/>
  <c r="F434" i="32" s="1"/>
  <c r="G433" i="32"/>
  <c r="E432" i="32"/>
  <c r="E105" i="32" s="1"/>
  <c r="D432" i="32"/>
  <c r="D431" i="32"/>
  <c r="G430" i="32"/>
  <c r="G429" i="32"/>
  <c r="G428" i="32"/>
  <c r="G427" i="32"/>
  <c r="E426" i="32"/>
  <c r="E420" i="32" s="1"/>
  <c r="D426" i="32"/>
  <c r="E425" i="32"/>
  <c r="F425" i="32" s="1"/>
  <c r="G425" i="32" s="1"/>
  <c r="D425" i="32"/>
  <c r="G424" i="32"/>
  <c r="E423" i="32"/>
  <c r="F423" i="32" s="1"/>
  <c r="G423" i="32" s="1"/>
  <c r="E422" i="32"/>
  <c r="F422" i="32" s="1"/>
  <c r="G421" i="32"/>
  <c r="D420" i="32"/>
  <c r="D419" i="32"/>
  <c r="G418" i="32"/>
  <c r="E417" i="32"/>
  <c r="F417" i="32" s="1"/>
  <c r="G417" i="32" s="1"/>
  <c r="D417" i="32"/>
  <c r="E416" i="32"/>
  <c r="F416" i="32" s="1"/>
  <c r="G416" i="32" s="1"/>
  <c r="D416" i="32"/>
  <c r="G415" i="32"/>
  <c r="E414" i="32"/>
  <c r="F414" i="32" s="1"/>
  <c r="D414" i="32"/>
  <c r="E413" i="32"/>
  <c r="E410" i="32" s="1"/>
  <c r="D413" i="32"/>
  <c r="G412" i="32"/>
  <c r="E411" i="32"/>
  <c r="D411" i="32"/>
  <c r="D410" i="32"/>
  <c r="D365" i="32" s="1"/>
  <c r="D101" i="32" s="1"/>
  <c r="G409" i="32"/>
  <c r="E408" i="32"/>
  <c r="F408" i="32" s="1"/>
  <c r="G408" i="32" s="1"/>
  <c r="E407" i="32"/>
  <c r="G406" i="32"/>
  <c r="E405" i="32"/>
  <c r="F405" i="32" s="1"/>
  <c r="G405" i="32" s="1"/>
  <c r="E404" i="32"/>
  <c r="F404" i="32" s="1"/>
  <c r="G403" i="32"/>
  <c r="G402" i="32"/>
  <c r="E402" i="32"/>
  <c r="F402" i="32" s="1"/>
  <c r="F401" i="32"/>
  <c r="G401" i="32" s="1"/>
  <c r="E401" i="32"/>
  <c r="G400" i="32"/>
  <c r="D399" i="32"/>
  <c r="D398" i="32"/>
  <c r="G397" i="32"/>
  <c r="G396" i="32"/>
  <c r="E396" i="32"/>
  <c r="G395" i="32"/>
  <c r="E395" i="32"/>
  <c r="G394" i="32"/>
  <c r="G393" i="32"/>
  <c r="E393" i="32"/>
  <c r="G392" i="32"/>
  <c r="E392" i="32"/>
  <c r="G391" i="32"/>
  <c r="F390" i="32"/>
  <c r="G390" i="32" s="1"/>
  <c r="E390" i="32"/>
  <c r="D390" i="32"/>
  <c r="F389" i="32"/>
  <c r="G389" i="32" s="1"/>
  <c r="E389" i="32"/>
  <c r="D389" i="32"/>
  <c r="G388" i="32"/>
  <c r="E387" i="32"/>
  <c r="F387" i="32" s="1"/>
  <c r="G387" i="32" s="1"/>
  <c r="E386" i="32"/>
  <c r="E380" i="32" s="1"/>
  <c r="G385" i="32"/>
  <c r="G384" i="32"/>
  <c r="G383" i="32"/>
  <c r="G382" i="32"/>
  <c r="D381" i="32"/>
  <c r="D380" i="32"/>
  <c r="G379" i="32"/>
  <c r="G378" i="32"/>
  <c r="E378" i="32"/>
  <c r="G377" i="32"/>
  <c r="E377" i="32"/>
  <c r="G376" i="32"/>
  <c r="F375" i="32"/>
  <c r="G375" i="32" s="1"/>
  <c r="E375" i="32"/>
  <c r="E374" i="32"/>
  <c r="E368" i="32" s="1"/>
  <c r="G373" i="32"/>
  <c r="G372" i="32"/>
  <c r="E372" i="32"/>
  <c r="G371" i="32"/>
  <c r="E371" i="32"/>
  <c r="G370" i="32"/>
  <c r="D369" i="32"/>
  <c r="D366" i="32" s="1"/>
  <c r="D102" i="32" s="1"/>
  <c r="D368" i="32"/>
  <c r="G367" i="32"/>
  <c r="G364" i="32"/>
  <c r="G363" i="32"/>
  <c r="E363" i="32"/>
  <c r="G362" i="32"/>
  <c r="E362" i="32"/>
  <c r="G361" i="32"/>
  <c r="F360" i="32"/>
  <c r="G360" i="32" s="1"/>
  <c r="E360" i="32"/>
  <c r="E357" i="32" s="1"/>
  <c r="D360" i="32"/>
  <c r="F359" i="32"/>
  <c r="G359" i="32" s="1"/>
  <c r="E359" i="32"/>
  <c r="E356" i="32" s="1"/>
  <c r="E98" i="32" s="1"/>
  <c r="D359" i="32"/>
  <c r="G358" i="32"/>
  <c r="G357" i="32"/>
  <c r="F357" i="32"/>
  <c r="D357" i="32"/>
  <c r="F356" i="32"/>
  <c r="G356" i="32" s="1"/>
  <c r="D356" i="32"/>
  <c r="G355" i="32"/>
  <c r="G354" i="32"/>
  <c r="E354" i="32"/>
  <c r="F354" i="32" s="1"/>
  <c r="F351" i="32" s="1"/>
  <c r="G351" i="32" s="1"/>
  <c r="D354" i="32"/>
  <c r="E353" i="32"/>
  <c r="F353" i="32" s="1"/>
  <c r="D353" i="32"/>
  <c r="G352" i="32"/>
  <c r="E351" i="32"/>
  <c r="D351" i="32"/>
  <c r="D350" i="32"/>
  <c r="D329" i="32" s="1"/>
  <c r="G349" i="32"/>
  <c r="E348" i="32"/>
  <c r="F348" i="32" s="1"/>
  <c r="D348" i="32"/>
  <c r="E347" i="32"/>
  <c r="E344" i="32" s="1"/>
  <c r="D347" i="32"/>
  <c r="F346" i="32"/>
  <c r="G346" i="32" s="1"/>
  <c r="D345" i="32"/>
  <c r="D330" i="32" s="1"/>
  <c r="D344" i="32"/>
  <c r="G343" i="32"/>
  <c r="E342" i="32"/>
  <c r="E341" i="32"/>
  <c r="F341" i="32" s="1"/>
  <c r="G341" i="32" s="1"/>
  <c r="G340" i="32"/>
  <c r="E339" i="32"/>
  <c r="F339" i="32" s="1"/>
  <c r="G339" i="32" s="1"/>
  <c r="E338" i="32"/>
  <c r="F338" i="32" s="1"/>
  <c r="G338" i="32" s="1"/>
  <c r="G337" i="32"/>
  <c r="E336" i="32"/>
  <c r="F336" i="32" s="1"/>
  <c r="G336" i="32" s="1"/>
  <c r="F335" i="32"/>
  <c r="E335" i="32"/>
  <c r="G334" i="32"/>
  <c r="D333" i="32"/>
  <c r="D332" i="32"/>
  <c r="G331" i="32"/>
  <c r="G328" i="32"/>
  <c r="E327" i="32"/>
  <c r="F327" i="32" s="1"/>
  <c r="G327" i="32" s="1"/>
  <c r="D327" i="32"/>
  <c r="E326" i="32"/>
  <c r="F326" i="32" s="1"/>
  <c r="G326" i="32" s="1"/>
  <c r="D326" i="32"/>
  <c r="G325" i="32"/>
  <c r="E324" i="32"/>
  <c r="F324" i="32" s="1"/>
  <c r="G324" i="32" s="1"/>
  <c r="E323" i="32"/>
  <c r="F323" i="32" s="1"/>
  <c r="G323" i="32" s="1"/>
  <c r="G322" i="32"/>
  <c r="E321" i="32"/>
  <c r="F321" i="32" s="1"/>
  <c r="G321" i="32" s="1"/>
  <c r="F320" i="32"/>
  <c r="G320" i="32" s="1"/>
  <c r="E320" i="32"/>
  <c r="G319" i="32"/>
  <c r="F318" i="32"/>
  <c r="G318" i="32" s="1"/>
  <c r="E318" i="32"/>
  <c r="D318" i="32"/>
  <c r="E317" i="32"/>
  <c r="F317" i="32" s="1"/>
  <c r="G317" i="32" s="1"/>
  <c r="D317" i="32"/>
  <c r="G316" i="32"/>
  <c r="E315" i="32"/>
  <c r="F315" i="32" s="1"/>
  <c r="G315" i="32" s="1"/>
  <c r="D315" i="32"/>
  <c r="E314" i="32"/>
  <c r="F314" i="32" s="1"/>
  <c r="G314" i="32" s="1"/>
  <c r="D314" i="32"/>
  <c r="G313" i="32"/>
  <c r="E312" i="32"/>
  <c r="D312" i="32"/>
  <c r="E311" i="32"/>
  <c r="F311" i="32" s="1"/>
  <c r="D311" i="32"/>
  <c r="D308" i="32" s="1"/>
  <c r="G310" i="32"/>
  <c r="G307" i="32"/>
  <c r="E306" i="32"/>
  <c r="F306" i="32" s="1"/>
  <c r="G306" i="32" s="1"/>
  <c r="D306" i="32"/>
  <c r="F305" i="32"/>
  <c r="G305" i="32" s="1"/>
  <c r="E305" i="32"/>
  <c r="D305" i="32"/>
  <c r="G304" i="32"/>
  <c r="G303" i="32"/>
  <c r="G302" i="32"/>
  <c r="G301" i="32"/>
  <c r="G300" i="32"/>
  <c r="F300" i="32"/>
  <c r="E300" i="32"/>
  <c r="F299" i="32"/>
  <c r="G299" i="32" s="1"/>
  <c r="E299" i="32"/>
  <c r="G298" i="32"/>
  <c r="F297" i="32"/>
  <c r="G297" i="32" s="1"/>
  <c r="E297" i="32"/>
  <c r="E296" i="32"/>
  <c r="F296" i="32" s="1"/>
  <c r="G296" i="32" s="1"/>
  <c r="G295" i="32"/>
  <c r="E294" i="32"/>
  <c r="F294" i="32" s="1"/>
  <c r="G294" i="32" s="1"/>
  <c r="D294" i="32"/>
  <c r="E293" i="32"/>
  <c r="F293" i="32" s="1"/>
  <c r="G293" i="32" s="1"/>
  <c r="D293" i="32"/>
  <c r="G292" i="32"/>
  <c r="E291" i="32"/>
  <c r="F291" i="32" s="1"/>
  <c r="G291" i="32" s="1"/>
  <c r="D291" i="32"/>
  <c r="E290" i="32"/>
  <c r="F290" i="32" s="1"/>
  <c r="G290" i="32" s="1"/>
  <c r="D290" i="32"/>
  <c r="G289" i="32"/>
  <c r="F288" i="32"/>
  <c r="G288" i="32" s="1"/>
  <c r="E288" i="32"/>
  <c r="D288" i="32"/>
  <c r="F287" i="32"/>
  <c r="G287" i="32" s="1"/>
  <c r="E287" i="32"/>
  <c r="D287" i="32"/>
  <c r="G286" i="32"/>
  <c r="E285" i="32"/>
  <c r="F285" i="32" s="1"/>
  <c r="G285" i="32" s="1"/>
  <c r="F284" i="32"/>
  <c r="G284" i="32" s="1"/>
  <c r="E284" i="32"/>
  <c r="G283" i="32"/>
  <c r="E282" i="32"/>
  <c r="F282" i="32" s="1"/>
  <c r="G282" i="32" s="1"/>
  <c r="D282" i="32"/>
  <c r="E281" i="32"/>
  <c r="F281" i="32" s="1"/>
  <c r="G281" i="32" s="1"/>
  <c r="D281" i="32"/>
  <c r="G280" i="32"/>
  <c r="E279" i="32"/>
  <c r="D279" i="32"/>
  <c r="E278" i="32"/>
  <c r="F278" i="32" s="1"/>
  <c r="G278" i="32" s="1"/>
  <c r="D278" i="32"/>
  <c r="G277" i="32"/>
  <c r="E276" i="32"/>
  <c r="D276" i="32"/>
  <c r="E275" i="32"/>
  <c r="F275" i="32" s="1"/>
  <c r="G275" i="32" s="1"/>
  <c r="D275" i="32"/>
  <c r="G274" i="32"/>
  <c r="E273" i="32"/>
  <c r="F273" i="32" s="1"/>
  <c r="G273" i="32" s="1"/>
  <c r="E272" i="32"/>
  <c r="F272" i="32" s="1"/>
  <c r="G272" i="32" s="1"/>
  <c r="G271" i="32"/>
  <c r="E270" i="32"/>
  <c r="E269" i="32"/>
  <c r="F269" i="32" s="1"/>
  <c r="F266" i="32" s="1"/>
  <c r="G266" i="32" s="1"/>
  <c r="G268" i="32"/>
  <c r="D267" i="32"/>
  <c r="D266" i="32"/>
  <c r="G265" i="32"/>
  <c r="E264" i="32"/>
  <c r="F264" i="32" s="1"/>
  <c r="G264" i="32" s="1"/>
  <c r="D264" i="32"/>
  <c r="D255" i="32" s="1"/>
  <c r="E263" i="32"/>
  <c r="F263" i="32" s="1"/>
  <c r="G263" i="32" s="1"/>
  <c r="D263" i="32"/>
  <c r="G262" i="32"/>
  <c r="E261" i="32"/>
  <c r="F261" i="32" s="1"/>
  <c r="G261" i="32" s="1"/>
  <c r="D261" i="32"/>
  <c r="E260" i="32"/>
  <c r="E254" i="32" s="1"/>
  <c r="D260" i="32"/>
  <c r="G259" i="32"/>
  <c r="F258" i="32"/>
  <c r="E258" i="32"/>
  <c r="D258" i="32"/>
  <c r="E257" i="32"/>
  <c r="F257" i="32" s="1"/>
  <c r="G257" i="32" s="1"/>
  <c r="D257" i="32"/>
  <c r="G256" i="32"/>
  <c r="D254" i="32"/>
  <c r="G253" i="32"/>
  <c r="E252" i="32"/>
  <c r="F252" i="32" s="1"/>
  <c r="G252" i="32" s="1"/>
  <c r="E251" i="32"/>
  <c r="F251" i="32" s="1"/>
  <c r="G251" i="32" s="1"/>
  <c r="G250" i="32"/>
  <c r="G249" i="32"/>
  <c r="E249" i="32"/>
  <c r="F249" i="32" s="1"/>
  <c r="F248" i="32"/>
  <c r="G248" i="32" s="1"/>
  <c r="E248" i="32"/>
  <c r="G247" i="32"/>
  <c r="F246" i="32"/>
  <c r="G246" i="32" s="1"/>
  <c r="E246" i="32"/>
  <c r="F245" i="32"/>
  <c r="G245" i="32" s="1"/>
  <c r="E245" i="32"/>
  <c r="G244" i="32"/>
  <c r="E243" i="32"/>
  <c r="E242" i="32"/>
  <c r="F242" i="32" s="1"/>
  <c r="G241" i="32"/>
  <c r="D240" i="32"/>
  <c r="D239" i="32"/>
  <c r="G238" i="32"/>
  <c r="E237" i="32"/>
  <c r="E234" i="32" s="1"/>
  <c r="E236" i="32"/>
  <c r="F236" i="32" s="1"/>
  <c r="G235" i="32"/>
  <c r="D234" i="32"/>
  <c r="D233" i="32"/>
  <c r="G232" i="32"/>
  <c r="E231" i="32"/>
  <c r="F231" i="32" s="1"/>
  <c r="G231" i="32" s="1"/>
  <c r="D231" i="32"/>
  <c r="E230" i="32"/>
  <c r="F230" i="32" s="1"/>
  <c r="G230" i="32" s="1"/>
  <c r="D230" i="32"/>
  <c r="G229" i="32"/>
  <c r="E228" i="32"/>
  <c r="F228" i="32" s="1"/>
  <c r="G228" i="32" s="1"/>
  <c r="D228" i="32"/>
  <c r="E227" i="32"/>
  <c r="F227" i="32" s="1"/>
  <c r="G227" i="32" s="1"/>
  <c r="D227" i="32"/>
  <c r="G226" i="32"/>
  <c r="E225" i="32"/>
  <c r="D225" i="32"/>
  <c r="F225" i="32" s="1"/>
  <c r="G225" i="32" s="1"/>
  <c r="E224" i="32"/>
  <c r="D224" i="32"/>
  <c r="G223" i="32"/>
  <c r="E222" i="32"/>
  <c r="F222" i="32" s="1"/>
  <c r="G222" i="32" s="1"/>
  <c r="D222" i="32"/>
  <c r="E221" i="32"/>
  <c r="D221" i="32"/>
  <c r="G220" i="32"/>
  <c r="E219" i="32"/>
  <c r="F219" i="32" s="1"/>
  <c r="G219" i="32" s="1"/>
  <c r="E218" i="32"/>
  <c r="F218" i="32" s="1"/>
  <c r="G218" i="32" s="1"/>
  <c r="G217" i="32"/>
  <c r="E216" i="32"/>
  <c r="F216" i="32" s="1"/>
  <c r="G216" i="32" s="1"/>
  <c r="D216" i="32"/>
  <c r="D198" i="32" s="1"/>
  <c r="E215" i="32"/>
  <c r="F215" i="32" s="1"/>
  <c r="G215" i="32" s="1"/>
  <c r="D215" i="32"/>
  <c r="G214" i="32"/>
  <c r="E213" i="32"/>
  <c r="F213" i="32" s="1"/>
  <c r="G213" i="32" s="1"/>
  <c r="D213" i="32"/>
  <c r="F212" i="32"/>
  <c r="G212" i="32" s="1"/>
  <c r="E212" i="32"/>
  <c r="D212" i="32"/>
  <c r="G211" i="32"/>
  <c r="E210" i="32"/>
  <c r="F210" i="32" s="1"/>
  <c r="G210" i="32" s="1"/>
  <c r="E209" i="32"/>
  <c r="F209" i="32" s="1"/>
  <c r="G209" i="32" s="1"/>
  <c r="G208" i="32"/>
  <c r="E207" i="32"/>
  <c r="F207" i="32" s="1"/>
  <c r="G207" i="32" s="1"/>
  <c r="E206" i="32"/>
  <c r="G205" i="32"/>
  <c r="E204" i="32"/>
  <c r="E203" i="32"/>
  <c r="F203" i="32" s="1"/>
  <c r="G203" i="32" s="1"/>
  <c r="G202" i="32"/>
  <c r="E201" i="32"/>
  <c r="F201" i="32" s="1"/>
  <c r="G201" i="32" s="1"/>
  <c r="E200" i="32"/>
  <c r="F200" i="32" s="1"/>
  <c r="G200" i="32" s="1"/>
  <c r="G199" i="32"/>
  <c r="G196" i="32"/>
  <c r="G193" i="32"/>
  <c r="E192" i="32"/>
  <c r="F192" i="32" s="1"/>
  <c r="G192" i="32" s="1"/>
  <c r="E191" i="32"/>
  <c r="F191" i="32" s="1"/>
  <c r="G191" i="32" s="1"/>
  <c r="G190" i="32"/>
  <c r="E189" i="32"/>
  <c r="F189" i="32" s="1"/>
  <c r="G189" i="32" s="1"/>
  <c r="E188" i="32"/>
  <c r="F188" i="32" s="1"/>
  <c r="G188" i="32" s="1"/>
  <c r="G187" i="32"/>
  <c r="E186" i="32"/>
  <c r="F186" i="32" s="1"/>
  <c r="G186" i="32" s="1"/>
  <c r="E185" i="32"/>
  <c r="F185" i="32" s="1"/>
  <c r="G185" i="32" s="1"/>
  <c r="G184" i="32"/>
  <c r="G183" i="32"/>
  <c r="G182" i="32"/>
  <c r="G181" i="32"/>
  <c r="E180" i="32"/>
  <c r="F180" i="32" s="1"/>
  <c r="G180" i="32" s="1"/>
  <c r="E179" i="32"/>
  <c r="F179" i="32" s="1"/>
  <c r="G179" i="32" s="1"/>
  <c r="G178" i="32"/>
  <c r="E177" i="32"/>
  <c r="F177" i="32" s="1"/>
  <c r="G177" i="32" s="1"/>
  <c r="E176" i="32"/>
  <c r="F176" i="32" s="1"/>
  <c r="G176" i="32" s="1"/>
  <c r="G175" i="32"/>
  <c r="F174" i="32"/>
  <c r="G174" i="32" s="1"/>
  <c r="E174" i="32"/>
  <c r="E173" i="32"/>
  <c r="F173" i="32" s="1"/>
  <c r="G173" i="32" s="1"/>
  <c r="G172" i="32"/>
  <c r="E171" i="32"/>
  <c r="E170" i="32"/>
  <c r="G169" i="32"/>
  <c r="D168" i="32"/>
  <c r="D167" i="32"/>
  <c r="G166" i="32"/>
  <c r="G165" i="32"/>
  <c r="E165" i="32"/>
  <c r="F165" i="32" s="1"/>
  <c r="E164" i="32"/>
  <c r="F164" i="32" s="1"/>
  <c r="G164" i="32" s="1"/>
  <c r="G163" i="32"/>
  <c r="E162" i="32"/>
  <c r="E159" i="32" s="1"/>
  <c r="G161" i="32"/>
  <c r="E161" i="32"/>
  <c r="F161" i="32" s="1"/>
  <c r="F158" i="32" s="1"/>
  <c r="G158" i="32" s="1"/>
  <c r="G160" i="32"/>
  <c r="D159" i="32"/>
  <c r="D158" i="32"/>
  <c r="G157" i="32"/>
  <c r="F156" i="32"/>
  <c r="G156" i="32" s="1"/>
  <c r="E156" i="32"/>
  <c r="E155" i="32"/>
  <c r="F155" i="32" s="1"/>
  <c r="G155" i="32" s="1"/>
  <c r="G154" i="32"/>
  <c r="E153" i="32"/>
  <c r="F153" i="32" s="1"/>
  <c r="G153" i="32" s="1"/>
  <c r="E152" i="32"/>
  <c r="F152" i="32" s="1"/>
  <c r="G152" i="32" s="1"/>
  <c r="G151" i="32"/>
  <c r="G150" i="32"/>
  <c r="G149" i="32"/>
  <c r="G148" i="32"/>
  <c r="E147" i="32"/>
  <c r="F147" i="32" s="1"/>
  <c r="G147" i="32" s="1"/>
  <c r="E146" i="32"/>
  <c r="F146" i="32" s="1"/>
  <c r="G146" i="32" s="1"/>
  <c r="G145" i="32"/>
  <c r="E144" i="32"/>
  <c r="F144" i="32" s="1"/>
  <c r="G144" i="32" s="1"/>
  <c r="F143" i="32"/>
  <c r="G143" i="32" s="1"/>
  <c r="E143" i="32"/>
  <c r="G142" i="32"/>
  <c r="E141" i="32"/>
  <c r="F141" i="32" s="1"/>
  <c r="G141" i="32" s="1"/>
  <c r="E140" i="32"/>
  <c r="F140" i="32" s="1"/>
  <c r="G140" i="32" s="1"/>
  <c r="G139" i="32"/>
  <c r="E138" i="32"/>
  <c r="F138" i="32" s="1"/>
  <c r="G138" i="32" s="1"/>
  <c r="E137" i="32"/>
  <c r="F137" i="32" s="1"/>
  <c r="G136" i="32"/>
  <c r="F135" i="32"/>
  <c r="G135" i="32" s="1"/>
  <c r="E135" i="32"/>
  <c r="F134" i="32"/>
  <c r="G134" i="32" s="1"/>
  <c r="E134" i="32"/>
  <c r="G133" i="32"/>
  <c r="D132" i="32"/>
  <c r="D129" i="32" s="1"/>
  <c r="D131" i="32"/>
  <c r="G130" i="32"/>
  <c r="D128" i="32"/>
  <c r="G127" i="32"/>
  <c r="G124" i="32"/>
  <c r="G121" i="32"/>
  <c r="G118" i="32"/>
  <c r="G115" i="32"/>
  <c r="G112" i="32"/>
  <c r="D110" i="32"/>
  <c r="G109" i="32"/>
  <c r="D108" i="32"/>
  <c r="D107" i="32"/>
  <c r="G106" i="32"/>
  <c r="D105" i="32"/>
  <c r="D104" i="32"/>
  <c r="G103" i="32"/>
  <c r="G100" i="32"/>
  <c r="G99" i="32"/>
  <c r="F99" i="32"/>
  <c r="E99" i="32"/>
  <c r="D99" i="32"/>
  <c r="F98" i="32"/>
  <c r="G98" i="32" s="1"/>
  <c r="D98" i="32"/>
  <c r="G97" i="32"/>
  <c r="G94" i="32"/>
  <c r="G91" i="32"/>
  <c r="G88" i="32"/>
  <c r="G85" i="32"/>
  <c r="G82" i="32"/>
  <c r="F81" i="32"/>
  <c r="G81" i="32" s="1"/>
  <c r="E81" i="32"/>
  <c r="F80" i="32"/>
  <c r="G80" i="32" s="1"/>
  <c r="E80" i="32"/>
  <c r="E79" i="32"/>
  <c r="E78" i="32" s="1"/>
  <c r="D78" i="32"/>
  <c r="E77" i="32"/>
  <c r="D76" i="32"/>
  <c r="E75" i="32"/>
  <c r="F75" i="32" s="1"/>
  <c r="D74" i="32"/>
  <c r="G73" i="32"/>
  <c r="E73" i="32"/>
  <c r="E72" i="32"/>
  <c r="F72" i="32" s="1"/>
  <c r="G71" i="32"/>
  <c r="E71" i="32"/>
  <c r="D70" i="32"/>
  <c r="G69" i="32"/>
  <c r="E69" i="32"/>
  <c r="E68" i="32"/>
  <c r="F68" i="32" s="1"/>
  <c r="G68" i="32" s="1"/>
  <c r="F67" i="32"/>
  <c r="G67" i="32" s="1"/>
  <c r="E67" i="32"/>
  <c r="D66" i="32"/>
  <c r="G65" i="32"/>
  <c r="E65" i="32"/>
  <c r="E64" i="32"/>
  <c r="F64" i="32" s="1"/>
  <c r="G64" i="32" s="1"/>
  <c r="E63" i="32"/>
  <c r="E62" i="32" s="1"/>
  <c r="D62" i="32"/>
  <c r="D61" i="32"/>
  <c r="E60" i="32"/>
  <c r="F60" i="32" s="1"/>
  <c r="G60" i="32" s="1"/>
  <c r="D60" i="32"/>
  <c r="E59" i="32"/>
  <c r="E58" i="32" s="1"/>
  <c r="D59" i="32"/>
  <c r="D58" i="32" s="1"/>
  <c r="E57" i="32"/>
  <c r="F57" i="32" s="1"/>
  <c r="G57" i="32" s="1"/>
  <c r="E56" i="32"/>
  <c r="F56" i="32" s="1"/>
  <c r="G56" i="32" s="1"/>
  <c r="D55" i="32"/>
  <c r="F54" i="32"/>
  <c r="F53" i="32" s="1"/>
  <c r="E54" i="32"/>
  <c r="E53" i="32" s="1"/>
  <c r="D53" i="32"/>
  <c r="E51" i="32"/>
  <c r="E50" i="32" s="1"/>
  <c r="D51" i="32"/>
  <c r="D50" i="32" s="1"/>
  <c r="E49" i="32"/>
  <c r="D49" i="32"/>
  <c r="G48" i="32"/>
  <c r="E48" i="32"/>
  <c r="F48" i="32" s="1"/>
  <c r="E47" i="32"/>
  <c r="F47" i="32" s="1"/>
  <c r="E46" i="32"/>
  <c r="E45" i="32"/>
  <c r="F45" i="32" s="1"/>
  <c r="G45" i="32" s="1"/>
  <c r="D45" i="32"/>
  <c r="E44" i="32"/>
  <c r="F44" i="32" s="1"/>
  <c r="G44" i="32" s="1"/>
  <c r="E43" i="32"/>
  <c r="F43" i="32" s="1"/>
  <c r="G43" i="32" s="1"/>
  <c r="E42" i="32"/>
  <c r="D42" i="32"/>
  <c r="E41" i="32"/>
  <c r="D41" i="32"/>
  <c r="E40" i="32"/>
  <c r="D40" i="32"/>
  <c r="D39" i="32" s="1"/>
  <c r="D36" i="32" s="1"/>
  <c r="E38" i="32"/>
  <c r="D38" i="32"/>
  <c r="F38" i="32" s="1"/>
  <c r="G38" i="32" s="1"/>
  <c r="E37" i="32"/>
  <c r="E33" i="32"/>
  <c r="E32" i="32" s="1"/>
  <c r="D32" i="32"/>
  <c r="E31" i="32"/>
  <c r="F31" i="32" s="1"/>
  <c r="G31" i="32" s="1"/>
  <c r="F30" i="32"/>
  <c r="F29" i="32" s="1"/>
  <c r="E30" i="32"/>
  <c r="D29" i="32"/>
  <c r="D27" i="32" s="1"/>
  <c r="G28" i="32"/>
  <c r="E26" i="32"/>
  <c r="E25" i="32" s="1"/>
  <c r="D25" i="32"/>
  <c r="F24" i="32"/>
  <c r="G24" i="32" s="1"/>
  <c r="E24" i="32"/>
  <c r="F23" i="32"/>
  <c r="E23" i="32"/>
  <c r="D23" i="32"/>
  <c r="E22" i="32"/>
  <c r="F22" i="32" s="1"/>
  <c r="D21" i="32"/>
  <c r="E20" i="32"/>
  <c r="E19" i="32" s="1"/>
  <c r="E18" i="32" s="1"/>
  <c r="D19" i="32"/>
  <c r="D18" i="32" s="1"/>
  <c r="D17" i="32"/>
  <c r="D16" i="32" s="1"/>
  <c r="E635" i="31"/>
  <c r="E634" i="31"/>
  <c r="E633" i="31"/>
  <c r="D618" i="31"/>
  <c r="D615" i="31" s="1"/>
  <c r="D617" i="31"/>
  <c r="D614" i="31" s="1"/>
  <c r="D609" i="31"/>
  <c r="D606" i="31" s="1"/>
  <c r="D603" i="31" s="1"/>
  <c r="D600" i="31" s="1"/>
  <c r="D597" i="31" s="1"/>
  <c r="D608" i="31"/>
  <c r="D605" i="31"/>
  <c r="D602" i="31" s="1"/>
  <c r="D599" i="31" s="1"/>
  <c r="D596" i="31" s="1"/>
  <c r="D591" i="31"/>
  <c r="D590" i="31"/>
  <c r="D585" i="31"/>
  <c r="D582" i="31" s="1"/>
  <c r="D579" i="31" s="1"/>
  <c r="D584" i="31"/>
  <c r="D581" i="31"/>
  <c r="D578" i="31" s="1"/>
  <c r="D576" i="31"/>
  <c r="D570" i="31"/>
  <c r="D567" i="31"/>
  <c r="D564" i="31" s="1"/>
  <c r="D561" i="31" s="1"/>
  <c r="D566" i="31"/>
  <c r="D563" i="31"/>
  <c r="D560" i="31" s="1"/>
  <c r="D558" i="31"/>
  <c r="D557" i="31"/>
  <c r="D554" i="31" s="1"/>
  <c r="D110" i="31" s="1"/>
  <c r="D555" i="31"/>
  <c r="D111" i="31" s="1"/>
  <c r="D552" i="31"/>
  <c r="D543" i="31"/>
  <c r="D542" i="31"/>
  <c r="D540" i="31"/>
  <c r="D539" i="31"/>
  <c r="D531" i="31"/>
  <c r="D519" i="31" s="1"/>
  <c r="D530" i="31"/>
  <c r="D518" i="31" s="1"/>
  <c r="D522" i="31"/>
  <c r="D521" i="31"/>
  <c r="D516" i="31"/>
  <c r="D515" i="31"/>
  <c r="D513" i="31"/>
  <c r="D507" i="31" s="1"/>
  <c r="D512" i="31"/>
  <c r="D506" i="31" s="1"/>
  <c r="D510" i="31"/>
  <c r="D509" i="31"/>
  <c r="D501" i="31"/>
  <c r="D500" i="31"/>
  <c r="D498" i="31"/>
  <c r="D495" i="31" s="1"/>
  <c r="D492" i="31" s="1"/>
  <c r="D497" i="31"/>
  <c r="D494" i="31" s="1"/>
  <c r="D491" i="31" s="1"/>
  <c r="D486" i="31"/>
  <c r="D485" i="31"/>
  <c r="D483" i="31"/>
  <c r="D482" i="31"/>
  <c r="D468" i="31"/>
  <c r="D465" i="31" s="1"/>
  <c r="D467" i="31"/>
  <c r="D464" i="31" s="1"/>
  <c r="D459" i="31"/>
  <c r="D458" i="31"/>
  <c r="D453" i="31"/>
  <c r="D452" i="31"/>
  <c r="D450" i="31"/>
  <c r="D447" i="31" s="1"/>
  <c r="D444" i="31" s="1"/>
  <c r="D441" i="31" s="1"/>
  <c r="D449" i="31"/>
  <c r="D446" i="31" s="1"/>
  <c r="D443" i="31" s="1"/>
  <c r="D440" i="31" s="1"/>
  <c r="D113" i="31" s="1"/>
  <c r="D432" i="31"/>
  <c r="D105" i="31" s="1"/>
  <c r="D431" i="31"/>
  <c r="D104" i="31" s="1"/>
  <c r="D426" i="31"/>
  <c r="D425" i="31"/>
  <c r="D420" i="31"/>
  <c r="D419" i="31"/>
  <c r="D417" i="31"/>
  <c r="D416" i="31"/>
  <c r="D414" i="31"/>
  <c r="D411" i="31" s="1"/>
  <c r="D413" i="31"/>
  <c r="D410" i="31" s="1"/>
  <c r="D399" i="31"/>
  <c r="D398" i="31"/>
  <c r="D390" i="31"/>
  <c r="D389" i="31"/>
  <c r="D381" i="31"/>
  <c r="D366" i="31" s="1"/>
  <c r="D102" i="31" s="1"/>
  <c r="D380" i="31"/>
  <c r="D365" i="31" s="1"/>
  <c r="D101" i="31" s="1"/>
  <c r="D369" i="31"/>
  <c r="D368" i="31"/>
  <c r="D360" i="31"/>
  <c r="D359" i="31"/>
  <c r="D357" i="31"/>
  <c r="D99" i="31" s="1"/>
  <c r="D356" i="31"/>
  <c r="D98" i="31" s="1"/>
  <c r="D354" i="31"/>
  <c r="D353" i="31"/>
  <c r="D351" i="31"/>
  <c r="D350" i="31"/>
  <c r="D348" i="31"/>
  <c r="D347" i="31"/>
  <c r="D345" i="31"/>
  <c r="D330" i="31" s="1"/>
  <c r="D344" i="31"/>
  <c r="D329" i="31" s="1"/>
  <c r="D333" i="31"/>
  <c r="D332" i="31"/>
  <c r="D327" i="31"/>
  <c r="D326" i="31"/>
  <c r="D318" i="31"/>
  <c r="D317" i="31"/>
  <c r="D315" i="31"/>
  <c r="D314" i="31"/>
  <c r="D312" i="31"/>
  <c r="D309" i="31" s="1"/>
  <c r="D311" i="31"/>
  <c r="D308" i="31" s="1"/>
  <c r="D306" i="31"/>
  <c r="D305" i="31"/>
  <c r="D294" i="31"/>
  <c r="D293" i="31"/>
  <c r="D291" i="31"/>
  <c r="D290" i="31"/>
  <c r="D288" i="31"/>
  <c r="D287" i="31"/>
  <c r="D282" i="31"/>
  <c r="D281" i="31"/>
  <c r="D279" i="31"/>
  <c r="D278" i="31"/>
  <c r="D276" i="31"/>
  <c r="D275" i="31"/>
  <c r="D267" i="31"/>
  <c r="D266" i="31"/>
  <c r="D264" i="31"/>
  <c r="D263" i="31"/>
  <c r="D261" i="31"/>
  <c r="D260" i="31"/>
  <c r="D258" i="31"/>
  <c r="D255" i="31" s="1"/>
  <c r="D257" i="31"/>
  <c r="D254" i="31" s="1"/>
  <c r="D240" i="31"/>
  <c r="D239" i="31"/>
  <c r="D234" i="31"/>
  <c r="D233" i="31"/>
  <c r="D231" i="31"/>
  <c r="D230" i="31"/>
  <c r="D228" i="31"/>
  <c r="D227" i="31"/>
  <c r="D225" i="31"/>
  <c r="D224" i="31"/>
  <c r="D222" i="31"/>
  <c r="D221" i="31"/>
  <c r="D216" i="31"/>
  <c r="D215" i="31"/>
  <c r="D213" i="31"/>
  <c r="D212" i="31"/>
  <c r="D198" i="31"/>
  <c r="D195" i="31" s="1"/>
  <c r="D93" i="31" s="1"/>
  <c r="D197" i="31"/>
  <c r="D194" i="31" s="1"/>
  <c r="D92" i="31" s="1"/>
  <c r="D168" i="31"/>
  <c r="D167" i="31"/>
  <c r="D159" i="31"/>
  <c r="D158" i="31"/>
  <c r="D132" i="31"/>
  <c r="D129" i="31" s="1"/>
  <c r="D131" i="31"/>
  <c r="D128" i="31" s="1"/>
  <c r="D108" i="31"/>
  <c r="D107" i="31"/>
  <c r="D78" i="31"/>
  <c r="D76" i="31"/>
  <c r="D74" i="31"/>
  <c r="D70" i="31"/>
  <c r="D66" i="31"/>
  <c r="D62" i="31"/>
  <c r="D61" i="31"/>
  <c r="D60" i="31"/>
  <c r="D59" i="31" s="1"/>
  <c r="D58" i="31" s="1"/>
  <c r="D55" i="31"/>
  <c r="D53" i="31"/>
  <c r="D52" i="31" s="1"/>
  <c r="D51" i="31"/>
  <c r="D50" i="31"/>
  <c r="D49" i="31"/>
  <c r="D46" i="31" s="1"/>
  <c r="D45" i="31"/>
  <c r="D42" i="31"/>
  <c r="D41" i="31"/>
  <c r="D39" i="31" s="1"/>
  <c r="D36" i="31" s="1"/>
  <c r="D35" i="31" s="1"/>
  <c r="D40" i="31"/>
  <c r="D38" i="31"/>
  <c r="D32" i="31"/>
  <c r="D29" i="31"/>
  <c r="D27" i="31"/>
  <c r="D25" i="31"/>
  <c r="D23" i="31"/>
  <c r="D17" i="31" s="1"/>
  <c r="D16" i="31" s="1"/>
  <c r="D21" i="31"/>
  <c r="D19" i="31"/>
  <c r="D18" i="31"/>
  <c r="G432" i="37" l="1"/>
  <c r="H432" i="37" s="1"/>
  <c r="E105" i="37"/>
  <c r="G105" i="37" s="1"/>
  <c r="H105" i="37" s="1"/>
  <c r="E582" i="37"/>
  <c r="G585" i="37"/>
  <c r="H585" i="37" s="1"/>
  <c r="F542" i="32"/>
  <c r="G545" i="32"/>
  <c r="G609" i="37"/>
  <c r="H609" i="37" s="1"/>
  <c r="E606" i="37"/>
  <c r="E158" i="32"/>
  <c r="E350" i="32"/>
  <c r="E329" i="32" s="1"/>
  <c r="E492" i="37"/>
  <c r="G492" i="37" s="1"/>
  <c r="H492" i="37" s="1"/>
  <c r="G566" i="37"/>
  <c r="H566" i="37" s="1"/>
  <c r="F20" i="32"/>
  <c r="F49" i="32"/>
  <c r="G49" i="32" s="1"/>
  <c r="F59" i="32"/>
  <c r="E233" i="32"/>
  <c r="E239" i="32"/>
  <c r="F260" i="32"/>
  <c r="G260" i="32" s="1"/>
  <c r="E332" i="32"/>
  <c r="E381" i="32"/>
  <c r="F399" i="32"/>
  <c r="G399" i="32" s="1"/>
  <c r="E494" i="32"/>
  <c r="E25" i="37"/>
  <c r="G25" i="37" s="1"/>
  <c r="H25" i="37" s="1"/>
  <c r="E32" i="37"/>
  <c r="G32" i="37" s="1"/>
  <c r="H32" i="37" s="1"/>
  <c r="E266" i="37"/>
  <c r="G266" i="37" s="1"/>
  <c r="H266" i="37" s="1"/>
  <c r="E332" i="37"/>
  <c r="E329" i="37" s="1"/>
  <c r="E389" i="37"/>
  <c r="E399" i="37"/>
  <c r="G414" i="37"/>
  <c r="H414" i="37" s="1"/>
  <c r="G507" i="37"/>
  <c r="H507" i="37" s="1"/>
  <c r="E531" i="37"/>
  <c r="G531" i="37" s="1"/>
  <c r="H531" i="37" s="1"/>
  <c r="E591" i="37"/>
  <c r="E579" i="37" s="1"/>
  <c r="G579" i="37" s="1"/>
  <c r="H579" i="37" s="1"/>
  <c r="E618" i="37"/>
  <c r="F495" i="32"/>
  <c r="E55" i="32"/>
  <c r="E468" i="32"/>
  <c r="E465" i="32" s="1"/>
  <c r="F530" i="32"/>
  <c r="G530" i="32" s="1"/>
  <c r="E542" i="32"/>
  <c r="E107" i="32" s="1"/>
  <c r="E584" i="32"/>
  <c r="E581" i="32" s="1"/>
  <c r="E617" i="32"/>
  <c r="E614" i="32" s="1"/>
  <c r="E602" i="32" s="1"/>
  <c r="E599" i="32" s="1"/>
  <c r="E596" i="32" s="1"/>
  <c r="E197" i="37"/>
  <c r="G197" i="37" s="1"/>
  <c r="H197" i="37" s="1"/>
  <c r="E168" i="32"/>
  <c r="E267" i="37"/>
  <c r="G267" i="37" s="1"/>
  <c r="H267" i="37" s="1"/>
  <c r="E39" i="32"/>
  <c r="E36" i="32" s="1"/>
  <c r="E35" i="32" s="1"/>
  <c r="F66" i="32"/>
  <c r="G66" i="32" s="1"/>
  <c r="E70" i="32"/>
  <c r="F347" i="32"/>
  <c r="F488" i="32"/>
  <c r="F485" i="32" s="1"/>
  <c r="E495" i="32"/>
  <c r="E21" i="32"/>
  <c r="F33" i="32"/>
  <c r="F42" i="32"/>
  <c r="G42" i="32" s="1"/>
  <c r="E419" i="32"/>
  <c r="E431" i="32"/>
  <c r="E104" i="32" s="1"/>
  <c r="E507" i="32"/>
  <c r="E521" i="32"/>
  <c r="E518" i="32" s="1"/>
  <c r="G22" i="37"/>
  <c r="H22" i="37" s="1"/>
  <c r="G468" i="37"/>
  <c r="H468" i="37" s="1"/>
  <c r="E486" i="37"/>
  <c r="G501" i="37"/>
  <c r="H501" i="37" s="1"/>
  <c r="F237" i="32"/>
  <c r="E522" i="32"/>
  <c r="G255" i="37"/>
  <c r="H255" i="37" s="1"/>
  <c r="G527" i="37"/>
  <c r="H527" i="37" s="1"/>
  <c r="F79" i="32"/>
  <c r="F369" i="32"/>
  <c r="G369" i="32" s="1"/>
  <c r="F386" i="32"/>
  <c r="F413" i="32"/>
  <c r="E554" i="32"/>
  <c r="E110" i="32" s="1"/>
  <c r="E563" i="32"/>
  <c r="E560" i="32" s="1"/>
  <c r="G40" i="37"/>
  <c r="H40" i="37" s="1"/>
  <c r="E66" i="37"/>
  <c r="G66" i="37" s="1"/>
  <c r="H66" i="37" s="1"/>
  <c r="G359" i="37"/>
  <c r="H359" i="37" s="1"/>
  <c r="D52" i="32"/>
  <c r="E52" i="32"/>
  <c r="G59" i="37"/>
  <c r="H59" i="37" s="1"/>
  <c r="E58" i="37"/>
  <c r="G58" i="37" s="1"/>
  <c r="H58" i="37" s="1"/>
  <c r="D90" i="37"/>
  <c r="E61" i="37"/>
  <c r="G61" i="37" s="1"/>
  <c r="H61" i="37" s="1"/>
  <c r="G70" i="37"/>
  <c r="H70" i="37" s="1"/>
  <c r="D17" i="37"/>
  <c r="D16" i="37" s="1"/>
  <c r="E27" i="37"/>
  <c r="G27" i="37" s="1"/>
  <c r="H27" i="37" s="1"/>
  <c r="G29" i="37"/>
  <c r="H29" i="37" s="1"/>
  <c r="D34" i="37"/>
  <c r="G52" i="37"/>
  <c r="H52" i="37" s="1"/>
  <c r="E36" i="37"/>
  <c r="G39" i="37"/>
  <c r="H39" i="37" s="1"/>
  <c r="G422" i="37"/>
  <c r="H422" i="37" s="1"/>
  <c r="E419" i="37"/>
  <c r="G419" i="37" s="1"/>
  <c r="H419" i="37" s="1"/>
  <c r="G23" i="37"/>
  <c r="H23" i="37" s="1"/>
  <c r="G77" i="37"/>
  <c r="H77" i="37" s="1"/>
  <c r="E168" i="37"/>
  <c r="E240" i="37"/>
  <c r="G240" i="37" s="1"/>
  <c r="H240" i="37" s="1"/>
  <c r="G332" i="37"/>
  <c r="H332" i="37" s="1"/>
  <c r="E351" i="37"/>
  <c r="G351" i="37" s="1"/>
  <c r="H351" i="37" s="1"/>
  <c r="E521" i="37"/>
  <c r="G524" i="37"/>
  <c r="H524" i="37" s="1"/>
  <c r="G30" i="37"/>
  <c r="H30" i="37" s="1"/>
  <c r="E19" i="37"/>
  <c r="E357" i="37"/>
  <c r="D366" i="37"/>
  <c r="D102" i="37" s="1"/>
  <c r="G399" i="37"/>
  <c r="H399" i="37" s="1"/>
  <c r="G53" i="37"/>
  <c r="H53" i="37" s="1"/>
  <c r="G204" i="37"/>
  <c r="H204" i="37" s="1"/>
  <c r="E198" i="37"/>
  <c r="E239" i="37"/>
  <c r="G239" i="37" s="1"/>
  <c r="H239" i="37" s="1"/>
  <c r="E309" i="37"/>
  <c r="G309" i="37" s="1"/>
  <c r="H309" i="37" s="1"/>
  <c r="G389" i="37"/>
  <c r="H389" i="37" s="1"/>
  <c r="E131" i="37"/>
  <c r="G51" i="37"/>
  <c r="H51" i="37" s="1"/>
  <c r="G60" i="37"/>
  <c r="H60" i="37" s="1"/>
  <c r="G67" i="37"/>
  <c r="H67" i="37" s="1"/>
  <c r="G79" i="37"/>
  <c r="H79" i="37" s="1"/>
  <c r="G242" i="37"/>
  <c r="H242" i="37" s="1"/>
  <c r="G254" i="37"/>
  <c r="H254" i="37" s="1"/>
  <c r="E158" i="37"/>
  <c r="G158" i="37" s="1"/>
  <c r="H158" i="37" s="1"/>
  <c r="G170" i="37"/>
  <c r="H170" i="37" s="1"/>
  <c r="E167" i="37"/>
  <c r="G167" i="37" s="1"/>
  <c r="H167" i="37" s="1"/>
  <c r="E444" i="37"/>
  <c r="G447" i="37"/>
  <c r="H447" i="37" s="1"/>
  <c r="D480" i="37"/>
  <c r="D477" i="37" s="1"/>
  <c r="D542" i="37"/>
  <c r="D479" i="37" s="1"/>
  <c r="D476" i="37" s="1"/>
  <c r="D473" i="37" s="1"/>
  <c r="G545" i="37"/>
  <c r="H545" i="37" s="1"/>
  <c r="E431" i="37"/>
  <c r="E483" i="37"/>
  <c r="G486" i="37"/>
  <c r="H486" i="37" s="1"/>
  <c r="G606" i="37"/>
  <c r="H606" i="37" s="1"/>
  <c r="E368" i="37"/>
  <c r="G434" i="37"/>
  <c r="H434" i="37" s="1"/>
  <c r="G443" i="37"/>
  <c r="H443" i="37" s="1"/>
  <c r="G534" i="37"/>
  <c r="H534" i="37" s="1"/>
  <c r="E560" i="37"/>
  <c r="G560" i="37" s="1"/>
  <c r="H560" i="37" s="1"/>
  <c r="G563" i="37"/>
  <c r="H563" i="37" s="1"/>
  <c r="G605" i="37"/>
  <c r="H605" i="37" s="1"/>
  <c r="E233" i="37"/>
  <c r="G233" i="37" s="1"/>
  <c r="H233" i="37" s="1"/>
  <c r="E308" i="37"/>
  <c r="G308" i="37" s="1"/>
  <c r="H308" i="37" s="1"/>
  <c r="E333" i="37"/>
  <c r="G344" i="37"/>
  <c r="H344" i="37" s="1"/>
  <c r="D356" i="37"/>
  <c r="E381" i="37"/>
  <c r="G381" i="37" s="1"/>
  <c r="H381" i="37" s="1"/>
  <c r="G449" i="37"/>
  <c r="H449" i="37" s="1"/>
  <c r="G494" i="37"/>
  <c r="H494" i="37" s="1"/>
  <c r="D602" i="37"/>
  <c r="D599" i="37" s="1"/>
  <c r="D596" i="37" s="1"/>
  <c r="G611" i="37"/>
  <c r="H611" i="37" s="1"/>
  <c r="E420" i="37"/>
  <c r="G420" i="37" s="1"/>
  <c r="H420" i="37" s="1"/>
  <c r="D579" i="37"/>
  <c r="G608" i="37"/>
  <c r="H608" i="37" s="1"/>
  <c r="E369" i="37"/>
  <c r="E380" i="37"/>
  <c r="G380" i="37" s="1"/>
  <c r="H380" i="37" s="1"/>
  <c r="G398" i="37"/>
  <c r="H398" i="37" s="1"/>
  <c r="G446" i="37"/>
  <c r="H446" i="37" s="1"/>
  <c r="E555" i="37"/>
  <c r="E564" i="37"/>
  <c r="G582" i="37"/>
  <c r="H582" i="37" s="1"/>
  <c r="E410" i="37"/>
  <c r="G410" i="37" s="1"/>
  <c r="H410" i="37" s="1"/>
  <c r="E467" i="37"/>
  <c r="E506" i="37"/>
  <c r="G506" i="37" s="1"/>
  <c r="H506" i="37" s="1"/>
  <c r="E522" i="37"/>
  <c r="E530" i="37"/>
  <c r="G530" i="37" s="1"/>
  <c r="H530" i="37" s="1"/>
  <c r="E584" i="37"/>
  <c r="E617" i="37"/>
  <c r="E543" i="37"/>
  <c r="E554" i="37"/>
  <c r="E485" i="37"/>
  <c r="E590" i="37"/>
  <c r="G590" i="37" s="1"/>
  <c r="H590" i="37" s="1"/>
  <c r="G23" i="32"/>
  <c r="E29" i="32"/>
  <c r="E27" i="32" s="1"/>
  <c r="E66" i="32"/>
  <c r="F58" i="32"/>
  <c r="G58" i="32" s="1"/>
  <c r="G59" i="32"/>
  <c r="G47" i="32"/>
  <c r="F46" i="32"/>
  <c r="F55" i="32"/>
  <c r="G55" i="32" s="1"/>
  <c r="F270" i="32"/>
  <c r="E267" i="32"/>
  <c r="F27" i="32"/>
  <c r="G27" i="32" s="1"/>
  <c r="G29" i="32"/>
  <c r="F78" i="32"/>
  <c r="G78" i="32" s="1"/>
  <c r="G79" i="32"/>
  <c r="F170" i="32"/>
  <c r="E167" i="32"/>
  <c r="E240" i="32"/>
  <c r="F243" i="32"/>
  <c r="G75" i="32"/>
  <c r="F74" i="32"/>
  <c r="G74" i="32" s="1"/>
  <c r="F312" i="32"/>
  <c r="E309" i="32"/>
  <c r="F468" i="32"/>
  <c r="G471" i="32"/>
  <c r="F32" i="32"/>
  <c r="G32" i="32" s="1"/>
  <c r="G33" i="32"/>
  <c r="D90" i="32"/>
  <c r="G137" i="32"/>
  <c r="F131" i="32"/>
  <c r="G434" i="32"/>
  <c r="F431" i="32"/>
  <c r="D89" i="32"/>
  <c r="G22" i="32"/>
  <c r="F21" i="32"/>
  <c r="G21" i="32" s="1"/>
  <c r="E17" i="32"/>
  <c r="E16" i="32" s="1"/>
  <c r="E76" i="32"/>
  <c r="F77" i="32"/>
  <c r="G587" i="32"/>
  <c r="F584" i="32"/>
  <c r="F593" i="32"/>
  <c r="E590" i="32"/>
  <c r="E578" i="32" s="1"/>
  <c r="G237" i="32"/>
  <c r="F234" i="32"/>
  <c r="G234" i="32" s="1"/>
  <c r="G53" i="32"/>
  <c r="F52" i="32"/>
  <c r="G52" i="32" s="1"/>
  <c r="F70" i="32"/>
  <c r="G72" i="32"/>
  <c r="G335" i="32"/>
  <c r="F332" i="32"/>
  <c r="F411" i="32"/>
  <c r="G411" i="32" s="1"/>
  <c r="G414" i="32"/>
  <c r="G524" i="32"/>
  <c r="F521" i="32"/>
  <c r="E74" i="32"/>
  <c r="E132" i="32"/>
  <c r="E129" i="32" s="1"/>
  <c r="G30" i="32"/>
  <c r="F37" i="32"/>
  <c r="F41" i="32"/>
  <c r="G41" i="32" s="1"/>
  <c r="D46" i="32"/>
  <c r="D35" i="32" s="1"/>
  <c r="D34" i="32" s="1"/>
  <c r="D15" i="32" s="1"/>
  <c r="G54" i="32"/>
  <c r="F63" i="32"/>
  <c r="F132" i="32"/>
  <c r="F221" i="32"/>
  <c r="G221" i="32" s="1"/>
  <c r="F239" i="32"/>
  <c r="G239" i="32" s="1"/>
  <c r="G242" i="32"/>
  <c r="F254" i="32"/>
  <c r="G254" i="32" s="1"/>
  <c r="G269" i="32"/>
  <c r="F279" i="32"/>
  <c r="G279" i="32" s="1"/>
  <c r="D309" i="32"/>
  <c r="D195" i="32" s="1"/>
  <c r="D491" i="32"/>
  <c r="D95" i="32" s="1"/>
  <c r="G495" i="32"/>
  <c r="G534" i="32"/>
  <c r="F554" i="32"/>
  <c r="G557" i="32"/>
  <c r="F540" i="32"/>
  <c r="G540" i="32" s="1"/>
  <c r="F26" i="32"/>
  <c r="E131" i="32"/>
  <c r="F162" i="32"/>
  <c r="F171" i="32"/>
  <c r="F204" i="32"/>
  <c r="E198" i="32"/>
  <c r="E195" i="32" s="1"/>
  <c r="E93" i="32" s="1"/>
  <c r="E255" i="32"/>
  <c r="F374" i="32"/>
  <c r="G404" i="32"/>
  <c r="F426" i="32"/>
  <c r="G426" i="32" s="1"/>
  <c r="D507" i="32"/>
  <c r="D492" i="32" s="1"/>
  <c r="F569" i="32"/>
  <c r="G422" i="32"/>
  <c r="F419" i="32"/>
  <c r="G419" i="32" s="1"/>
  <c r="F558" i="32"/>
  <c r="F40" i="32"/>
  <c r="F51" i="32"/>
  <c r="F255" i="32"/>
  <c r="G255" i="32" s="1"/>
  <c r="E333" i="32"/>
  <c r="F342" i="32"/>
  <c r="G342" i="32" s="1"/>
  <c r="G347" i="32"/>
  <c r="F344" i="32"/>
  <c r="G344" i="32" s="1"/>
  <c r="F380" i="32"/>
  <c r="G380" i="32" s="1"/>
  <c r="G386" i="32"/>
  <c r="G509" i="32"/>
  <c r="F506" i="32"/>
  <c r="G506" i="32" s="1"/>
  <c r="E555" i="32"/>
  <c r="E111" i="32" s="1"/>
  <c r="G611" i="32"/>
  <c r="F608" i="32"/>
  <c r="F516" i="32"/>
  <c r="G516" i="32" s="1"/>
  <c r="E197" i="32"/>
  <c r="F206" i="32"/>
  <c r="G206" i="32" s="1"/>
  <c r="F224" i="32"/>
  <c r="G224" i="32" s="1"/>
  <c r="G258" i="32"/>
  <c r="E441" i="32"/>
  <c r="E114" i="32" s="1"/>
  <c r="F449" i="32"/>
  <c r="G546" i="32"/>
  <c r="F543" i="32"/>
  <c r="G570" i="32"/>
  <c r="F567" i="32"/>
  <c r="G612" i="32"/>
  <c r="F609" i="32"/>
  <c r="F276" i="32"/>
  <c r="G276" i="32" s="1"/>
  <c r="F197" i="32"/>
  <c r="D197" i="32"/>
  <c r="D194" i="32" s="1"/>
  <c r="D92" i="32" s="1"/>
  <c r="G348" i="32"/>
  <c r="F345" i="32"/>
  <c r="G345" i="32" s="1"/>
  <c r="G353" i="32"/>
  <c r="F350" i="32"/>
  <c r="G350" i="32" s="1"/>
  <c r="E398" i="32"/>
  <c r="E365" i="32" s="1"/>
  <c r="F407" i="32"/>
  <c r="G407" i="32" s="1"/>
  <c r="G413" i="32"/>
  <c r="F410" i="32"/>
  <c r="G410" i="32" s="1"/>
  <c r="G497" i="32"/>
  <c r="F494" i="32"/>
  <c r="F617" i="32"/>
  <c r="G620" i="32"/>
  <c r="F233" i="32"/>
  <c r="G233" i="32" s="1"/>
  <c r="G236" i="32"/>
  <c r="F308" i="32"/>
  <c r="G308" i="32" s="1"/>
  <c r="G311" i="32"/>
  <c r="E369" i="32"/>
  <c r="F447" i="32"/>
  <c r="G470" i="32"/>
  <c r="F467" i="32"/>
  <c r="F510" i="32"/>
  <c r="D479" i="32"/>
  <c r="D476" i="32" s="1"/>
  <c r="D473" i="32" s="1"/>
  <c r="G621" i="32"/>
  <c r="F618" i="32"/>
  <c r="E399" i="32"/>
  <c r="E609" i="32"/>
  <c r="E606" i="32" s="1"/>
  <c r="E618" i="32"/>
  <c r="E615" i="32" s="1"/>
  <c r="E345" i="32"/>
  <c r="F381" i="32"/>
  <c r="G381" i="32" s="1"/>
  <c r="E506" i="32"/>
  <c r="E491" i="32" s="1"/>
  <c r="E531" i="32"/>
  <c r="E519" i="32" s="1"/>
  <c r="E543" i="32"/>
  <c r="E108" i="32" s="1"/>
  <c r="E308" i="32"/>
  <c r="F432" i="32"/>
  <c r="F486" i="32"/>
  <c r="F522" i="32"/>
  <c r="F585" i="32"/>
  <c r="F591" i="32"/>
  <c r="G591" i="32" s="1"/>
  <c r="E266" i="32"/>
  <c r="D479" i="31"/>
  <c r="D476" i="31" s="1"/>
  <c r="D473" i="31" s="1"/>
  <c r="D34" i="31"/>
  <c r="D15" i="31" s="1"/>
  <c r="D114" i="31"/>
  <c r="D480" i="31"/>
  <c r="D477" i="31" s="1"/>
  <c r="D474" i="31" s="1"/>
  <c r="G35" i="31" s="1"/>
  <c r="D125" i="31"/>
  <c r="D122" i="31" s="1"/>
  <c r="D119" i="31" s="1"/>
  <c r="D116" i="31" s="1"/>
  <c r="D89" i="31"/>
  <c r="D95" i="31"/>
  <c r="D90" i="31"/>
  <c r="D126" i="31"/>
  <c r="D123" i="31" s="1"/>
  <c r="D120" i="31" s="1"/>
  <c r="D96" i="31"/>
  <c r="E480" i="32" l="1"/>
  <c r="E477" i="32" s="1"/>
  <c r="E474" i="32" s="1"/>
  <c r="E101" i="32"/>
  <c r="G488" i="32"/>
  <c r="E61" i="32"/>
  <c r="E34" i="32" s="1"/>
  <c r="E15" i="32" s="1"/>
  <c r="G591" i="37"/>
  <c r="H591" i="37" s="1"/>
  <c r="F19" i="32"/>
  <c r="G20" i="32"/>
  <c r="F333" i="32"/>
  <c r="E603" i="32"/>
  <c r="E600" i="32" s="1"/>
  <c r="E597" i="32" s="1"/>
  <c r="G542" i="32"/>
  <c r="F107" i="32"/>
  <c r="G107" i="32" s="1"/>
  <c r="E615" i="37"/>
  <c r="G618" i="37"/>
  <c r="H618" i="37" s="1"/>
  <c r="E479" i="32"/>
  <c r="E476" i="32" s="1"/>
  <c r="E473" i="32" s="1"/>
  <c r="E492" i="32"/>
  <c r="G483" i="37"/>
  <c r="H483" i="37" s="1"/>
  <c r="G564" i="37"/>
  <c r="H564" i="37" s="1"/>
  <c r="E561" i="37"/>
  <c r="G561" i="37" s="1"/>
  <c r="H561" i="37" s="1"/>
  <c r="E104" i="37"/>
  <c r="G104" i="37" s="1"/>
  <c r="H104" i="37" s="1"/>
  <c r="G431" i="37"/>
  <c r="H431" i="37" s="1"/>
  <c r="E194" i="37"/>
  <c r="G617" i="37"/>
  <c r="H617" i="37" s="1"/>
  <c r="E614" i="37"/>
  <c r="G584" i="37"/>
  <c r="H584" i="37" s="1"/>
  <c r="E581" i="37"/>
  <c r="G522" i="37"/>
  <c r="H522" i="37" s="1"/>
  <c r="E519" i="37"/>
  <c r="G519" i="37" s="1"/>
  <c r="H519" i="37" s="1"/>
  <c r="E111" i="37"/>
  <c r="G111" i="37" s="1"/>
  <c r="H111" i="37" s="1"/>
  <c r="G555" i="37"/>
  <c r="H555" i="37" s="1"/>
  <c r="G333" i="37"/>
  <c r="H333" i="37" s="1"/>
  <c r="E330" i="37"/>
  <c r="E128" i="37"/>
  <c r="G131" i="37"/>
  <c r="H131" i="37" s="1"/>
  <c r="G329" i="37"/>
  <c r="H329" i="37" s="1"/>
  <c r="E95" i="37"/>
  <c r="G95" i="37" s="1"/>
  <c r="H95" i="37" s="1"/>
  <c r="G36" i="37"/>
  <c r="H36" i="37" s="1"/>
  <c r="E35" i="37"/>
  <c r="I16" i="37"/>
  <c r="D15" i="37"/>
  <c r="E518" i="37"/>
  <c r="G518" i="37" s="1"/>
  <c r="H518" i="37" s="1"/>
  <c r="G521" i="37"/>
  <c r="H521" i="37" s="1"/>
  <c r="G356" i="37"/>
  <c r="H356" i="37" s="1"/>
  <c r="D98" i="37"/>
  <c r="G357" i="37"/>
  <c r="H357" i="37" s="1"/>
  <c r="E99" i="37"/>
  <c r="G99" i="37" s="1"/>
  <c r="H99" i="37" s="1"/>
  <c r="E17" i="37"/>
  <c r="D126" i="37"/>
  <c r="D123" i="37" s="1"/>
  <c r="D120" i="37" s="1"/>
  <c r="E441" i="37"/>
  <c r="G444" i="37"/>
  <c r="H444" i="37" s="1"/>
  <c r="G485" i="37"/>
  <c r="H485" i="37" s="1"/>
  <c r="E482" i="37"/>
  <c r="G467" i="37"/>
  <c r="H467" i="37" s="1"/>
  <c r="E464" i="37"/>
  <c r="G368" i="37"/>
  <c r="H368" i="37" s="1"/>
  <c r="E365" i="37"/>
  <c r="G542" i="37"/>
  <c r="H542" i="37" s="1"/>
  <c r="D107" i="37"/>
  <c r="G107" i="37" s="1"/>
  <c r="H107" i="37" s="1"/>
  <c r="E18" i="37"/>
  <c r="G18" i="37" s="1"/>
  <c r="H18" i="37" s="1"/>
  <c r="G19" i="37"/>
  <c r="H19" i="37" s="1"/>
  <c r="E129" i="37"/>
  <c r="G168" i="37"/>
  <c r="H168" i="37" s="1"/>
  <c r="D87" i="37"/>
  <c r="D84" i="37" s="1"/>
  <c r="G554" i="37"/>
  <c r="H554" i="37" s="1"/>
  <c r="E110" i="37"/>
  <c r="G110" i="37" s="1"/>
  <c r="H110" i="37" s="1"/>
  <c r="E491" i="37"/>
  <c r="G491" i="37" s="1"/>
  <c r="H491" i="37" s="1"/>
  <c r="D474" i="37"/>
  <c r="I35" i="37" s="1"/>
  <c r="D125" i="37"/>
  <c r="D122" i="37" s="1"/>
  <c r="D119" i="37" s="1"/>
  <c r="D116" i="37" s="1"/>
  <c r="G543" i="37"/>
  <c r="H543" i="37" s="1"/>
  <c r="E108" i="37"/>
  <c r="G108" i="37" s="1"/>
  <c r="H108" i="37" s="1"/>
  <c r="E366" i="37"/>
  <c r="G369" i="37"/>
  <c r="H369" i="37" s="1"/>
  <c r="G198" i="37"/>
  <c r="H198" i="37" s="1"/>
  <c r="E195" i="37"/>
  <c r="D93" i="32"/>
  <c r="D126" i="32"/>
  <c r="D123" i="32" s="1"/>
  <c r="D120" i="32" s="1"/>
  <c r="D96" i="32"/>
  <c r="D480" i="32"/>
  <c r="D477" i="32" s="1"/>
  <c r="D474" i="32" s="1"/>
  <c r="G585" i="32"/>
  <c r="F582" i="32"/>
  <c r="G522" i="32"/>
  <c r="F519" i="32"/>
  <c r="G519" i="32" s="1"/>
  <c r="G510" i="32"/>
  <c r="F507" i="32"/>
  <c r="G449" i="32"/>
  <c r="F446" i="32"/>
  <c r="G608" i="32"/>
  <c r="F605" i="32"/>
  <c r="F420" i="32"/>
  <c r="G132" i="32"/>
  <c r="G593" i="32"/>
  <c r="F590" i="32"/>
  <c r="G590" i="32" s="1"/>
  <c r="G467" i="32"/>
  <c r="F464" i="32"/>
  <c r="G464" i="32" s="1"/>
  <c r="F62" i="32"/>
  <c r="G62" i="32" s="1"/>
  <c r="G63" i="32"/>
  <c r="D125" i="32"/>
  <c r="D122" i="32" s="1"/>
  <c r="D119" i="32" s="1"/>
  <c r="D116" i="32" s="1"/>
  <c r="G432" i="32"/>
  <c r="F105" i="32"/>
  <c r="G105" i="32" s="1"/>
  <c r="F614" i="32"/>
  <c r="G614" i="32" s="1"/>
  <c r="G617" i="32"/>
  <c r="G609" i="32"/>
  <c r="F606" i="32"/>
  <c r="G569" i="32"/>
  <c r="F566" i="32"/>
  <c r="G204" i="32"/>
  <c r="F198" i="32"/>
  <c r="G554" i="32"/>
  <c r="F110" i="32"/>
  <c r="G110" i="32" s="1"/>
  <c r="D86" i="32"/>
  <c r="D83" i="32" s="1"/>
  <c r="G270" i="32"/>
  <c r="F267" i="32"/>
  <c r="G267" i="32" s="1"/>
  <c r="G521" i="32"/>
  <c r="F518" i="32"/>
  <c r="G518" i="32" s="1"/>
  <c r="G584" i="32"/>
  <c r="F581" i="32"/>
  <c r="G468" i="32"/>
  <c r="F465" i="32"/>
  <c r="G465" i="32" s="1"/>
  <c r="F444" i="32"/>
  <c r="G447" i="32"/>
  <c r="G494" i="32"/>
  <c r="F491" i="32"/>
  <c r="G491" i="32" s="1"/>
  <c r="E330" i="32"/>
  <c r="E96" i="32" s="1"/>
  <c r="G171" i="32"/>
  <c r="F168" i="32"/>
  <c r="G168" i="32" s="1"/>
  <c r="F531" i="32"/>
  <c r="G531" i="32" s="1"/>
  <c r="E95" i="32"/>
  <c r="E113" i="32"/>
  <c r="D87" i="32"/>
  <c r="D84" i="32" s="1"/>
  <c r="D622" i="32" s="1"/>
  <c r="G312" i="32"/>
  <c r="F309" i="32"/>
  <c r="G309" i="32" s="1"/>
  <c r="G486" i="32"/>
  <c r="F483" i="32"/>
  <c r="G131" i="32"/>
  <c r="G243" i="32"/>
  <c r="F240" i="32"/>
  <c r="G240" i="32" s="1"/>
  <c r="E366" i="32"/>
  <c r="E102" i="32" s="1"/>
  <c r="G567" i="32"/>
  <c r="F564" i="32"/>
  <c r="F159" i="32"/>
  <c r="G159" i="32" s="1"/>
  <c r="G162" i="32"/>
  <c r="G77" i="32"/>
  <c r="F76" i="32"/>
  <c r="G76" i="32" s="1"/>
  <c r="F167" i="32"/>
  <c r="G167" i="32" s="1"/>
  <c r="G170" i="32"/>
  <c r="G70" i="32"/>
  <c r="G333" i="32"/>
  <c r="F330" i="32"/>
  <c r="G618" i="32"/>
  <c r="F615" i="32"/>
  <c r="G615" i="32" s="1"/>
  <c r="E194" i="32"/>
  <c r="E92" i="32" s="1"/>
  <c r="G51" i="32"/>
  <c r="F50" i="32"/>
  <c r="G50" i="32" s="1"/>
  <c r="F398" i="32"/>
  <c r="G398" i="32" s="1"/>
  <c r="E128" i="32"/>
  <c r="G37" i="32"/>
  <c r="G46" i="32"/>
  <c r="G332" i="32"/>
  <c r="F329" i="32"/>
  <c r="G543" i="32"/>
  <c r="F108" i="32"/>
  <c r="G108" i="32" s="1"/>
  <c r="G40" i="32"/>
  <c r="F39" i="32"/>
  <c r="G39" i="32" s="1"/>
  <c r="G26" i="32"/>
  <c r="F25" i="32"/>
  <c r="F194" i="32"/>
  <c r="G197" i="32"/>
  <c r="G558" i="32"/>
  <c r="F555" i="32"/>
  <c r="F368" i="32"/>
  <c r="G374" i="32"/>
  <c r="E90" i="32"/>
  <c r="G431" i="32"/>
  <c r="F104" i="32"/>
  <c r="G104" i="32" s="1"/>
  <c r="G485" i="32"/>
  <c r="F482" i="32"/>
  <c r="D622" i="31"/>
  <c r="D86" i="31"/>
  <c r="D83" i="31" s="1"/>
  <c r="D117" i="31"/>
  <c r="D87" i="31"/>
  <c r="D84" i="31" s="1"/>
  <c r="E126" i="32" l="1"/>
  <c r="E123" i="32" s="1"/>
  <c r="E120" i="32" s="1"/>
  <c r="E117" i="32" s="1"/>
  <c r="G19" i="32"/>
  <c r="F18" i="32"/>
  <c r="G18" i="32" s="1"/>
  <c r="E603" i="37"/>
  <c r="G615" i="37"/>
  <c r="H615" i="37" s="1"/>
  <c r="F129" i="32"/>
  <c r="F126" i="32" s="1"/>
  <c r="E90" i="37"/>
  <c r="G129" i="37"/>
  <c r="H129" i="37" s="1"/>
  <c r="E126" i="37"/>
  <c r="E93" i="37"/>
  <c r="G93" i="37" s="1"/>
  <c r="H93" i="37" s="1"/>
  <c r="G195" i="37"/>
  <c r="H195" i="37" s="1"/>
  <c r="G482" i="37"/>
  <c r="H482" i="37" s="1"/>
  <c r="E479" i="37"/>
  <c r="G98" i="37"/>
  <c r="H98" i="37" s="1"/>
  <c r="D86" i="37"/>
  <c r="D83" i="37" s="1"/>
  <c r="I84" i="37" s="1"/>
  <c r="E34" i="37"/>
  <c r="G34" i="37" s="1"/>
  <c r="H34" i="37" s="1"/>
  <c r="G35" i="37"/>
  <c r="H35" i="37" s="1"/>
  <c r="E16" i="37"/>
  <c r="G17" i="37"/>
  <c r="H17" i="37" s="1"/>
  <c r="E578" i="37"/>
  <c r="G578" i="37" s="1"/>
  <c r="H578" i="37" s="1"/>
  <c r="G581" i="37"/>
  <c r="H581" i="37" s="1"/>
  <c r="G194" i="37"/>
  <c r="H194" i="37" s="1"/>
  <c r="E92" i="37"/>
  <c r="G92" i="37" s="1"/>
  <c r="H92" i="37" s="1"/>
  <c r="G441" i="37"/>
  <c r="H441" i="37" s="1"/>
  <c r="E114" i="37"/>
  <c r="G114" i="37" s="1"/>
  <c r="H114" i="37" s="1"/>
  <c r="E125" i="37"/>
  <c r="E89" i="37"/>
  <c r="G128" i="37"/>
  <c r="H128" i="37" s="1"/>
  <c r="G366" i="37"/>
  <c r="H366" i="37" s="1"/>
  <c r="E102" i="37"/>
  <c r="G102" i="37" s="1"/>
  <c r="H102" i="37" s="1"/>
  <c r="G464" i="37"/>
  <c r="H464" i="37" s="1"/>
  <c r="E440" i="37"/>
  <c r="G365" i="37"/>
  <c r="H365" i="37" s="1"/>
  <c r="E101" i="37"/>
  <c r="G101" i="37" s="1"/>
  <c r="H101" i="37" s="1"/>
  <c r="D117" i="37"/>
  <c r="D623" i="37"/>
  <c r="I15" i="37"/>
  <c r="G330" i="37"/>
  <c r="H330" i="37" s="1"/>
  <c r="E96" i="37"/>
  <c r="G96" i="37" s="1"/>
  <c r="H96" i="37" s="1"/>
  <c r="G614" i="37"/>
  <c r="H614" i="37" s="1"/>
  <c r="E602" i="37"/>
  <c r="E480" i="37"/>
  <c r="G420" i="32"/>
  <c r="F366" i="32"/>
  <c r="G368" i="32"/>
  <c r="F365" i="32"/>
  <c r="F36" i="32"/>
  <c r="G330" i="32"/>
  <c r="F128" i="32"/>
  <c r="G444" i="32"/>
  <c r="F441" i="32"/>
  <c r="G606" i="32"/>
  <c r="F603" i="32"/>
  <c r="G605" i="32"/>
  <c r="F602" i="32"/>
  <c r="G582" i="32"/>
  <c r="F579" i="32"/>
  <c r="G579" i="32" s="1"/>
  <c r="F90" i="32"/>
  <c r="G129" i="32"/>
  <c r="F479" i="32"/>
  <c r="G482" i="32"/>
  <c r="G555" i="32"/>
  <c r="F111" i="32"/>
  <c r="G111" i="32" s="1"/>
  <c r="E89" i="32"/>
  <c r="E86" i="32" s="1"/>
  <c r="E83" i="32" s="1"/>
  <c r="E125" i="32"/>
  <c r="E122" i="32" s="1"/>
  <c r="E119" i="32" s="1"/>
  <c r="E116" i="32" s="1"/>
  <c r="F95" i="32"/>
  <c r="G95" i="32" s="1"/>
  <c r="G329" i="32"/>
  <c r="G566" i="32"/>
  <c r="F563" i="32"/>
  <c r="F61" i="32"/>
  <c r="G61" i="32" s="1"/>
  <c r="G483" i="32"/>
  <c r="G446" i="32"/>
  <c r="F443" i="32"/>
  <c r="F92" i="32"/>
  <c r="G92" i="32" s="1"/>
  <c r="G194" i="32"/>
  <c r="G564" i="32"/>
  <c r="F561" i="32"/>
  <c r="G561" i="32" s="1"/>
  <c r="F578" i="32"/>
  <c r="G578" i="32" s="1"/>
  <c r="G581" i="32"/>
  <c r="F195" i="32"/>
  <c r="G198" i="32"/>
  <c r="G507" i="32"/>
  <c r="F492" i="32"/>
  <c r="G492" i="32" s="1"/>
  <c r="E87" i="32"/>
  <c r="E84" i="32" s="1"/>
  <c r="E622" i="32" s="1"/>
  <c r="G25" i="32"/>
  <c r="F17" i="32"/>
  <c r="D117" i="32"/>
  <c r="F480" i="32" l="1"/>
  <c r="F477" i="32" s="1"/>
  <c r="G603" i="37"/>
  <c r="H603" i="37" s="1"/>
  <c r="E600" i="37"/>
  <c r="F96" i="32"/>
  <c r="G96" i="32" s="1"/>
  <c r="E476" i="37"/>
  <c r="G479" i="37"/>
  <c r="H479" i="37" s="1"/>
  <c r="G16" i="37"/>
  <c r="H16" i="37" s="1"/>
  <c r="E15" i="37"/>
  <c r="G89" i="37"/>
  <c r="H89" i="37" s="1"/>
  <c r="E86" i="37"/>
  <c r="G125" i="37"/>
  <c r="H125" i="37" s="1"/>
  <c r="E122" i="37"/>
  <c r="G440" i="37"/>
  <c r="H440" i="37" s="1"/>
  <c r="E113" i="37"/>
  <c r="G113" i="37" s="1"/>
  <c r="H113" i="37" s="1"/>
  <c r="E123" i="37"/>
  <c r="G126" i="37"/>
  <c r="H126" i="37" s="1"/>
  <c r="G480" i="37"/>
  <c r="H480" i="37" s="1"/>
  <c r="E477" i="37"/>
  <c r="G602" i="37"/>
  <c r="H602" i="37" s="1"/>
  <c r="E599" i="37"/>
  <c r="G90" i="37"/>
  <c r="H90" i="37" s="1"/>
  <c r="E87" i="37"/>
  <c r="F89" i="32"/>
  <c r="G128" i="32"/>
  <c r="F125" i="32"/>
  <c r="F123" i="32"/>
  <c r="G126" i="32"/>
  <c r="G602" i="32"/>
  <c r="F599" i="32"/>
  <c r="G36" i="32"/>
  <c r="F35" i="32"/>
  <c r="F16" i="32"/>
  <c r="G17" i="32"/>
  <c r="G479" i="32"/>
  <c r="G365" i="32"/>
  <c r="F101" i="32"/>
  <c r="G101" i="32" s="1"/>
  <c r="F560" i="32"/>
  <c r="G560" i="32" s="1"/>
  <c r="G563" i="32"/>
  <c r="F600" i="32"/>
  <c r="G603" i="32"/>
  <c r="G195" i="32"/>
  <c r="F93" i="32"/>
  <c r="G93" i="32" s="1"/>
  <c r="G443" i="32"/>
  <c r="F440" i="32"/>
  <c r="G90" i="32"/>
  <c r="G441" i="32"/>
  <c r="F114" i="32"/>
  <c r="G114" i="32" s="1"/>
  <c r="G366" i="32"/>
  <c r="F102" i="32"/>
  <c r="G102" i="32" s="1"/>
  <c r="G480" i="32" l="1"/>
  <c r="E597" i="37"/>
  <c r="G597" i="37" s="1"/>
  <c r="H597" i="37" s="1"/>
  <c r="G600" i="37"/>
  <c r="H600" i="37" s="1"/>
  <c r="G87" i="37"/>
  <c r="H87" i="37" s="1"/>
  <c r="E84" i="37"/>
  <c r="G84" i="37" s="1"/>
  <c r="H84" i="37" s="1"/>
  <c r="E473" i="37"/>
  <c r="G473" i="37" s="1"/>
  <c r="H473" i="37" s="1"/>
  <c r="G476" i="37"/>
  <c r="H476" i="37" s="1"/>
  <c r="G122" i="37"/>
  <c r="H122" i="37" s="1"/>
  <c r="E119" i="37"/>
  <c r="G86" i="37"/>
  <c r="H86" i="37" s="1"/>
  <c r="E83" i="37"/>
  <c r="G83" i="37" s="1"/>
  <c r="H83" i="37" s="1"/>
  <c r="G15" i="37"/>
  <c r="H15" i="37" s="1"/>
  <c r="E596" i="37"/>
  <c r="G596" i="37" s="1"/>
  <c r="H596" i="37" s="1"/>
  <c r="G599" i="37"/>
  <c r="H599" i="37" s="1"/>
  <c r="G477" i="37"/>
  <c r="H477" i="37" s="1"/>
  <c r="E474" i="37"/>
  <c r="G474" i="37" s="1"/>
  <c r="H474" i="37" s="1"/>
  <c r="E120" i="37"/>
  <c r="G123" i="37"/>
  <c r="H123" i="37" s="1"/>
  <c r="F476" i="32"/>
  <c r="G123" i="32"/>
  <c r="F120" i="32"/>
  <c r="F113" i="32"/>
  <c r="G113" i="32" s="1"/>
  <c r="G440" i="32"/>
  <c r="G125" i="32"/>
  <c r="F122" i="32"/>
  <c r="F597" i="32"/>
  <c r="G597" i="32" s="1"/>
  <c r="G600" i="32"/>
  <c r="G477" i="32"/>
  <c r="F474" i="32"/>
  <c r="G474" i="32" s="1"/>
  <c r="G599" i="32"/>
  <c r="F596" i="32"/>
  <c r="G596" i="32" s="1"/>
  <c r="G16" i="32"/>
  <c r="F87" i="32"/>
  <c r="F34" i="32"/>
  <c r="G34" i="32" s="1"/>
  <c r="G35" i="32"/>
  <c r="F86" i="32"/>
  <c r="G89" i="32"/>
  <c r="E623" i="37" l="1"/>
  <c r="G623" i="37" s="1"/>
  <c r="H623" i="37" s="1"/>
  <c r="E116" i="37"/>
  <c r="G116" i="37" s="1"/>
  <c r="H116" i="37" s="1"/>
  <c r="G119" i="37"/>
  <c r="H119" i="37" s="1"/>
  <c r="G120" i="37"/>
  <c r="H120" i="37" s="1"/>
  <c r="E117" i="37"/>
  <c r="G117" i="37" s="1"/>
  <c r="H117" i="37" s="1"/>
  <c r="F473" i="32"/>
  <c r="G473" i="32" s="1"/>
  <c r="G476" i="32"/>
  <c r="G87" i="32"/>
  <c r="F84" i="32"/>
  <c r="G84" i="32" s="1"/>
  <c r="G122" i="32"/>
  <c r="F119" i="32"/>
  <c r="F15" i="32"/>
  <c r="G86" i="32"/>
  <c r="F83" i="32"/>
  <c r="G83" i="32" s="1"/>
  <c r="G120" i="32"/>
  <c r="F117" i="32"/>
  <c r="G117" i="32" s="1"/>
  <c r="F622" i="32" l="1"/>
  <c r="G622" i="32" s="1"/>
  <c r="G15" i="32"/>
  <c r="F116" i="32"/>
  <c r="G116" i="32" s="1"/>
  <c r="G119" i="32"/>
</calcChain>
</file>

<file path=xl/sharedStrings.xml><?xml version="1.0" encoding="utf-8"?>
<sst xmlns="http://schemas.openxmlformats.org/spreadsheetml/2006/main" count="4132" uniqueCount="402">
  <si>
    <t>Cap Sub Parag</t>
  </si>
  <si>
    <t>Denumire indicator</t>
  </si>
  <si>
    <t>TOTAL VENITURI</t>
  </si>
  <si>
    <t>I. VENITURI CURENTE</t>
  </si>
  <si>
    <t>33 10</t>
  </si>
  <si>
    <t>33 10 08</t>
  </si>
  <si>
    <t>35 10</t>
  </si>
  <si>
    <t xml:space="preserve">35 10 50 </t>
  </si>
  <si>
    <t>36 10</t>
  </si>
  <si>
    <t>Diverse venituri</t>
  </si>
  <si>
    <t>36 10 50</t>
  </si>
  <si>
    <t xml:space="preserve">   Alte venituri, din care:</t>
  </si>
  <si>
    <t>42 10</t>
  </si>
  <si>
    <t>42 10 38</t>
  </si>
  <si>
    <t>Alte active fixe</t>
  </si>
  <si>
    <t>45 10</t>
  </si>
  <si>
    <t>45 10 15</t>
  </si>
  <si>
    <t>45 10 15 02</t>
  </si>
  <si>
    <t>Sume primite în contul plăţilor efectuate în anii anteriori</t>
  </si>
  <si>
    <t>45 10 16</t>
  </si>
  <si>
    <t>Sume primite în contul plăţilor efectuate în anul curent</t>
  </si>
  <si>
    <t>48 10</t>
  </si>
  <si>
    <t>48 10 01</t>
  </si>
  <si>
    <t>48 10 01 01</t>
  </si>
  <si>
    <t>48 10 11</t>
  </si>
  <si>
    <t>Instrumentul de Asistenţă pentru Preaderare (IPA II)</t>
  </si>
  <si>
    <t>48 10 11 03</t>
  </si>
  <si>
    <t>48 10 16</t>
  </si>
  <si>
    <t>48 10 16 03</t>
  </si>
  <si>
    <t>70 04 00</t>
  </si>
  <si>
    <t>TOTAL CHELTUIELI</t>
  </si>
  <si>
    <t>01</t>
  </si>
  <si>
    <t>CHELTUIELI CURENTE</t>
  </si>
  <si>
    <t>CHELTUIELI DE PERSONAL</t>
  </si>
  <si>
    <t>58</t>
  </si>
  <si>
    <t>59</t>
  </si>
  <si>
    <t>ALTE CHELTUIELI</t>
  </si>
  <si>
    <t>CHELTUIELI DE CAPITAL</t>
  </si>
  <si>
    <t>TOTAL CHELTUIELI (I+II+III)</t>
  </si>
  <si>
    <t>I. CHELTUIELI DIN SURSE PROPRII</t>
  </si>
  <si>
    <t>70 10</t>
  </si>
  <si>
    <t>10 01</t>
  </si>
  <si>
    <t>10 01 01</t>
  </si>
  <si>
    <t>10 01 06</t>
  </si>
  <si>
    <t>Alte sporuri</t>
  </si>
  <si>
    <t>10 01 12</t>
  </si>
  <si>
    <t>10 01 13</t>
  </si>
  <si>
    <t>10 01 14</t>
  </si>
  <si>
    <t>10 01 30</t>
  </si>
  <si>
    <t>10 02</t>
  </si>
  <si>
    <t>10 03</t>
  </si>
  <si>
    <t>10 03 01</t>
  </si>
  <si>
    <t>10 03 02</t>
  </si>
  <si>
    <t xml:space="preserve">Contribuţii pentru asigurări de şomaj </t>
  </si>
  <si>
    <t>10 03 03</t>
  </si>
  <si>
    <t>Contribuţii pentru asigurări sociale de sănătate</t>
  </si>
  <si>
    <t>10 03 04</t>
  </si>
  <si>
    <t>10 03 06</t>
  </si>
  <si>
    <t>20 01</t>
  </si>
  <si>
    <t>20 01 01</t>
  </si>
  <si>
    <t>Furnituri de birou</t>
  </si>
  <si>
    <t>20 01 02</t>
  </si>
  <si>
    <t>20 01 03</t>
  </si>
  <si>
    <t>20 01 04</t>
  </si>
  <si>
    <t>20 01 05</t>
  </si>
  <si>
    <t>20 01 06</t>
  </si>
  <si>
    <t>Piese de schimb</t>
  </si>
  <si>
    <t>20 01 07</t>
  </si>
  <si>
    <t>Transport</t>
  </si>
  <si>
    <t>20 01 08</t>
  </si>
  <si>
    <t>20 01 09</t>
  </si>
  <si>
    <t>20 01 30</t>
  </si>
  <si>
    <t>20 02 00</t>
  </si>
  <si>
    <t>20 03</t>
  </si>
  <si>
    <t>20 03 01</t>
  </si>
  <si>
    <t xml:space="preserve">20 04 </t>
  </si>
  <si>
    <t>Medicamente şi materiale sanitare</t>
  </si>
  <si>
    <t>20 04 01</t>
  </si>
  <si>
    <t>Medicamente</t>
  </si>
  <si>
    <t>20 04 02</t>
  </si>
  <si>
    <t>Materiale sanitare</t>
  </si>
  <si>
    <t>20 04 03</t>
  </si>
  <si>
    <t>Reactivi</t>
  </si>
  <si>
    <t>20 04 04</t>
  </si>
  <si>
    <t>20 05</t>
  </si>
  <si>
    <t>Bunuri de natura obiectelor de inventar</t>
  </si>
  <si>
    <t>20 05 01</t>
  </si>
  <si>
    <t>20 05 03</t>
  </si>
  <si>
    <t>20 05 30</t>
  </si>
  <si>
    <t>Alte obiecte de inventar</t>
  </si>
  <si>
    <t>20 06</t>
  </si>
  <si>
    <t>20 06 01</t>
  </si>
  <si>
    <t>20 06 02</t>
  </si>
  <si>
    <t>20 09 00</t>
  </si>
  <si>
    <t>Materiale de laborator</t>
  </si>
  <si>
    <t>20 11 00</t>
  </si>
  <si>
    <t>20 12 00</t>
  </si>
  <si>
    <t>20 13 00</t>
  </si>
  <si>
    <t>20 14 00</t>
  </si>
  <si>
    <t>20 16 00</t>
  </si>
  <si>
    <t>20 22 00</t>
  </si>
  <si>
    <t>20 23 00</t>
  </si>
  <si>
    <t>20 24</t>
  </si>
  <si>
    <t>20 24 02</t>
  </si>
  <si>
    <t>20 25 00</t>
  </si>
  <si>
    <t>20 30</t>
  </si>
  <si>
    <t>Alte cheltuieli</t>
  </si>
  <si>
    <t>20 30 01</t>
  </si>
  <si>
    <t>20 30 02</t>
  </si>
  <si>
    <t>20 30 03</t>
  </si>
  <si>
    <t>20 30 04</t>
  </si>
  <si>
    <t>Chirii</t>
  </si>
  <si>
    <t>20 30 09</t>
  </si>
  <si>
    <t>20 30 30</t>
  </si>
  <si>
    <t>56</t>
  </si>
  <si>
    <t>Cheltuieli neeligibile</t>
  </si>
  <si>
    <t>58 01</t>
  </si>
  <si>
    <t>58 01 01</t>
  </si>
  <si>
    <t>58 01 02</t>
  </si>
  <si>
    <t>58 01 03</t>
  </si>
  <si>
    <t>58 11</t>
  </si>
  <si>
    <t>Programe Instrumentul de Asistenţă pentru Preaderare (IPA II)</t>
  </si>
  <si>
    <t>58 11 01</t>
  </si>
  <si>
    <t>58 11 02</t>
  </si>
  <si>
    <t>58 16</t>
  </si>
  <si>
    <t>58 16 02</t>
  </si>
  <si>
    <t>58 16 03</t>
  </si>
  <si>
    <t>59 17</t>
  </si>
  <si>
    <t>70</t>
  </si>
  <si>
    <t xml:space="preserve">   CHELTUIELI DE CAPITAL</t>
  </si>
  <si>
    <t>71</t>
  </si>
  <si>
    <t>Active nefinanciare</t>
  </si>
  <si>
    <t>71 01</t>
  </si>
  <si>
    <t>Active fixe</t>
  </si>
  <si>
    <t>71 01 01</t>
  </si>
  <si>
    <t>Constructii</t>
  </si>
  <si>
    <t>71 01 02</t>
  </si>
  <si>
    <t>Masini, echipamente si mijloace de transport</t>
  </si>
  <si>
    <t>71 01 03</t>
  </si>
  <si>
    <t>Mobilier, aparatura birotica si alte active corporale</t>
  </si>
  <si>
    <t>71 01 30</t>
  </si>
  <si>
    <t>71 03</t>
  </si>
  <si>
    <t>II. CHELTUIELI DIN BUGETUL DE STAT, total din care:</t>
  </si>
  <si>
    <t>20</t>
  </si>
  <si>
    <t>58 03</t>
  </si>
  <si>
    <t>58 03 01</t>
  </si>
  <si>
    <t>58 03 02</t>
  </si>
  <si>
    <t>65</t>
  </si>
  <si>
    <t>65 01 00</t>
  </si>
  <si>
    <t>80 01 30</t>
  </si>
  <si>
    <t>80 10</t>
  </si>
  <si>
    <t>71.01.02</t>
  </si>
  <si>
    <t>III. CHELTUIELI DIN ALTE SURSE</t>
  </si>
  <si>
    <t>56.16</t>
  </si>
  <si>
    <t>Sume aferente Fondului de Solidaritate al Uniunii Europene</t>
  </si>
  <si>
    <t>56 16 02</t>
  </si>
  <si>
    <t>99 10</t>
  </si>
  <si>
    <t>Deficit*)</t>
  </si>
  <si>
    <t>Sector 01- Bugetul de Stat</t>
  </si>
  <si>
    <t>59 40</t>
  </si>
  <si>
    <t>Sume aferente persoanelor cu handicap neincadrate</t>
  </si>
  <si>
    <t>10 03 07</t>
  </si>
  <si>
    <t>Contributia asiguratorie pentru munca</t>
  </si>
  <si>
    <t>10 02 06</t>
  </si>
  <si>
    <t>Vouchere de vacanta</t>
  </si>
  <si>
    <t>Excedent an 2014 = 359.092 mii lei</t>
  </si>
  <si>
    <t>Excedent an 2015 = 310.854 mii lei</t>
  </si>
  <si>
    <t>Deficit an 2016     =   42.634 mii lei</t>
  </si>
  <si>
    <t>10 03 05</t>
  </si>
  <si>
    <t>Prime de asigurare viata platite de angajator pentru angajati</t>
  </si>
  <si>
    <t>10 03 08</t>
  </si>
  <si>
    <t>Contributii platite de angajator in numele angajatului</t>
  </si>
  <si>
    <t>C2 VANZARI DE BUNURI SI SERVICII</t>
  </si>
  <si>
    <t>Venituri din prestari de servicii si alte activitati</t>
  </si>
  <si>
    <t xml:space="preserve">   Venituri din prestari de servicii</t>
  </si>
  <si>
    <t>Amenzi, penalitati si confiscari</t>
  </si>
  <si>
    <t xml:space="preserve">   Alte amenzi, penalitati si confiscari</t>
  </si>
  <si>
    <t>Prestari servicii pentru finantarea actiunilor in domeniul apelor (Hidrologie)</t>
  </si>
  <si>
    <t>Veniturile comisiilor teritoriale privind siguranta barajelor</t>
  </si>
  <si>
    <t>IV. SUBVENTII</t>
  </si>
  <si>
    <t>Subventii de la bugetul de stat</t>
  </si>
  <si>
    <t>Subventii de la bugetul de stat pentru institutii si servicii publice sau activitati finantate integral din venituri proprii</t>
  </si>
  <si>
    <t>Transferuri curente pentru prevenirea si combaterea inundatiilor (stoc de aparare)</t>
  </si>
  <si>
    <t>Credite externe pentru investitii (BDCE V)</t>
  </si>
  <si>
    <t>Alocatii bugetare pentru investitii</t>
  </si>
  <si>
    <t>Alte cheltuieli cu bunuri si servicii</t>
  </si>
  <si>
    <t xml:space="preserve">Subventii de la bugetul de stat catre institutii publice finantate partial sau integral din venituri proprii pentru proiecte finantate din FEN postaderare </t>
  </si>
  <si>
    <t>Sume primite de la UE/alti donatori în contul platilor efectuate si prefinantari</t>
  </si>
  <si>
    <t>Programe comunitare finantate in perioada 2007-2013</t>
  </si>
  <si>
    <t>Prefinantare</t>
  </si>
  <si>
    <t>Alte facilitati si instrumente postaderare</t>
  </si>
  <si>
    <t>Sume primite de la UE/alti donatori in contul platilor efectuate si prefinantari aferente cadrului financiar 2014-2020</t>
  </si>
  <si>
    <t>Fondul European de Dezvoltare Regionala (FEDR)</t>
  </si>
  <si>
    <t>I</t>
  </si>
  <si>
    <t>Credite de angajament</t>
  </si>
  <si>
    <t>II</t>
  </si>
  <si>
    <t>Credite bugetare</t>
  </si>
  <si>
    <t>BUNURI SI SERVICII</t>
  </si>
  <si>
    <t>PROIECTE CU FINANTARE DIN FONDURI EXTERNE NERAMBURSABILE (FEN) POSTADERARE</t>
  </si>
  <si>
    <t>PROIECTE CU FINANTARE DIN FONDURI EXTERNE NERAMBURSABILE AFERENTE CADRULUI  FINANCIAR 2014-2020</t>
  </si>
  <si>
    <t>CHELTUIELI AFERENTE PROGRAMELOR CU FINANTARE RAMBURSABILA</t>
  </si>
  <si>
    <t>Cap. Locuinte, servicii si dezvoltare publica</t>
  </si>
  <si>
    <t>Cheltuieli salariale in bani</t>
  </si>
  <si>
    <t>Salarii de baza</t>
  </si>
  <si>
    <t>Indemnizatii platite unor persoane din afara unitatii</t>
  </si>
  <si>
    <t>Indemnizatii de detasare</t>
  </si>
  <si>
    <t>Alte drepturi salariale in bani</t>
  </si>
  <si>
    <t>Cheltuieli salariale in natura</t>
  </si>
  <si>
    <t xml:space="preserve">   Contributii</t>
  </si>
  <si>
    <t xml:space="preserve">Contributii de asigurari sociale de stat </t>
  </si>
  <si>
    <t xml:space="preserve">Contributii pentru asigurari de accidente de munca si boli profesionale </t>
  </si>
  <si>
    <t xml:space="preserve">Contributii pentru concedii si indemnizatii </t>
  </si>
  <si>
    <t xml:space="preserve">   BUNURI SI SERVICII</t>
  </si>
  <si>
    <t>Bunuri si servicii</t>
  </si>
  <si>
    <t>Materiale pentru curatenie</t>
  </si>
  <si>
    <t>Incalzit, iluminat si forta motrica</t>
  </si>
  <si>
    <t>Apa, canal si salubritate</t>
  </si>
  <si>
    <t>Carburanti si lubrifianti</t>
  </si>
  <si>
    <t>Posta, telecomunicatii, radio, tv, internet</t>
  </si>
  <si>
    <t>Materiale si prestari de servicii cu caracter functional</t>
  </si>
  <si>
    <t>Alte bunuri si servicii pentru intretinere si functionare</t>
  </si>
  <si>
    <t>Reparatii curente</t>
  </si>
  <si>
    <t xml:space="preserve"> Hrana</t>
  </si>
  <si>
    <t>Hrana pentru oameni</t>
  </si>
  <si>
    <t>Dezinfectanti</t>
  </si>
  <si>
    <t>Uniforme si echipament</t>
  </si>
  <si>
    <t>Lenjerie si accesorii de pat</t>
  </si>
  <si>
    <t>Deplasari, detasari, transferari</t>
  </si>
  <si>
    <t xml:space="preserve">     Deplasari interne, detasari, transferari</t>
  </si>
  <si>
    <t xml:space="preserve">     Deplasari in strainatate</t>
  </si>
  <si>
    <t>Carti,  publicatii si materiale documentare</t>
  </si>
  <si>
    <t>Consultanta si expertiza</t>
  </si>
  <si>
    <t>Pregatire profesionala</t>
  </si>
  <si>
    <t>Protectia muncii</t>
  </si>
  <si>
    <t>Studii si cercetari</t>
  </si>
  <si>
    <t>Finantarea actiunilor din domeniul apelor</t>
  </si>
  <si>
    <t>Prevenirea si combaterea inundatiilor si ingheturilor</t>
  </si>
  <si>
    <t>Comisioane si alte costuri aferente imprumuturilor</t>
  </si>
  <si>
    <t>Comisioane si alte costuri aferente imprumuturilor interne</t>
  </si>
  <si>
    <t>Cheltuieli judiciare si extrajudiciare derivate din actiuni in reprezentarea intereselor statului, potrivit dispozitiilor legale</t>
  </si>
  <si>
    <t>Reclama si publicitate</t>
  </si>
  <si>
    <t>Protocol si reprezentare</t>
  </si>
  <si>
    <t>Prime de asigurare non-viata</t>
  </si>
  <si>
    <t>Executarea silita a creantelor bugetare</t>
  </si>
  <si>
    <t>Finantare nationala</t>
  </si>
  <si>
    <t>Finantare externa nerambursabila</t>
  </si>
  <si>
    <t>Programe din Fondul European de Dezvoltare Regionala (FEDR)</t>
  </si>
  <si>
    <t>Finantare Externa Nerambursabila</t>
  </si>
  <si>
    <t>Despagubiri civile</t>
  </si>
  <si>
    <t>71 04 00</t>
  </si>
  <si>
    <t>Reparatii capitale aferente active fixe</t>
  </si>
  <si>
    <t>PROIECTE CU FINANTARE DIN FONDURI EXTERNE NERAMBURSABILE (FEN) POSTADERARE AFERENTE CADRULUI FINANCIAR 2014-2020</t>
  </si>
  <si>
    <t>Cap. Actiuni generale economice, comerciale si de munca</t>
  </si>
  <si>
    <t xml:space="preserve">Prevenirea si combaterea inundatiilor si ingheturilor </t>
  </si>
  <si>
    <t>Cheltuieli aferente programelor cu finantare rambursabila                         (BDCE V)</t>
  </si>
  <si>
    <t>58 03 03</t>
  </si>
  <si>
    <t>Venituri din proprietate</t>
  </si>
  <si>
    <t>Venituri din dividende</t>
  </si>
  <si>
    <t>Dividende de la societatile si companiile nationale si societatile cu capital majoritar de stat</t>
  </si>
  <si>
    <t>Venituri din producerea riscurilor asigurate</t>
  </si>
  <si>
    <t>Sume primite in contul platilor efectuate in anii anteriori</t>
  </si>
  <si>
    <t>48 10 01 02</t>
  </si>
  <si>
    <t>48 10 01 03</t>
  </si>
  <si>
    <t>36 10 04</t>
  </si>
  <si>
    <t>30 10 08 03</t>
  </si>
  <si>
    <t>30 10 08</t>
  </si>
  <si>
    <t>30 10</t>
  </si>
  <si>
    <t>Drepturi de delegare</t>
  </si>
  <si>
    <t>10 01 17</t>
  </si>
  <si>
    <t>Indemnizatie de hrana</t>
  </si>
  <si>
    <t>ASISTENTA SOCIALA</t>
  </si>
  <si>
    <t>Ajutoare sociale</t>
  </si>
  <si>
    <t>Tichete de cresa si tichete sociale pentru gradinita</t>
  </si>
  <si>
    <t>Deficit an 2018     = 155.786 mii lei</t>
  </si>
  <si>
    <t>5=4-3</t>
  </si>
  <si>
    <t>57 02</t>
  </si>
  <si>
    <t>57 02 03</t>
  </si>
  <si>
    <t>Deficit an 2017     =  181.467 mii lei</t>
  </si>
  <si>
    <t>Programe din Fondul Social European (FSE)</t>
  </si>
  <si>
    <t>58 16 01</t>
  </si>
  <si>
    <t>58 02</t>
  </si>
  <si>
    <t>58 02 01</t>
  </si>
  <si>
    <t>58 02 02</t>
  </si>
  <si>
    <t>48 10 02</t>
  </si>
  <si>
    <t>48 10 02 01</t>
  </si>
  <si>
    <t>Fondul Social European (FSE)</t>
  </si>
  <si>
    <t>48 10 11 01</t>
  </si>
  <si>
    <t>48 10 11 02</t>
  </si>
  <si>
    <t>48 10 16 01</t>
  </si>
  <si>
    <t>31 10</t>
  </si>
  <si>
    <t>31 10 03</t>
  </si>
  <si>
    <t>Alte venituri din dobanzi</t>
  </si>
  <si>
    <t>Titlu Art Alin</t>
  </si>
  <si>
    <t xml:space="preserve"> - mii lei -</t>
  </si>
  <si>
    <t>48 10 02 02</t>
  </si>
  <si>
    <t>48 10 02 03</t>
  </si>
  <si>
    <t>48 10 16 02</t>
  </si>
  <si>
    <t>Programe Intrumentul European de Vecinatate (ENI)</t>
  </si>
  <si>
    <t>58 12</t>
  </si>
  <si>
    <t>58 12 01</t>
  </si>
  <si>
    <t>58 12 02</t>
  </si>
  <si>
    <t>Deficit an 2019     = 176.226 mii lei</t>
  </si>
  <si>
    <t>48 10 12</t>
  </si>
  <si>
    <t>48 10 12 03</t>
  </si>
  <si>
    <t>Programe din Fondul de Coeziune (FC)</t>
  </si>
  <si>
    <t>Director DEF</t>
  </si>
  <si>
    <t>Întocmit</t>
  </si>
  <si>
    <t>George Croitoru</t>
  </si>
  <si>
    <t>Liliana MICHINECI</t>
  </si>
  <si>
    <t>45 10 16 02</t>
  </si>
  <si>
    <t>10 01 05</t>
  </si>
  <si>
    <t>Sporuri pentru conditii de munca</t>
  </si>
  <si>
    <t>58 12 03</t>
  </si>
  <si>
    <t>Deficit an 2020     =   66.728 mii lei</t>
  </si>
  <si>
    <t>%</t>
  </si>
  <si>
    <t>5=4/3</t>
  </si>
  <si>
    <t>85 01</t>
  </si>
  <si>
    <t>Plati efectuate in anii precedenti si recuperate in anul curent</t>
  </si>
  <si>
    <t>Alte  active fixe</t>
  </si>
  <si>
    <t>58.16</t>
  </si>
  <si>
    <t>Excedent an 2021  = 213.359 mii lei</t>
  </si>
  <si>
    <t>42 10 89</t>
  </si>
  <si>
    <t>Alocări de sume din PNRR aferente componentei împrumuturi</t>
  </si>
  <si>
    <t>42 10 89 01</t>
  </si>
  <si>
    <t>Fonduri din împrumut rambursabil</t>
  </si>
  <si>
    <t>42 10 89 02</t>
  </si>
  <si>
    <t>Finanțare publică națională</t>
  </si>
  <si>
    <t>42 10 89 03</t>
  </si>
  <si>
    <t>Sume aferente TVA</t>
  </si>
  <si>
    <t>48 08</t>
  </si>
  <si>
    <t>48 08 15</t>
  </si>
  <si>
    <t>Alte programe comunitare finanțate în perioada 2014-2022 (APC)</t>
  </si>
  <si>
    <t>48 08 15 03</t>
  </si>
  <si>
    <t>IV. CHELTUIELI AFERERENTE COMPONENTEI DE ÎMPRUMUT A PNRR</t>
  </si>
  <si>
    <t>10 02 30</t>
  </si>
  <si>
    <t>Alte drepturi salariale in natura</t>
  </si>
  <si>
    <t>56 48</t>
  </si>
  <si>
    <t>Programe finanțate din Fondul European de Dezvoltare Regională (FEDR), aferente cadrului financiar 2021-2027</t>
  </si>
  <si>
    <t>56 48 01</t>
  </si>
  <si>
    <t>56 48 02</t>
  </si>
  <si>
    <t>56 48 03</t>
  </si>
  <si>
    <t>58 15</t>
  </si>
  <si>
    <t>58 15 02</t>
  </si>
  <si>
    <t>58 15 03</t>
  </si>
  <si>
    <t>PROIECTE CU FINANTARE DIN SUMELE AFERENTE COMPONENTEI DE ÎMPRUMUT A PNRR</t>
  </si>
  <si>
    <t>61.01</t>
  </si>
  <si>
    <t>61.02</t>
  </si>
  <si>
    <t>61.03</t>
  </si>
  <si>
    <t>Reparatii capitale</t>
  </si>
  <si>
    <t xml:space="preserve">       Șef Serviciu AEPEB</t>
  </si>
  <si>
    <t>Liliana Mocanu</t>
  </si>
  <si>
    <t>42 10.39</t>
  </si>
  <si>
    <t>Șef Serviciu AEPEB</t>
  </si>
  <si>
    <t>Anexa nr. 2</t>
  </si>
  <si>
    <t>la Referatul nr. 4278/LM/21.06.2023</t>
  </si>
  <si>
    <t>AVIZAT</t>
  </si>
  <si>
    <t>DIRECTOR GENERAL</t>
  </si>
  <si>
    <t>Ing. Sorin LUCACI</t>
  </si>
  <si>
    <t>42 10 70</t>
  </si>
  <si>
    <t>Subvenţii de la bugetul de stat către instituţii publice finanţate parţial sau integral din venituri proprii necesare susţinerii derulării proiectelor finanţate din fonduri externe nerambursabile (FEN) postaderare aferete perioadei de programare 2014-2020</t>
  </si>
  <si>
    <t>45 10 16 03</t>
  </si>
  <si>
    <t>56 72</t>
  </si>
  <si>
    <t>Alte programe comunitare finantate in perioada 2021-2027</t>
  </si>
  <si>
    <t>56 72 02</t>
  </si>
  <si>
    <t>Active financiare</t>
  </si>
  <si>
    <t>72 01</t>
  </si>
  <si>
    <t>72 01 01</t>
  </si>
  <si>
    <t>Participare la capitalul social al societatilor comerciale</t>
  </si>
  <si>
    <t>INFLUENŢE 
  (+/ -)</t>
  </si>
  <si>
    <t>48 10 15</t>
  </si>
  <si>
    <t>48 10 15 03</t>
  </si>
  <si>
    <t>Excedent an 2022  = 15.811 mii lei</t>
  </si>
  <si>
    <t>PROGRAM 2024</t>
  </si>
  <si>
    <t>41 10</t>
  </si>
  <si>
    <t>Alte operaţiuni financiare</t>
  </si>
  <si>
    <t>41 10 07</t>
  </si>
  <si>
    <t>Venituri proprii redistribuite intre institutii publice finantate integral din venituri proprii</t>
  </si>
  <si>
    <t>42 10 93</t>
  </si>
  <si>
    <t>Subvenţii de la bugetul de stat necesare susţinerii derulării proiectelor finanţate din fonduri externe nerambursabile (FEN) postaderare, aferete perioadei de programare 2021-2027</t>
  </si>
  <si>
    <t>42 10 93 04</t>
  </si>
  <si>
    <t>Subvenţii de la bugetul de stat către instituţii publice finanţate parţial sau integral din venituri proprii pentru proiecte finanţate din FEN postaderare, aferente perioadei de programare 2021-2027</t>
  </si>
  <si>
    <t>56 56</t>
  </si>
  <si>
    <t>Asistenţă tehnică în cadrul programelor operaţionale, altele decât Programul Operaţional Asistenţă Tehnică, aferentă cadrului financiar 2021-2027</t>
  </si>
  <si>
    <t>56 56 02</t>
  </si>
  <si>
    <t>Proiecte cu finantare din fonduri externe nerambursabile (FEN) postaderare</t>
  </si>
  <si>
    <t>56.50</t>
  </si>
  <si>
    <t>Programe finanțate din Fondul de Coeziune (FC), aferente cadrului financiar 2021-2027</t>
  </si>
  <si>
    <t>56 50 01</t>
  </si>
  <si>
    <t>56 50 02</t>
  </si>
  <si>
    <t>56 50 03</t>
  </si>
  <si>
    <t>Excedent an 2023  = 258.682 mii lei</t>
  </si>
  <si>
    <t>TOTAL                    =    534.957 mii lei</t>
  </si>
  <si>
    <t>PROGRAM 
2024</t>
  </si>
  <si>
    <t>Anexa nr. 4</t>
  </si>
  <si>
    <t>Anexa nr. 1</t>
  </si>
  <si>
    <t>BUGETUL DE VENITURI SI CHELTUIELI RECTIFICAT AL A.N.A.R.
PE ANUL 2024</t>
  </si>
  <si>
    <t>*) Deficitul pentru anul 2024 va fi acoperit din excedentul anilor anteriori, astfel:</t>
  </si>
  <si>
    <t>Anexa nr. 3</t>
  </si>
  <si>
    <t>BUGETUL DE VENITURI SI CHELTUIELI  RECTIFICAT AL A.N.A.R. PE ANUL 2024
COMPARATIV CU BUGETUL APROBAT PRIN H.G. nr. 233/2024</t>
  </si>
  <si>
    <t>PROGRAM 2024 APROBAT 
CF. H.G.
 nr. 233/2024</t>
  </si>
  <si>
    <t>BUGETUL DE VENITURI SI CHELTUIELI  RECTIFICAT AL A.N.A.R. PE ANUL 2024
COMPARATIV CU EXECUTIA LA DATA DE 31.03.2024</t>
  </si>
  <si>
    <t>EXECUTIA 
LA DATA DE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</si>
</sst>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b/>
      <sz val="10"/>
      <name val="Times New Roman"/>
      <family val="1"/>
    </font>
    <font>
      <b/>
      <i/>
      <sz val="10"/>
      <name val="Times New Roman"/>
      <family val="1"/>
    </font>
    <font>
      <b/>
      <sz val="10"/>
      <color theme="1"/>
      <name val="Times New Roman"/>
      <family val="1"/>
    </font>
    <font>
      <sz val="10"/>
      <color theme="1"/>
      <name val="Times New Roman"/>
      <family val="1"/>
    </font>
    <font>
      <b/>
      <u/>
      <sz val="10"/>
      <color theme="1"/>
      <name val="Times New Roman"/>
      <family val="1"/>
    </font>
    <font>
      <sz val="10"/>
      <color theme="0"/>
      <name val="Times New Roman"/>
      <family val="1"/>
    </font>
    <font>
      <sz val="10"/>
      <name val="Times New Roman"/>
      <family val="1"/>
    </font>
    <font>
      <sz val="9"/>
      <color theme="1"/>
      <name val="Calibri"/>
      <family val="2"/>
      <scheme val="minor"/>
    </font>
    <font>
      <b/>
      <sz val="9"/>
      <color theme="1"/>
      <name val="Calibri"/>
      <family val="2"/>
      <scheme val="minor"/>
    </font>
    <font>
      <b/>
      <sz val="10"/>
      <color theme="0"/>
      <name val="Times New Roman"/>
      <family val="1"/>
    </font>
  </fonts>
  <fills count="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2" fillId="0" borderId="0"/>
    <xf numFmtId="0" fontId="1" fillId="0" borderId="0"/>
  </cellStyleXfs>
  <cellXfs count="144">
    <xf numFmtId="0" fontId="0" fillId="0" borderId="0" xfId="0"/>
    <xf numFmtId="3" fontId="4" fillId="4" borderId="1" xfId="1" applyNumberFormat="1" applyFont="1" applyFill="1" applyBorder="1" applyAlignment="1">
      <alignment horizontal="left" vertical="top" wrapText="1"/>
    </xf>
    <xf numFmtId="3" fontId="4" fillId="4" borderId="1" xfId="1" applyNumberFormat="1" applyFont="1" applyFill="1" applyBorder="1" applyAlignment="1">
      <alignment horizontal="right" vertical="top" wrapText="1"/>
    </xf>
    <xf numFmtId="49" fontId="4" fillId="4" borderId="1" xfId="0" applyNumberFormat="1" applyFont="1" applyFill="1" applyBorder="1" applyAlignment="1">
      <alignment horizontal="center" vertical="top"/>
    </xf>
    <xf numFmtId="3" fontId="4" fillId="0" borderId="1" xfId="1" applyNumberFormat="1" applyFont="1" applyBorder="1" applyAlignment="1" applyProtection="1">
      <alignment horizontal="left" vertical="top" wrapText="1"/>
      <protection locked="0"/>
    </xf>
    <xf numFmtId="3" fontId="4" fillId="4" borderId="1" xfId="1" applyNumberFormat="1" applyFont="1" applyFill="1" applyBorder="1" applyAlignment="1" applyProtection="1">
      <alignment horizontal="left" vertical="top" wrapText="1"/>
      <protection locked="0"/>
    </xf>
    <xf numFmtId="49"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pplyProtection="1">
      <alignment horizontal="center" vertical="top" wrapText="1"/>
      <protection locked="0"/>
    </xf>
    <xf numFmtId="3" fontId="4" fillId="0" borderId="1" xfId="0" applyNumberFormat="1" applyFont="1" applyBorder="1" applyAlignment="1" applyProtection="1">
      <alignment horizontal="center" vertical="center"/>
      <protection locked="0"/>
    </xf>
    <xf numFmtId="3" fontId="4" fillId="3" borderId="1" xfId="1" applyNumberFormat="1" applyFont="1" applyFill="1" applyBorder="1" applyAlignment="1">
      <alignment horizontal="left" vertical="top" wrapText="1"/>
    </xf>
    <xf numFmtId="3" fontId="4" fillId="3" borderId="1" xfId="1" applyNumberFormat="1" applyFont="1" applyFill="1" applyBorder="1" applyAlignment="1">
      <alignment vertical="top" wrapText="1"/>
    </xf>
    <xf numFmtId="3" fontId="4" fillId="4" borderId="1" xfId="0" applyNumberFormat="1" applyFont="1" applyFill="1" applyBorder="1" applyAlignment="1">
      <alignment horizontal="center" vertical="top"/>
    </xf>
    <xf numFmtId="3" fontId="4" fillId="4" borderId="1" xfId="1" applyNumberFormat="1" applyFont="1" applyFill="1" applyBorder="1" applyAlignment="1">
      <alignment vertical="top" wrapText="1"/>
    </xf>
    <xf numFmtId="3" fontId="4" fillId="0" borderId="1" xfId="1" applyNumberFormat="1" applyFont="1" applyBorder="1" applyAlignment="1" applyProtection="1">
      <alignment vertical="top" wrapText="1"/>
      <protection locked="0"/>
    </xf>
    <xf numFmtId="3" fontId="4" fillId="0" borderId="1" xfId="0" applyNumberFormat="1" applyFont="1" applyBorder="1" applyAlignment="1" applyProtection="1">
      <alignment horizontal="center" vertical="top"/>
      <protection locked="0"/>
    </xf>
    <xf numFmtId="3" fontId="4" fillId="4" borderId="1" xfId="0" applyNumberFormat="1" applyFont="1" applyFill="1" applyBorder="1" applyAlignment="1">
      <alignment horizontal="left" vertical="top" wrapText="1"/>
    </xf>
    <xf numFmtId="3" fontId="4" fillId="4" borderId="1" xfId="1" applyNumberFormat="1" applyFont="1" applyFill="1" applyBorder="1" applyAlignment="1" applyProtection="1">
      <alignment vertical="top" wrapText="1"/>
      <protection locked="0"/>
    </xf>
    <xf numFmtId="3" fontId="4" fillId="5" borderId="1" xfId="0" applyNumberFormat="1" applyFont="1" applyFill="1" applyBorder="1" applyAlignment="1">
      <alignment horizontal="center" vertical="top"/>
    </xf>
    <xf numFmtId="3" fontId="4" fillId="5" borderId="1" xfId="1" applyNumberFormat="1" applyFont="1" applyFill="1" applyBorder="1" applyAlignment="1">
      <alignment horizontal="left" vertical="top" wrapText="1"/>
    </xf>
    <xf numFmtId="3" fontId="4" fillId="5" borderId="1" xfId="1" applyNumberFormat="1" applyFont="1" applyFill="1" applyBorder="1" applyAlignment="1">
      <alignment vertical="top" wrapText="1"/>
    </xf>
    <xf numFmtId="3" fontId="4" fillId="3" borderId="1" xfId="0" applyNumberFormat="1" applyFont="1" applyFill="1" applyBorder="1" applyAlignment="1">
      <alignment horizontal="center" vertical="top"/>
    </xf>
    <xf numFmtId="3" fontId="4" fillId="4" borderId="1" xfId="1" applyNumberFormat="1" applyFont="1" applyFill="1" applyBorder="1" applyAlignment="1">
      <alignment horizontal="left" vertical="top"/>
    </xf>
    <xf numFmtId="3" fontId="4" fillId="4" borderId="1" xfId="0" applyNumberFormat="1" applyFont="1" applyFill="1" applyBorder="1" applyAlignment="1">
      <alignment horizontal="center" vertical="center"/>
    </xf>
    <xf numFmtId="3" fontId="4" fillId="4" borderId="1" xfId="1" applyNumberFormat="1" applyFont="1" applyFill="1" applyBorder="1" applyAlignment="1">
      <alignment vertical="top"/>
    </xf>
    <xf numFmtId="3" fontId="4" fillId="4" borderId="1" xfId="0" applyNumberFormat="1" applyFont="1" applyFill="1" applyBorder="1" applyAlignment="1" applyProtection="1">
      <alignment horizontal="center" vertical="top"/>
      <protection locked="0"/>
    </xf>
    <xf numFmtId="3" fontId="4" fillId="0" borderId="1" xfId="1" applyNumberFormat="1" applyFont="1" applyBorder="1" applyAlignment="1">
      <alignment vertical="top" wrapText="1"/>
    </xf>
    <xf numFmtId="3" fontId="4" fillId="4" borderId="1" xfId="1" applyNumberFormat="1" applyFont="1" applyFill="1" applyBorder="1" applyAlignment="1">
      <alignment vertical="center" wrapText="1"/>
    </xf>
    <xf numFmtId="3" fontId="4" fillId="4" borderId="1" xfId="2" applyNumberFormat="1" applyFont="1" applyFill="1" applyBorder="1" applyAlignment="1">
      <alignment horizontal="center" vertical="center"/>
    </xf>
    <xf numFmtId="3" fontId="4" fillId="4" borderId="1" xfId="0" applyNumberFormat="1" applyFont="1" applyFill="1" applyBorder="1" applyAlignment="1" applyProtection="1">
      <alignment vertical="top" wrapText="1"/>
      <protection locked="0"/>
    </xf>
    <xf numFmtId="3" fontId="4" fillId="7" borderId="1" xfId="0" applyNumberFormat="1" applyFont="1" applyFill="1" applyBorder="1" applyAlignment="1">
      <alignment horizontal="center" vertical="top"/>
    </xf>
    <xf numFmtId="3" fontId="4" fillId="7" borderId="1" xfId="1" applyNumberFormat="1" applyFont="1" applyFill="1" applyBorder="1" applyAlignment="1">
      <alignment horizontal="left" vertical="top" wrapText="1"/>
    </xf>
    <xf numFmtId="3" fontId="4" fillId="5"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top"/>
    </xf>
    <xf numFmtId="3" fontId="4" fillId="6" borderId="1" xfId="1" applyNumberFormat="1" applyFont="1" applyFill="1" applyBorder="1" applyAlignment="1">
      <alignment horizontal="left" vertical="top" wrapText="1"/>
    </xf>
    <xf numFmtId="3" fontId="4" fillId="6" borderId="1" xfId="1" applyNumberFormat="1" applyFont="1" applyFill="1" applyBorder="1" applyAlignment="1">
      <alignment vertical="top" wrapText="1"/>
    </xf>
    <xf numFmtId="3" fontId="4" fillId="6" borderId="1" xfId="0" applyNumberFormat="1" applyFont="1" applyFill="1" applyBorder="1" applyAlignment="1">
      <alignment vertical="top" wrapText="1"/>
    </xf>
    <xf numFmtId="3" fontId="4" fillId="4" borderId="1" xfId="1" applyNumberFormat="1" applyFont="1" applyFill="1" applyBorder="1" applyAlignment="1">
      <alignment horizontal="left" vertical="center" wrapText="1"/>
    </xf>
    <xf numFmtId="3" fontId="5" fillId="4" borderId="1" xfId="1" applyNumberFormat="1" applyFont="1" applyFill="1" applyBorder="1" applyAlignment="1">
      <alignment horizontal="left" vertical="top" wrapText="1"/>
    </xf>
    <xf numFmtId="3" fontId="4" fillId="4" borderId="1" xfId="0" applyNumberFormat="1" applyFont="1" applyFill="1" applyBorder="1" applyAlignment="1">
      <alignment horizontal="left" vertical="center"/>
    </xf>
    <xf numFmtId="3" fontId="4" fillId="4" borderId="1" xfId="1" applyNumberFormat="1" applyFont="1" applyFill="1" applyBorder="1" applyAlignment="1">
      <alignment horizontal="center" vertical="top" wrapText="1"/>
    </xf>
    <xf numFmtId="3" fontId="4" fillId="4" borderId="1" xfId="1" applyNumberFormat="1" applyFont="1" applyFill="1" applyBorder="1" applyAlignment="1" applyProtection="1">
      <alignment horizontal="center" vertical="top" wrapText="1"/>
      <protection locked="0"/>
    </xf>
    <xf numFmtId="3" fontId="4" fillId="4" borderId="1" xfId="1" applyNumberFormat="1" applyFont="1" applyFill="1" applyBorder="1" applyAlignment="1">
      <alignment horizontal="center" vertical="top"/>
    </xf>
    <xf numFmtId="3" fontId="4" fillId="4" borderId="1" xfId="0" applyNumberFormat="1" applyFont="1" applyFill="1" applyBorder="1" applyAlignment="1" applyProtection="1">
      <alignment horizontal="center" vertical="center"/>
      <protection locked="0"/>
    </xf>
    <xf numFmtId="3" fontId="4" fillId="4" borderId="1" xfId="0" applyNumberFormat="1" applyFont="1" applyFill="1" applyBorder="1" applyAlignment="1" applyProtection="1">
      <alignment horizontal="left" vertical="top" wrapText="1"/>
      <protection locked="0"/>
    </xf>
    <xf numFmtId="3"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left" vertical="top" wrapText="1"/>
    </xf>
    <xf numFmtId="49" fontId="4" fillId="0" borderId="1" xfId="0" applyNumberFormat="1" applyFont="1" applyBorder="1" applyAlignment="1" applyProtection="1">
      <alignment horizontal="center" vertical="top"/>
      <protection locked="0"/>
    </xf>
    <xf numFmtId="3" fontId="4" fillId="0" borderId="1" xfId="0" applyNumberFormat="1" applyFont="1" applyBorder="1" applyAlignment="1">
      <alignment horizontal="center" vertical="center"/>
    </xf>
    <xf numFmtId="3" fontId="4" fillId="0" borderId="1" xfId="1" applyNumberFormat="1" applyFont="1" applyBorder="1" applyAlignment="1">
      <alignment horizontal="left" vertical="center"/>
    </xf>
    <xf numFmtId="3" fontId="4" fillId="0" borderId="1" xfId="0" applyNumberFormat="1" applyFont="1" applyBorder="1" applyAlignment="1" applyProtection="1">
      <alignment horizontal="left" vertical="top" wrapText="1"/>
      <protection locked="0"/>
    </xf>
    <xf numFmtId="3" fontId="4" fillId="7" borderId="1" xfId="1" applyNumberFormat="1" applyFont="1" applyFill="1" applyBorder="1" applyAlignment="1">
      <alignment horizontal="left" vertical="top"/>
    </xf>
    <xf numFmtId="3" fontId="4" fillId="0" borderId="1" xfId="0" applyNumberFormat="1" applyFont="1" applyBorder="1" applyAlignment="1">
      <alignment horizontal="center" vertical="top"/>
    </xf>
    <xf numFmtId="3" fontId="4" fillId="0" borderId="1" xfId="1" applyNumberFormat="1" applyFont="1" applyBorder="1" applyAlignment="1">
      <alignment horizontal="left" vertical="top"/>
    </xf>
    <xf numFmtId="3" fontId="4" fillId="0" borderId="1" xfId="0" applyNumberFormat="1" applyFont="1" applyBorder="1" applyAlignment="1" applyProtection="1">
      <alignment horizontal="left" vertical="center"/>
      <protection locked="0"/>
    </xf>
    <xf numFmtId="3" fontId="4" fillId="0" borderId="1" xfId="0" applyNumberFormat="1" applyFont="1" applyBorder="1" applyAlignment="1" applyProtection="1">
      <alignment vertical="center"/>
      <protection locked="0"/>
    </xf>
    <xf numFmtId="3" fontId="4" fillId="0" borderId="1" xfId="1" applyNumberFormat="1" applyFont="1" applyBorder="1" applyAlignment="1" applyProtection="1">
      <alignment horizontal="left" vertical="top"/>
      <protection locked="0"/>
    </xf>
    <xf numFmtId="3" fontId="4" fillId="0" borderId="1" xfId="1" applyNumberFormat="1" applyFont="1" applyBorder="1" applyAlignment="1" applyProtection="1">
      <alignment vertical="top"/>
      <protection locked="0"/>
    </xf>
    <xf numFmtId="3" fontId="4" fillId="0" borderId="1" xfId="1" applyNumberFormat="1" applyFont="1" applyBorder="1" applyAlignment="1" applyProtection="1">
      <alignment horizontal="left" vertical="center" wrapText="1"/>
      <protection locked="0"/>
    </xf>
    <xf numFmtId="3" fontId="4" fillId="0" borderId="1" xfId="1" applyNumberFormat="1" applyFont="1" applyBorder="1" applyAlignment="1" applyProtection="1">
      <alignment vertical="center" wrapText="1"/>
      <protection locked="0"/>
    </xf>
    <xf numFmtId="3" fontId="4" fillId="0" borderId="1" xfId="0" applyNumberFormat="1" applyFont="1" applyBorder="1" applyAlignment="1" applyProtection="1">
      <alignment vertical="top"/>
      <protection locked="0"/>
    </xf>
    <xf numFmtId="3" fontId="4" fillId="4" borderId="1" xfId="2" applyNumberFormat="1" applyFont="1" applyFill="1" applyBorder="1" applyAlignment="1">
      <alignment horizontal="left" vertical="center" wrapText="1"/>
    </xf>
    <xf numFmtId="3" fontId="4" fillId="4" borderId="1" xfId="2" applyNumberFormat="1" applyFont="1" applyFill="1" applyBorder="1" applyAlignment="1">
      <alignment vertical="center" wrapText="1"/>
    </xf>
    <xf numFmtId="3" fontId="4" fillId="0" borderId="1" xfId="2" applyNumberFormat="1" applyFont="1" applyBorder="1" applyAlignment="1" applyProtection="1">
      <alignment horizontal="center" vertical="center"/>
      <protection locked="0"/>
    </xf>
    <xf numFmtId="3" fontId="4" fillId="0" borderId="1" xfId="2" applyNumberFormat="1" applyFont="1" applyBorder="1" applyAlignment="1" applyProtection="1">
      <alignment horizontal="left" vertical="center" wrapText="1"/>
      <protection locked="0"/>
    </xf>
    <xf numFmtId="3" fontId="4" fillId="0" borderId="1" xfId="2" applyNumberFormat="1" applyFont="1" applyBorder="1" applyAlignment="1" applyProtection="1">
      <alignment vertical="center" wrapText="1"/>
      <protection locked="0"/>
    </xf>
    <xf numFmtId="3" fontId="4" fillId="0" borderId="1" xfId="2" applyNumberFormat="1" applyFont="1" applyBorder="1" applyAlignment="1" applyProtection="1">
      <alignment horizontal="left" vertical="top" wrapText="1"/>
      <protection locked="0"/>
    </xf>
    <xf numFmtId="3" fontId="4" fillId="0" borderId="1" xfId="2" applyNumberFormat="1" applyFont="1" applyBorder="1" applyAlignment="1" applyProtection="1">
      <alignment vertical="top" wrapText="1"/>
      <protection locked="0"/>
    </xf>
    <xf numFmtId="3" fontId="4" fillId="4" borderId="1" xfId="2" applyNumberFormat="1" applyFont="1" applyFill="1" applyBorder="1" applyAlignment="1">
      <alignment horizontal="left" vertical="top" wrapText="1"/>
    </xf>
    <xf numFmtId="3" fontId="4" fillId="0" borderId="1" xfId="0" applyNumberFormat="1" applyFont="1" applyBorder="1" applyAlignment="1" applyProtection="1">
      <alignment vertical="top" wrapText="1"/>
      <protection locked="0"/>
    </xf>
    <xf numFmtId="3" fontId="4" fillId="0" borderId="1" xfId="1" applyNumberFormat="1" applyFont="1" applyBorder="1" applyAlignment="1">
      <alignment horizontal="left" vertical="top" wrapText="1"/>
    </xf>
    <xf numFmtId="49" fontId="4" fillId="0" borderId="1" xfId="0" applyNumberFormat="1" applyFont="1" applyBorder="1" applyAlignment="1">
      <alignment horizontal="center" vertical="top"/>
    </xf>
    <xf numFmtId="3" fontId="4" fillId="0" borderId="1" xfId="1" applyNumberFormat="1" applyFont="1" applyBorder="1" applyAlignment="1">
      <alignment horizontal="right" vertical="top" wrapText="1"/>
    </xf>
    <xf numFmtId="3" fontId="4" fillId="0" borderId="1" xfId="1" applyNumberFormat="1" applyFont="1" applyBorder="1" applyAlignment="1">
      <alignment horizontal="center" vertical="center" wrapText="1"/>
    </xf>
    <xf numFmtId="3" fontId="4" fillId="3" borderId="1" xfId="1" applyNumberFormat="1" applyFont="1" applyFill="1" applyBorder="1" applyAlignment="1">
      <alignment horizontal="left" vertical="top"/>
    </xf>
    <xf numFmtId="3" fontId="4" fillId="0" borderId="1" xfId="1" applyNumberFormat="1" applyFont="1" applyBorder="1" applyAlignment="1">
      <alignment horizontal="center" vertical="top" wrapText="1"/>
    </xf>
    <xf numFmtId="3" fontId="4" fillId="7" borderId="1" xfId="1" applyNumberFormat="1" applyFont="1" applyFill="1" applyBorder="1" applyAlignment="1">
      <alignment vertical="top" wrapText="1"/>
    </xf>
    <xf numFmtId="3" fontId="4" fillId="7" borderId="1" xfId="1" applyNumberFormat="1" applyFont="1" applyFill="1" applyBorder="1" applyAlignment="1" applyProtection="1">
      <alignment vertical="top" wrapText="1"/>
      <protection locked="0"/>
    </xf>
    <xf numFmtId="49" fontId="4" fillId="0" borderId="0" xfId="1" quotePrefix="1" applyNumberFormat="1" applyFont="1" applyAlignment="1">
      <alignment horizontal="right" wrapText="1"/>
    </xf>
    <xf numFmtId="3" fontId="4" fillId="4" borderId="2" xfId="2" applyNumberFormat="1" applyFont="1" applyFill="1" applyBorder="1" applyAlignment="1">
      <alignment horizontal="left" vertical="center" wrapText="1"/>
    </xf>
    <xf numFmtId="3" fontId="6" fillId="4" borderId="3" xfId="2" applyNumberFormat="1" applyFont="1" applyFill="1" applyBorder="1" applyAlignment="1">
      <alignment horizontal="center" vertical="top"/>
    </xf>
    <xf numFmtId="3" fontId="6" fillId="4" borderId="1" xfId="2" applyNumberFormat="1" applyFont="1" applyFill="1" applyBorder="1" applyAlignment="1">
      <alignment horizontal="center" vertical="top"/>
    </xf>
    <xf numFmtId="3" fontId="6" fillId="4" borderId="2" xfId="1" applyNumberFormat="1" applyFont="1" applyFill="1" applyBorder="1" applyAlignment="1">
      <alignment horizontal="left" vertical="top" wrapText="1"/>
    </xf>
    <xf numFmtId="0" fontId="7" fillId="0" borderId="0" xfId="0" applyFont="1" applyAlignment="1">
      <alignment horizontal="center" vertical="center"/>
    </xf>
    <xf numFmtId="0" fontId="7" fillId="0" borderId="0" xfId="0" applyFont="1"/>
    <xf numFmtId="0" fontId="7" fillId="0" borderId="0" xfId="0" applyFont="1" applyAlignment="1">
      <alignment vertical="center"/>
    </xf>
    <xf numFmtId="3" fontId="6" fillId="7" borderId="1" xfId="0" applyNumberFormat="1" applyFont="1" applyFill="1" applyBorder="1" applyAlignment="1">
      <alignment vertical="top"/>
    </xf>
    <xf numFmtId="0" fontId="6" fillId="0" borderId="0" xfId="0" applyFont="1"/>
    <xf numFmtId="3" fontId="6" fillId="0" borderId="3" xfId="2" applyNumberFormat="1" applyFont="1" applyBorder="1" applyAlignment="1" applyProtection="1">
      <alignment horizontal="center" vertical="top"/>
      <protection locked="0"/>
    </xf>
    <xf numFmtId="3" fontId="6" fillId="0" borderId="1" xfId="2" applyNumberFormat="1" applyFont="1" applyBorder="1" applyAlignment="1" applyProtection="1">
      <alignment horizontal="center" vertical="top"/>
      <protection locked="0"/>
    </xf>
    <xf numFmtId="3" fontId="6" fillId="0" borderId="2" xfId="1" applyNumberFormat="1" applyFont="1" applyBorder="1" applyAlignment="1" applyProtection="1">
      <alignment horizontal="left" vertical="top" wrapText="1"/>
      <protection locked="0"/>
    </xf>
    <xf numFmtId="3" fontId="4" fillId="7" borderId="1" xfId="2" applyNumberFormat="1" applyFont="1" applyFill="1" applyBorder="1" applyAlignment="1" applyProtection="1">
      <alignment vertical="top" wrapText="1"/>
      <protection locked="0"/>
    </xf>
    <xf numFmtId="3" fontId="4" fillId="6" borderId="1" xfId="0" applyNumberFormat="1" applyFont="1" applyFill="1" applyBorder="1" applyAlignment="1">
      <alignment horizontal="center" vertical="center" wrapText="1"/>
    </xf>
    <xf numFmtId="3" fontId="4" fillId="6" borderId="1" xfId="0" quotePrefix="1" applyNumberFormat="1" applyFont="1" applyFill="1" applyBorder="1" applyAlignment="1">
      <alignment horizontal="center" vertical="center"/>
    </xf>
    <xf numFmtId="49" fontId="4" fillId="7" borderId="1" xfId="0" applyNumberFormat="1" applyFont="1" applyFill="1" applyBorder="1" applyAlignment="1" applyProtection="1">
      <alignment horizontal="center" vertical="top"/>
      <protection locked="0"/>
    </xf>
    <xf numFmtId="3" fontId="4" fillId="7" borderId="1" xfId="0" applyNumberFormat="1" applyFont="1" applyFill="1" applyBorder="1" applyAlignment="1" applyProtection="1">
      <alignment horizontal="center" vertical="top"/>
      <protection locked="0"/>
    </xf>
    <xf numFmtId="3" fontId="4" fillId="7" borderId="1" xfId="1" applyNumberFormat="1" applyFont="1" applyFill="1" applyBorder="1" applyAlignment="1" applyProtection="1">
      <alignment horizontal="left" vertical="top" wrapText="1"/>
      <protection locked="0"/>
    </xf>
    <xf numFmtId="3" fontId="4" fillId="4" borderId="1" xfId="1" quotePrefix="1" applyNumberFormat="1" applyFont="1" applyFill="1" applyBorder="1" applyAlignment="1">
      <alignment horizontal="left" vertical="center" wrapText="1"/>
    </xf>
    <xf numFmtId="3" fontId="4" fillId="7" borderId="1" xfId="0" applyNumberFormat="1" applyFont="1" applyFill="1" applyBorder="1" applyAlignment="1">
      <alignment horizontal="center" vertical="center"/>
    </xf>
    <xf numFmtId="3" fontId="4" fillId="7" borderId="1" xfId="0" applyNumberFormat="1" applyFont="1" applyFill="1" applyBorder="1" applyAlignment="1">
      <alignment horizontal="left" vertical="top" wrapText="1"/>
    </xf>
    <xf numFmtId="3" fontId="4" fillId="7" borderId="1" xfId="0" applyNumberFormat="1" applyFont="1" applyFill="1" applyBorder="1" applyAlignment="1">
      <alignment vertical="top" wrapText="1"/>
    </xf>
    <xf numFmtId="3" fontId="4" fillId="7" borderId="1" xfId="1" applyNumberFormat="1" applyFont="1" applyFill="1" applyBorder="1" applyAlignment="1" applyProtection="1">
      <alignment vertical="center" wrapText="1"/>
      <protection locked="0"/>
    </xf>
    <xf numFmtId="3" fontId="4" fillId="7" borderId="1" xfId="0" applyNumberFormat="1" applyFont="1" applyFill="1" applyBorder="1" applyAlignment="1" applyProtection="1">
      <alignment vertical="top"/>
      <protection locked="0"/>
    </xf>
    <xf numFmtId="3" fontId="4" fillId="7" borderId="1" xfId="2" applyNumberFormat="1" applyFont="1" applyFill="1" applyBorder="1" applyAlignment="1" applyProtection="1">
      <alignment vertical="center" wrapText="1"/>
      <protection locked="0"/>
    </xf>
    <xf numFmtId="3" fontId="7" fillId="0" borderId="0" xfId="0" applyNumberFormat="1" applyFont="1"/>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9" fillId="0" borderId="0" xfId="0" applyFont="1" applyAlignment="1">
      <alignment horizontal="right"/>
    </xf>
    <xf numFmtId="0" fontId="6" fillId="0" borderId="0" xfId="0" applyFont="1" applyAlignment="1">
      <alignment horizontal="center" vertical="center" wrapText="1"/>
    </xf>
    <xf numFmtId="0" fontId="4" fillId="0" borderId="0" xfId="1" applyFont="1" applyAlignment="1">
      <alignment wrapText="1"/>
    </xf>
    <xf numFmtId="0" fontId="10" fillId="2" borderId="0" xfId="0" applyFont="1" applyFill="1" applyAlignment="1">
      <alignment horizontal="center"/>
    </xf>
    <xf numFmtId="0" fontId="4" fillId="0" borderId="0" xfId="1" applyFont="1" applyAlignment="1">
      <alignment horizontal="center" wrapText="1"/>
    </xf>
    <xf numFmtId="49" fontId="4" fillId="0" borderId="1" xfId="0" applyNumberFormat="1" applyFont="1" applyBorder="1" applyAlignment="1">
      <alignment horizontal="center" vertical="center" wrapText="1"/>
    </xf>
    <xf numFmtId="3" fontId="4" fillId="7"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xf>
    <xf numFmtId="2" fontId="7" fillId="0" borderId="0" xfId="0" applyNumberFormat="1" applyFont="1"/>
    <xf numFmtId="0" fontId="7" fillId="0" borderId="0" xfId="0" applyFont="1" applyAlignment="1">
      <alignment horizontal="left"/>
    </xf>
    <xf numFmtId="0" fontId="7" fillId="0" borderId="1" xfId="0" applyFont="1" applyBorder="1"/>
    <xf numFmtId="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0" applyNumberFormat="1" applyFont="1" applyBorder="1"/>
    <xf numFmtId="4" fontId="7" fillId="0" borderId="1" xfId="0" applyNumberFormat="1" applyFont="1" applyBorder="1"/>
    <xf numFmtId="3" fontId="7" fillId="8" borderId="0" xfId="0" applyNumberFormat="1" applyFont="1" applyFill="1"/>
    <xf numFmtId="0" fontId="7" fillId="7" borderId="0" xfId="0" applyFont="1" applyFill="1"/>
    <xf numFmtId="0" fontId="11" fillId="0" borderId="0" xfId="0" applyFont="1"/>
    <xf numFmtId="3" fontId="11" fillId="0" borderId="0" xfId="0" applyNumberFormat="1" applyFont="1"/>
    <xf numFmtId="3" fontId="12" fillId="0" borderId="0" xfId="0" applyNumberFormat="1" applyFont="1"/>
    <xf numFmtId="3" fontId="7" fillId="0" borderId="0" xfId="0" applyNumberFormat="1" applyFont="1" applyAlignment="1">
      <alignment horizontal="right"/>
    </xf>
    <xf numFmtId="0" fontId="12" fillId="0" borderId="0" xfId="0" applyFont="1"/>
    <xf numFmtId="3" fontId="4" fillId="7" borderId="1" xfId="0" applyNumberFormat="1" applyFont="1" applyFill="1" applyBorder="1" applyAlignment="1" applyProtection="1">
      <alignment vertical="top" wrapText="1"/>
      <protection locked="0"/>
    </xf>
    <xf numFmtId="3" fontId="7" fillId="0" borderId="0" xfId="0" applyNumberFormat="1" applyFont="1" applyAlignment="1">
      <alignment vertical="center"/>
    </xf>
    <xf numFmtId="0" fontId="13" fillId="0" borderId="0" xfId="0" applyFont="1" applyAlignment="1">
      <alignment horizontal="right"/>
    </xf>
    <xf numFmtId="0" fontId="6" fillId="0" borderId="0" xfId="0" applyFont="1" applyAlignment="1">
      <alignment horizontal="right"/>
    </xf>
    <xf numFmtId="0" fontId="11" fillId="7" borderId="0" xfId="0" applyFont="1" applyFill="1"/>
    <xf numFmtId="0" fontId="9" fillId="0" borderId="0" xfId="0" applyFont="1"/>
    <xf numFmtId="0" fontId="9" fillId="7" borderId="0" xfId="0" applyFont="1" applyFill="1"/>
    <xf numFmtId="0" fontId="6" fillId="0" borderId="0" xfId="0" applyFont="1" applyAlignment="1">
      <alignment horizontal="center" vertical="center" wrapText="1"/>
    </xf>
    <xf numFmtId="0" fontId="10" fillId="0" borderId="0" xfId="1" applyFont="1" applyAlignment="1">
      <alignment horizontal="left" wrapText="1"/>
    </xf>
    <xf numFmtId="0" fontId="6" fillId="0" borderId="0" xfId="0" applyFont="1" applyAlignment="1">
      <alignment horizontal="center"/>
    </xf>
    <xf numFmtId="0" fontId="6" fillId="7" borderId="0" xfId="0" applyFont="1" applyFill="1" applyAlignment="1">
      <alignment horizontal="center" vertical="center" wrapText="1"/>
    </xf>
    <xf numFmtId="0" fontId="7" fillId="0" borderId="0" xfId="0" applyFont="1" applyAlignment="1">
      <alignment horizontal="center"/>
    </xf>
    <xf numFmtId="0" fontId="8" fillId="0" borderId="0" xfId="0" applyFont="1" applyAlignment="1">
      <alignment horizontal="center"/>
    </xf>
  </cellXfs>
  <cellStyles count="5">
    <cellStyle name="Normal" xfId="0" builtinId="0"/>
    <cellStyle name="Normal 2" xfId="2" xr:uid="{00000000-0005-0000-0000-000001000000}"/>
    <cellStyle name="Normal 3" xfId="3" xr:uid="{00000000-0005-0000-0000-000002000000}"/>
    <cellStyle name="Normal 4" xfId="4" xr:uid="{00000000-0005-0000-0000-000003000000}"/>
    <cellStyle name="Normal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22397</xdr:colOff>
      <xdr:row>26</xdr:row>
      <xdr:rowOff>14874</xdr:rowOff>
    </xdr:from>
    <xdr:ext cx="6343652" cy="1595117"/>
    <xdr:sp macro="" textlink="">
      <xdr:nvSpPr>
        <xdr:cNvPr id="2" name="Rectangle 1">
          <a:extLst>
            <a:ext uri="{FF2B5EF4-FFF2-40B4-BE49-F238E27FC236}">
              <a16:creationId xmlns:a16="http://schemas.microsoft.com/office/drawing/2014/main" id="{180DC9EC-3152-4CB8-8E5C-58ABC11A707D}"/>
            </a:ext>
          </a:extLst>
        </xdr:cNvPr>
        <xdr:cNvSpPr/>
      </xdr:nvSpPr>
      <xdr:spPr>
        <a:xfrm rot="20008920">
          <a:off x="22397" y="5429470"/>
          <a:ext cx="6343652"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177112</xdr:colOff>
      <xdr:row>105</xdr:row>
      <xdr:rowOff>141509</xdr:rowOff>
    </xdr:from>
    <xdr:ext cx="6885147" cy="1726971"/>
    <xdr:sp macro="" textlink="">
      <xdr:nvSpPr>
        <xdr:cNvPr id="3" name="Rectangle 2">
          <a:extLst>
            <a:ext uri="{FF2B5EF4-FFF2-40B4-BE49-F238E27FC236}">
              <a16:creationId xmlns:a16="http://schemas.microsoft.com/office/drawing/2014/main" id="{D585D055-3359-43BF-B58F-0AF789B86222}"/>
            </a:ext>
          </a:extLst>
        </xdr:cNvPr>
        <xdr:cNvSpPr/>
      </xdr:nvSpPr>
      <xdr:spPr>
        <a:xfrm rot="20008920">
          <a:off x="177112" y="14827327"/>
          <a:ext cx="6885147" cy="17269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206</xdr:row>
      <xdr:rowOff>30343</xdr:rowOff>
    </xdr:from>
    <xdr:ext cx="6119620" cy="2657671"/>
    <xdr:sp macro="" textlink="">
      <xdr:nvSpPr>
        <xdr:cNvPr id="6" name="Rectangle 5">
          <a:extLst>
            <a:ext uri="{FF2B5EF4-FFF2-40B4-BE49-F238E27FC236}">
              <a16:creationId xmlns:a16="http://schemas.microsoft.com/office/drawing/2014/main" id="{8419CBEB-3FE4-41A4-BF53-642F3C6839E1}"/>
            </a:ext>
          </a:extLst>
        </xdr:cNvPr>
        <xdr:cNvSpPr/>
      </xdr:nvSpPr>
      <xdr:spPr>
        <a:xfrm rot="20008920">
          <a:off x="0" y="30813411"/>
          <a:ext cx="6119620" cy="265767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278</xdr:row>
      <xdr:rowOff>46535</xdr:rowOff>
    </xdr:from>
    <xdr:ext cx="6442905" cy="2891567"/>
    <xdr:sp macro="" textlink="">
      <xdr:nvSpPr>
        <xdr:cNvPr id="7" name="Rectangle 6">
          <a:extLst>
            <a:ext uri="{FF2B5EF4-FFF2-40B4-BE49-F238E27FC236}">
              <a16:creationId xmlns:a16="http://schemas.microsoft.com/office/drawing/2014/main" id="{FA974FC9-A2DE-49D5-9B34-DC10C71D5336}"/>
            </a:ext>
          </a:extLst>
        </xdr:cNvPr>
        <xdr:cNvSpPr/>
      </xdr:nvSpPr>
      <xdr:spPr>
        <a:xfrm rot="19999620">
          <a:off x="0" y="42675240"/>
          <a:ext cx="6442905" cy="2891567"/>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342</xdr:row>
      <xdr:rowOff>487085</xdr:rowOff>
    </xdr:from>
    <xdr:ext cx="7405766" cy="4126161"/>
    <xdr:sp macro="" textlink="">
      <xdr:nvSpPr>
        <xdr:cNvPr id="8" name="Rectangle 7">
          <a:extLst>
            <a:ext uri="{FF2B5EF4-FFF2-40B4-BE49-F238E27FC236}">
              <a16:creationId xmlns:a16="http://schemas.microsoft.com/office/drawing/2014/main" id="{9265E69E-17AE-4506-A483-805C2E6720D8}"/>
            </a:ext>
          </a:extLst>
        </xdr:cNvPr>
        <xdr:cNvSpPr/>
      </xdr:nvSpPr>
      <xdr:spPr>
        <a:xfrm rot="20008920">
          <a:off x="0" y="53125699"/>
          <a:ext cx="7405766" cy="412616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495</xdr:row>
      <xdr:rowOff>61459</xdr:rowOff>
    </xdr:from>
    <xdr:ext cx="6356742" cy="1871541"/>
    <xdr:sp macro="" textlink="">
      <xdr:nvSpPr>
        <xdr:cNvPr id="10" name="Rectangle 9">
          <a:extLst>
            <a:ext uri="{FF2B5EF4-FFF2-40B4-BE49-F238E27FC236}">
              <a16:creationId xmlns:a16="http://schemas.microsoft.com/office/drawing/2014/main" id="{BD5B3A55-6F22-4094-B33B-276B2B4D5511}"/>
            </a:ext>
          </a:extLst>
        </xdr:cNvPr>
        <xdr:cNvSpPr/>
      </xdr:nvSpPr>
      <xdr:spPr>
        <a:xfrm rot="20008920">
          <a:off x="0" y="79538059"/>
          <a:ext cx="6356742" cy="187154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584</xdr:row>
      <xdr:rowOff>149753</xdr:rowOff>
    </xdr:from>
    <xdr:ext cx="6181467" cy="1553879"/>
    <xdr:sp macro="" textlink="">
      <xdr:nvSpPr>
        <xdr:cNvPr id="11" name="Rectangle 10">
          <a:extLst>
            <a:ext uri="{FF2B5EF4-FFF2-40B4-BE49-F238E27FC236}">
              <a16:creationId xmlns:a16="http://schemas.microsoft.com/office/drawing/2014/main" id="{E88D8A75-9A7E-4875-9070-97BAC55E85CD}"/>
            </a:ext>
          </a:extLst>
        </xdr:cNvPr>
        <xdr:cNvSpPr/>
      </xdr:nvSpPr>
      <xdr:spPr>
        <a:xfrm rot="19768918">
          <a:off x="0" y="74306208"/>
          <a:ext cx="6181467" cy="1553879"/>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27</xdr:row>
      <xdr:rowOff>274709</xdr:rowOff>
    </xdr:from>
    <xdr:ext cx="7807389" cy="1595117"/>
    <xdr:sp macro="" textlink="">
      <xdr:nvSpPr>
        <xdr:cNvPr id="2" name="Rectangle 1">
          <a:extLst>
            <a:ext uri="{FF2B5EF4-FFF2-40B4-BE49-F238E27FC236}">
              <a16:creationId xmlns:a16="http://schemas.microsoft.com/office/drawing/2014/main" id="{779C83C6-39A4-417D-9236-58D7B577751E}"/>
            </a:ext>
          </a:extLst>
        </xdr:cNvPr>
        <xdr:cNvSpPr/>
      </xdr:nvSpPr>
      <xdr:spPr>
        <a:xfrm rot="20008920">
          <a:off x="0" y="6380234"/>
          <a:ext cx="7807389"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2</xdr:col>
      <xdr:colOff>222937</xdr:colOff>
      <xdr:row>102</xdr:row>
      <xdr:rowOff>148875</xdr:rowOff>
    </xdr:from>
    <xdr:ext cx="6501282" cy="1721967"/>
    <xdr:sp macro="" textlink="">
      <xdr:nvSpPr>
        <xdr:cNvPr id="3" name="Rectangle 2">
          <a:extLst>
            <a:ext uri="{FF2B5EF4-FFF2-40B4-BE49-F238E27FC236}">
              <a16:creationId xmlns:a16="http://schemas.microsoft.com/office/drawing/2014/main" id="{A0F0C9E7-F8DF-479F-9CA4-9B06128277A9}"/>
            </a:ext>
          </a:extLst>
        </xdr:cNvPr>
        <xdr:cNvSpPr/>
      </xdr:nvSpPr>
      <xdr:spPr>
        <a:xfrm rot="19716306">
          <a:off x="1527129" y="16443952"/>
          <a:ext cx="6501282" cy="1721967"/>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418462</xdr:colOff>
      <xdr:row>197</xdr:row>
      <xdr:rowOff>110877</xdr:rowOff>
    </xdr:from>
    <xdr:ext cx="7193452" cy="1704435"/>
    <xdr:sp macro="" textlink="">
      <xdr:nvSpPr>
        <xdr:cNvPr id="5" name="Rectangle 4">
          <a:extLst>
            <a:ext uri="{FF2B5EF4-FFF2-40B4-BE49-F238E27FC236}">
              <a16:creationId xmlns:a16="http://schemas.microsoft.com/office/drawing/2014/main" id="{5A5CA269-6E07-46C8-963A-88E06ADA02A0}"/>
            </a:ext>
          </a:extLst>
        </xdr:cNvPr>
        <xdr:cNvSpPr/>
      </xdr:nvSpPr>
      <xdr:spPr>
        <a:xfrm rot="20094443">
          <a:off x="418462" y="31235646"/>
          <a:ext cx="7193452" cy="1704435"/>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111393</xdr:colOff>
      <xdr:row>267</xdr:row>
      <xdr:rowOff>167931</xdr:rowOff>
    </xdr:from>
    <xdr:ext cx="7767741" cy="2332302"/>
    <xdr:sp macro="" textlink="">
      <xdr:nvSpPr>
        <xdr:cNvPr id="6" name="Rectangle 5">
          <a:extLst>
            <a:ext uri="{FF2B5EF4-FFF2-40B4-BE49-F238E27FC236}">
              <a16:creationId xmlns:a16="http://schemas.microsoft.com/office/drawing/2014/main" id="{CBE34CE1-D840-4AF0-BC27-0278282EC01F}"/>
            </a:ext>
          </a:extLst>
        </xdr:cNvPr>
        <xdr:cNvSpPr/>
      </xdr:nvSpPr>
      <xdr:spPr>
        <a:xfrm rot="20310954">
          <a:off x="111393" y="52841181"/>
          <a:ext cx="7767741" cy="2332302"/>
        </a:xfrm>
        <a:prstGeom prst="rect">
          <a:avLst/>
        </a:prstGeom>
        <a:noFill/>
      </xdr:spPr>
      <xdr:txBody>
        <a:bodyPr wrap="square" lIns="91440" tIns="45720" rIns="91440" bIns="45720">
          <a:noAutofit/>
        </a:bodyPr>
        <a:lstStyle/>
        <a:p>
          <a:pPr algn="ctr"/>
          <a:endParaRPr lang="en-US" sz="9600" b="0" cap="none" spc="0">
            <a:ln w="0"/>
            <a:solidFill>
              <a:schemeClr val="bg1">
                <a:lumMod val="65000"/>
                <a:alpha val="58000"/>
              </a:schemeClr>
            </a:solidFill>
            <a:effectLst>
              <a:outerShdw blurRad="50800" dist="50800" dir="5400000" algn="ctr" rotWithShape="0">
                <a:srgbClr val="000000">
                  <a:alpha val="0"/>
                </a:srgbClr>
              </a:outerShdw>
            </a:effectLst>
          </a:endParaRPr>
        </a:p>
      </xdr:txBody>
    </xdr:sp>
    <xdr:clientData/>
  </xdr:oneCellAnchor>
  <xdr:oneCellAnchor>
    <xdr:from>
      <xdr:col>0</xdr:col>
      <xdr:colOff>0</xdr:colOff>
      <xdr:row>291</xdr:row>
      <xdr:rowOff>13298</xdr:rowOff>
    </xdr:from>
    <xdr:ext cx="6838860" cy="687780"/>
    <xdr:sp macro="" textlink="">
      <xdr:nvSpPr>
        <xdr:cNvPr id="7" name="Rectangle 6">
          <a:extLst>
            <a:ext uri="{FF2B5EF4-FFF2-40B4-BE49-F238E27FC236}">
              <a16:creationId xmlns:a16="http://schemas.microsoft.com/office/drawing/2014/main" id="{9BD894AE-22FD-4ABD-BC08-4F51157CFEF3}"/>
            </a:ext>
          </a:extLst>
        </xdr:cNvPr>
        <xdr:cNvSpPr/>
      </xdr:nvSpPr>
      <xdr:spPr>
        <a:xfrm rot="20008920">
          <a:off x="0" y="58032454"/>
          <a:ext cx="6838860" cy="687780"/>
        </a:xfrm>
        <a:prstGeom prst="rect">
          <a:avLst/>
        </a:prstGeom>
        <a:noFill/>
      </xdr:spPr>
      <xdr:txBody>
        <a:bodyPr wrap="square" lIns="91440" tIns="45720" rIns="91440" bIns="45720">
          <a:noAutofit/>
        </a:bodyPr>
        <a:lstStyle/>
        <a:p>
          <a:pPr algn="ctr"/>
          <a:endParaRPr lang="en-US" sz="9600" b="0" cap="none" spc="0">
            <a:ln w="0"/>
            <a:solidFill>
              <a:schemeClr val="bg1">
                <a:lumMod val="65000"/>
                <a:alpha val="58000"/>
              </a:schemeClr>
            </a:solidFill>
            <a:effectLst>
              <a:outerShdw blurRad="50800" dist="50800" dir="5400000" algn="ctr" rotWithShape="0">
                <a:srgbClr val="000000">
                  <a:alpha val="0"/>
                </a:srgbClr>
              </a:outerShdw>
            </a:effectLst>
          </a:endParaRPr>
        </a:p>
      </xdr:txBody>
    </xdr:sp>
    <xdr:clientData/>
  </xdr:oneCellAnchor>
  <xdr:oneCellAnchor>
    <xdr:from>
      <xdr:col>0</xdr:col>
      <xdr:colOff>277168</xdr:colOff>
      <xdr:row>328</xdr:row>
      <xdr:rowOff>140167</xdr:rowOff>
    </xdr:from>
    <xdr:ext cx="7785238" cy="1242029"/>
    <xdr:sp macro="" textlink="">
      <xdr:nvSpPr>
        <xdr:cNvPr id="8" name="Rectangle 7">
          <a:extLst>
            <a:ext uri="{FF2B5EF4-FFF2-40B4-BE49-F238E27FC236}">
              <a16:creationId xmlns:a16="http://schemas.microsoft.com/office/drawing/2014/main" id="{FD93756A-FDFD-414F-9204-DB2F81535594}"/>
            </a:ext>
          </a:extLst>
        </xdr:cNvPr>
        <xdr:cNvSpPr/>
      </xdr:nvSpPr>
      <xdr:spPr>
        <a:xfrm rot="20468521">
          <a:off x="277168" y="51736359"/>
          <a:ext cx="7785238" cy="1242029"/>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a:t>
          </a:r>
          <a:r>
            <a:rPr lang="en-US" sz="9600" b="0" cap="none" spc="0" baseline="0">
              <a:ln w="0"/>
              <a:solidFill>
                <a:schemeClr val="bg1">
                  <a:lumMod val="65000"/>
                  <a:alpha val="58000"/>
                </a:schemeClr>
              </a:solidFill>
              <a:effectLst>
                <a:outerShdw blurRad="50800" dist="50800" dir="5400000" algn="ctr" rotWithShape="0">
                  <a:srgbClr val="000000">
                    <a:alpha val="0"/>
                  </a:srgbClr>
                </a:outerShdw>
              </a:effectLst>
            </a:rPr>
            <a:t> T</a:t>
          </a: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 </a:t>
          </a:r>
        </a:p>
      </xdr:txBody>
    </xdr:sp>
    <xdr:clientData/>
  </xdr:oneCellAnchor>
  <xdr:oneCellAnchor>
    <xdr:from>
      <xdr:col>2</xdr:col>
      <xdr:colOff>79734</xdr:colOff>
      <xdr:row>518</xdr:row>
      <xdr:rowOff>51529</xdr:rowOff>
    </xdr:from>
    <xdr:ext cx="6133044" cy="1408333"/>
    <xdr:sp macro="" textlink="">
      <xdr:nvSpPr>
        <xdr:cNvPr id="9" name="Rectangle 8">
          <a:extLst>
            <a:ext uri="{FF2B5EF4-FFF2-40B4-BE49-F238E27FC236}">
              <a16:creationId xmlns:a16="http://schemas.microsoft.com/office/drawing/2014/main" id="{D0C82BFF-5F6B-47BA-AF73-D34B85DD9C46}"/>
            </a:ext>
          </a:extLst>
        </xdr:cNvPr>
        <xdr:cNvSpPr/>
      </xdr:nvSpPr>
      <xdr:spPr>
        <a:xfrm rot="20483765">
          <a:off x="1383926" y="77086798"/>
          <a:ext cx="6133044" cy="1408333"/>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374854</xdr:colOff>
      <xdr:row>589</xdr:row>
      <xdr:rowOff>58886</xdr:rowOff>
    </xdr:from>
    <xdr:ext cx="7439986" cy="1626459"/>
    <xdr:sp macro="" textlink="">
      <xdr:nvSpPr>
        <xdr:cNvPr id="10" name="Rectangle 9">
          <a:extLst>
            <a:ext uri="{FF2B5EF4-FFF2-40B4-BE49-F238E27FC236}">
              <a16:creationId xmlns:a16="http://schemas.microsoft.com/office/drawing/2014/main" id="{33D51AA3-EC0A-46D0-B16E-5DD2F88F8281}"/>
            </a:ext>
          </a:extLst>
        </xdr:cNvPr>
        <xdr:cNvSpPr/>
      </xdr:nvSpPr>
      <xdr:spPr>
        <a:xfrm rot="19950091">
          <a:off x="374854" y="88055232"/>
          <a:ext cx="7439986" cy="1626459"/>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1</xdr:col>
      <xdr:colOff>383966</xdr:colOff>
      <xdr:row>492</xdr:row>
      <xdr:rowOff>114662</xdr:rowOff>
    </xdr:from>
    <xdr:ext cx="6167874" cy="5484541"/>
    <xdr:sp macro="" textlink="">
      <xdr:nvSpPr>
        <xdr:cNvPr id="11" name="Rectangle 10">
          <a:extLst>
            <a:ext uri="{FF2B5EF4-FFF2-40B4-BE49-F238E27FC236}">
              <a16:creationId xmlns:a16="http://schemas.microsoft.com/office/drawing/2014/main" id="{3B3F93E2-88A0-43F8-8E7D-687E20172DBA}"/>
            </a:ext>
          </a:extLst>
        </xdr:cNvPr>
        <xdr:cNvSpPr/>
      </xdr:nvSpPr>
      <xdr:spPr>
        <a:xfrm rot="20995297">
          <a:off x="1074529" y="95567068"/>
          <a:ext cx="6167874" cy="5484541"/>
        </a:xfrm>
        <a:prstGeom prst="rect">
          <a:avLst/>
        </a:prstGeom>
        <a:noFill/>
      </xdr:spPr>
      <xdr:txBody>
        <a:bodyPr wrap="square" lIns="91440" tIns="45720" rIns="91440" bIns="45720">
          <a:noAutofit/>
        </a:bodyPr>
        <a:lstStyle/>
        <a:p>
          <a:pPr algn="ctr"/>
          <a:endParaRPr lang="en-US" sz="9600" b="0" cap="none" spc="0">
            <a:ln w="0"/>
            <a:solidFill>
              <a:schemeClr val="bg1">
                <a:lumMod val="65000"/>
                <a:alpha val="58000"/>
              </a:schemeClr>
            </a:solidFill>
            <a:effectLst>
              <a:outerShdw blurRad="50800" dist="50800" dir="5400000" algn="ctr" rotWithShape="0">
                <a:srgbClr val="000000">
                  <a:alpha val="0"/>
                </a:srgbClr>
              </a:outerShdw>
            </a:effectLst>
          </a:endParaRPr>
        </a:p>
      </xdr:txBody>
    </xdr:sp>
    <xdr:clientData/>
  </xdr:oneCellAnchor>
  <xdr:oneCellAnchor>
    <xdr:from>
      <xdr:col>0</xdr:col>
      <xdr:colOff>77755</xdr:colOff>
      <xdr:row>276</xdr:row>
      <xdr:rowOff>16846</xdr:rowOff>
    </xdr:from>
    <xdr:ext cx="6956357" cy="1152681"/>
    <xdr:sp macro="" textlink="">
      <xdr:nvSpPr>
        <xdr:cNvPr id="12" name="Rectangle 11">
          <a:extLst>
            <a:ext uri="{FF2B5EF4-FFF2-40B4-BE49-F238E27FC236}">
              <a16:creationId xmlns:a16="http://schemas.microsoft.com/office/drawing/2014/main" id="{D32CE567-A886-46B4-8C9D-16C22178CBFE}"/>
            </a:ext>
          </a:extLst>
        </xdr:cNvPr>
        <xdr:cNvSpPr/>
      </xdr:nvSpPr>
      <xdr:spPr>
        <a:xfrm rot="20094443">
          <a:off x="77755" y="43875808"/>
          <a:ext cx="6956357" cy="1152681"/>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29</xdr:row>
      <xdr:rowOff>115154</xdr:rowOff>
    </xdr:from>
    <xdr:ext cx="6841913" cy="1595117"/>
    <xdr:sp macro="" textlink="">
      <xdr:nvSpPr>
        <xdr:cNvPr id="2" name="Rectangle 1">
          <a:extLst>
            <a:ext uri="{FF2B5EF4-FFF2-40B4-BE49-F238E27FC236}">
              <a16:creationId xmlns:a16="http://schemas.microsoft.com/office/drawing/2014/main" id="{C74CBEFC-F6D1-4E71-8D87-1FBBA3AF111C}"/>
            </a:ext>
          </a:extLst>
        </xdr:cNvPr>
        <xdr:cNvSpPr/>
      </xdr:nvSpPr>
      <xdr:spPr>
        <a:xfrm rot="19501736">
          <a:off x="0" y="6189173"/>
          <a:ext cx="6841913" cy="1595117"/>
        </a:xfrm>
        <a:prstGeom prst="rect">
          <a:avLst/>
        </a:prstGeom>
        <a:noFill/>
      </xdr:spPr>
      <xdr:txBody>
        <a:bodyPr wrap="square" lIns="91440" tIns="45720" rIns="91440" bIns="45720">
          <a:sp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1</xdr:col>
      <xdr:colOff>79677</xdr:colOff>
      <xdr:row>102</xdr:row>
      <xdr:rowOff>113939</xdr:rowOff>
    </xdr:from>
    <xdr:ext cx="6607038" cy="1698446"/>
    <xdr:sp macro="" textlink="">
      <xdr:nvSpPr>
        <xdr:cNvPr id="3" name="Rectangle 2">
          <a:extLst>
            <a:ext uri="{FF2B5EF4-FFF2-40B4-BE49-F238E27FC236}">
              <a16:creationId xmlns:a16="http://schemas.microsoft.com/office/drawing/2014/main" id="{F207BC70-1E28-4819-AB49-EC9631F3964D}"/>
            </a:ext>
          </a:extLst>
        </xdr:cNvPr>
        <xdr:cNvSpPr/>
      </xdr:nvSpPr>
      <xdr:spPr>
        <a:xfrm rot="20142223">
          <a:off x="790877" y="19417939"/>
          <a:ext cx="6607038" cy="1698446"/>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180</xdr:row>
      <xdr:rowOff>99978</xdr:rowOff>
    </xdr:from>
    <xdr:ext cx="8100938" cy="1613065"/>
    <xdr:sp macro="" textlink="">
      <xdr:nvSpPr>
        <xdr:cNvPr id="4" name="Rectangle 3">
          <a:extLst>
            <a:ext uri="{FF2B5EF4-FFF2-40B4-BE49-F238E27FC236}">
              <a16:creationId xmlns:a16="http://schemas.microsoft.com/office/drawing/2014/main" id="{8C23BA08-B67A-4E37-A494-5981FD3DAB7B}"/>
            </a:ext>
          </a:extLst>
        </xdr:cNvPr>
        <xdr:cNvSpPr/>
      </xdr:nvSpPr>
      <xdr:spPr>
        <a:xfrm rot="20008920">
          <a:off x="0" y="32357978"/>
          <a:ext cx="8100938" cy="1613065"/>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251</xdr:row>
      <xdr:rowOff>26775</xdr:rowOff>
    </xdr:from>
    <xdr:ext cx="6335337" cy="1621532"/>
    <xdr:sp macro="" textlink="">
      <xdr:nvSpPr>
        <xdr:cNvPr id="5" name="Rectangle 4">
          <a:extLst>
            <a:ext uri="{FF2B5EF4-FFF2-40B4-BE49-F238E27FC236}">
              <a16:creationId xmlns:a16="http://schemas.microsoft.com/office/drawing/2014/main" id="{6BE9A173-E9DC-464A-BD21-9C0BF24BA244}"/>
            </a:ext>
          </a:extLst>
        </xdr:cNvPr>
        <xdr:cNvSpPr/>
      </xdr:nvSpPr>
      <xdr:spPr>
        <a:xfrm rot="20008920">
          <a:off x="0" y="40384200"/>
          <a:ext cx="6335337" cy="1621532"/>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87837</xdr:colOff>
      <xdr:row>429</xdr:row>
      <xdr:rowOff>115623</xdr:rowOff>
    </xdr:from>
    <xdr:ext cx="6279145" cy="1135673"/>
    <xdr:sp macro="" textlink="">
      <xdr:nvSpPr>
        <xdr:cNvPr id="7" name="Rectangle 6">
          <a:extLst>
            <a:ext uri="{FF2B5EF4-FFF2-40B4-BE49-F238E27FC236}">
              <a16:creationId xmlns:a16="http://schemas.microsoft.com/office/drawing/2014/main" id="{86AAAA06-E342-4152-BA94-9E92EC2810E1}"/>
            </a:ext>
          </a:extLst>
        </xdr:cNvPr>
        <xdr:cNvSpPr/>
      </xdr:nvSpPr>
      <xdr:spPr>
        <a:xfrm rot="20008920">
          <a:off x="87837" y="65218998"/>
          <a:ext cx="6279145" cy="1135673"/>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0</xdr:colOff>
      <xdr:row>494</xdr:row>
      <xdr:rowOff>101913</xdr:rowOff>
    </xdr:from>
    <xdr:ext cx="6326540" cy="1327055"/>
    <xdr:sp macro="" textlink="">
      <xdr:nvSpPr>
        <xdr:cNvPr id="8" name="Rectangle 7">
          <a:extLst>
            <a:ext uri="{FF2B5EF4-FFF2-40B4-BE49-F238E27FC236}">
              <a16:creationId xmlns:a16="http://schemas.microsoft.com/office/drawing/2014/main" id="{58FD4A5A-A180-4BB6-81DE-5D04E6E255DF}"/>
            </a:ext>
          </a:extLst>
        </xdr:cNvPr>
        <xdr:cNvSpPr/>
      </xdr:nvSpPr>
      <xdr:spPr>
        <a:xfrm rot="20486459">
          <a:off x="0" y="76054263"/>
          <a:ext cx="6326540" cy="1327055"/>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oneCellAnchor>
    <xdr:from>
      <xdr:col>0</xdr:col>
      <xdr:colOff>121298</xdr:colOff>
      <xdr:row>574</xdr:row>
      <xdr:rowOff>17338</xdr:rowOff>
    </xdr:from>
    <xdr:ext cx="6553314" cy="1562004"/>
    <xdr:sp macro="" textlink="">
      <xdr:nvSpPr>
        <xdr:cNvPr id="9" name="Rectangle 8">
          <a:extLst>
            <a:ext uri="{FF2B5EF4-FFF2-40B4-BE49-F238E27FC236}">
              <a16:creationId xmlns:a16="http://schemas.microsoft.com/office/drawing/2014/main" id="{0A983A68-BBB2-46B7-A146-FDCF1C1D2F0C}"/>
            </a:ext>
          </a:extLst>
        </xdr:cNvPr>
        <xdr:cNvSpPr/>
      </xdr:nvSpPr>
      <xdr:spPr>
        <a:xfrm rot="20114273">
          <a:off x="121298" y="85332763"/>
          <a:ext cx="6553314" cy="1562004"/>
        </a:xfrm>
        <a:prstGeom prst="rect">
          <a:avLst/>
        </a:prstGeom>
        <a:noFill/>
      </xdr:spPr>
      <xdr:txBody>
        <a:bodyPr wrap="square" lIns="91440" tIns="45720" rIns="91440" bIns="45720">
          <a:noAutofit/>
        </a:bodyPr>
        <a:lstStyle/>
        <a:p>
          <a:pPr algn="ctr"/>
          <a:r>
            <a:rPr lang="en-US" sz="9600" b="0" cap="none" spc="0">
              <a:ln w="0"/>
              <a:solidFill>
                <a:schemeClr val="bg1">
                  <a:lumMod val="65000"/>
                  <a:alpha val="58000"/>
                </a:schemeClr>
              </a:solidFill>
              <a:effectLst>
                <a:outerShdw blurRad="50800" dist="50800" dir="5400000" algn="ctr" rotWithShape="0">
                  <a:srgbClr val="000000">
                    <a:alpha val="0"/>
                  </a:srgbClr>
                </a:outerShdw>
              </a:effectLst>
            </a:rPr>
            <a:t>P R O I E C T</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iliana.mocanu\Documents\AN%202024\Rectificare%20buget%202024%20SP\Rectificare%20buget%20titlul%2056%20BS%2025.04.2024\001.Anexa%201%20HG%20rectificare%20BVC%202024%20ANAR%20sursa%20F%20vf.xlsx" TargetMode="External"/><Relationship Id="rId1" Type="http://schemas.openxmlformats.org/officeDocument/2006/relationships/externalLinkPath" Target="001.Anexa%201%20HG%20rectificare%20BVC%202024%20ANAR%20sursa%20F%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get 2024"/>
      <sheetName val="Infl bvc "/>
      <sheetName val="Ex vs bvc"/>
    </sheetNames>
    <sheetDataSet>
      <sheetData sheetId="0">
        <row r="20">
          <cell r="D20">
            <v>500</v>
          </cell>
        </row>
        <row r="22">
          <cell r="D22">
            <v>100</v>
          </cell>
        </row>
        <row r="24">
          <cell r="D24">
            <v>1508706</v>
          </cell>
        </row>
        <row r="26">
          <cell r="D26">
            <v>625</v>
          </cell>
        </row>
        <row r="30">
          <cell r="D30">
            <v>9452</v>
          </cell>
        </row>
        <row r="31">
          <cell r="D31">
            <v>2013</v>
          </cell>
        </row>
        <row r="33">
          <cell r="D33"/>
        </row>
        <row r="37">
          <cell r="D37">
            <v>1800</v>
          </cell>
        </row>
        <row r="38">
          <cell r="D38">
            <v>75000</v>
          </cell>
        </row>
        <row r="40">
          <cell r="D40">
            <v>96590</v>
          </cell>
        </row>
        <row r="41">
          <cell r="D41">
            <v>0</v>
          </cell>
        </row>
        <row r="42">
          <cell r="D42">
            <v>2680</v>
          </cell>
        </row>
        <row r="43">
          <cell r="D43">
            <v>1350</v>
          </cell>
        </row>
        <row r="44">
          <cell r="D44"/>
        </row>
        <row r="45">
          <cell r="D45">
            <v>251776</v>
          </cell>
        </row>
        <row r="47">
          <cell r="D47">
            <v>399368</v>
          </cell>
        </row>
        <row r="48">
          <cell r="D48"/>
        </row>
        <row r="49">
          <cell r="D49">
            <v>74490</v>
          </cell>
        </row>
        <row r="51">
          <cell r="D51">
            <v>597004</v>
          </cell>
        </row>
        <row r="54">
          <cell r="D54">
            <v>0</v>
          </cell>
        </row>
        <row r="56">
          <cell r="D56"/>
        </row>
        <row r="57">
          <cell r="D57">
            <v>1255</v>
          </cell>
        </row>
        <row r="60">
          <cell r="D60">
            <v>0</v>
          </cell>
        </row>
        <row r="63">
          <cell r="D63"/>
        </row>
        <row r="64">
          <cell r="D64"/>
        </row>
        <row r="65">
          <cell r="D65"/>
        </row>
        <row r="67">
          <cell r="D67"/>
        </row>
        <row r="68">
          <cell r="D68">
            <v>3770</v>
          </cell>
        </row>
        <row r="69">
          <cell r="D69">
            <v>0</v>
          </cell>
        </row>
        <row r="71">
          <cell r="D71"/>
        </row>
        <row r="72">
          <cell r="D72"/>
        </row>
        <row r="73">
          <cell r="D73"/>
        </row>
        <row r="75">
          <cell r="D75">
            <v>183</v>
          </cell>
        </row>
        <row r="77">
          <cell r="D77"/>
        </row>
        <row r="79">
          <cell r="D79"/>
        </row>
        <row r="80">
          <cell r="D80">
            <v>5762</v>
          </cell>
        </row>
        <row r="81">
          <cell r="D81">
            <v>0</v>
          </cell>
        </row>
        <row r="134">
          <cell r="D134">
            <v>755497</v>
          </cell>
        </row>
        <row r="135">
          <cell r="D135">
            <v>755497</v>
          </cell>
        </row>
        <row r="137">
          <cell r="D137">
            <v>85257</v>
          </cell>
        </row>
        <row r="138">
          <cell r="D138">
            <v>85257</v>
          </cell>
        </row>
        <row r="140">
          <cell r="D140">
            <v>10372</v>
          </cell>
        </row>
        <row r="141">
          <cell r="D141">
            <v>10372</v>
          </cell>
        </row>
        <row r="143">
          <cell r="D143">
            <v>1649</v>
          </cell>
        </row>
        <row r="144">
          <cell r="D144">
            <v>1649</v>
          </cell>
        </row>
        <row r="146">
          <cell r="D146">
            <v>1579</v>
          </cell>
        </row>
        <row r="147">
          <cell r="D147">
            <v>1579</v>
          </cell>
        </row>
        <row r="149">
          <cell r="D149">
            <v>0</v>
          </cell>
        </row>
        <row r="150">
          <cell r="D150">
            <v>0</v>
          </cell>
        </row>
        <row r="152">
          <cell r="D152">
            <v>31760</v>
          </cell>
        </row>
        <row r="153">
          <cell r="D153">
            <v>31760</v>
          </cell>
        </row>
        <row r="155">
          <cell r="D155">
            <v>21710</v>
          </cell>
        </row>
        <row r="156">
          <cell r="D156">
            <v>21710</v>
          </cell>
        </row>
        <row r="161">
          <cell r="D161">
            <v>13531</v>
          </cell>
        </row>
        <row r="162">
          <cell r="D162">
            <v>13531</v>
          </cell>
        </row>
        <row r="164">
          <cell r="D164">
            <v>661</v>
          </cell>
        </row>
        <row r="165">
          <cell r="D165">
            <v>661</v>
          </cell>
        </row>
        <row r="170">
          <cell r="D170">
            <v>1106</v>
          </cell>
        </row>
        <row r="171">
          <cell r="D171">
            <v>1106</v>
          </cell>
        </row>
        <row r="173">
          <cell r="D173">
            <v>40</v>
          </cell>
        </row>
        <row r="174">
          <cell r="D174">
            <v>40</v>
          </cell>
        </row>
        <row r="176">
          <cell r="D176">
            <v>344</v>
          </cell>
        </row>
        <row r="177">
          <cell r="D177">
            <v>344</v>
          </cell>
        </row>
        <row r="179">
          <cell r="D179">
            <v>22</v>
          </cell>
        </row>
        <row r="180">
          <cell r="D180">
            <v>22</v>
          </cell>
        </row>
        <row r="182">
          <cell r="D182">
            <v>0</v>
          </cell>
        </row>
        <row r="183">
          <cell r="D183">
            <v>0</v>
          </cell>
        </row>
        <row r="185">
          <cell r="D185">
            <v>33</v>
          </cell>
        </row>
        <row r="186">
          <cell r="D186">
            <v>33</v>
          </cell>
        </row>
        <row r="188">
          <cell r="D188">
            <v>20380</v>
          </cell>
        </row>
        <row r="189">
          <cell r="D189">
            <v>20380</v>
          </cell>
        </row>
        <row r="191">
          <cell r="D191">
            <v>365</v>
          </cell>
        </row>
        <row r="192">
          <cell r="D192">
            <v>365</v>
          </cell>
        </row>
        <row r="200">
          <cell r="D200">
            <v>1964</v>
          </cell>
        </row>
        <row r="201">
          <cell r="D201">
            <v>1964</v>
          </cell>
        </row>
        <row r="203">
          <cell r="D203">
            <v>1104</v>
          </cell>
        </row>
        <row r="204">
          <cell r="D204">
            <v>1104</v>
          </cell>
        </row>
        <row r="206">
          <cell r="D206">
            <v>38985</v>
          </cell>
        </row>
        <row r="207">
          <cell r="D207">
            <v>38985</v>
          </cell>
        </row>
        <row r="209">
          <cell r="D209">
            <v>2257</v>
          </cell>
        </row>
        <row r="210">
          <cell r="D210">
            <v>2257</v>
          </cell>
        </row>
        <row r="212">
          <cell r="D212">
            <v>39312</v>
          </cell>
        </row>
        <row r="213">
          <cell r="D213">
            <v>39312</v>
          </cell>
        </row>
        <row r="215">
          <cell r="D215">
            <v>16037</v>
          </cell>
        </row>
        <row r="216">
          <cell r="D216">
            <v>16037</v>
          </cell>
        </row>
        <row r="218">
          <cell r="D218">
            <v>447</v>
          </cell>
        </row>
        <row r="219">
          <cell r="D219">
            <v>447</v>
          </cell>
        </row>
        <row r="221">
          <cell r="D221">
            <v>4559</v>
          </cell>
        </row>
        <row r="222">
          <cell r="D222">
            <v>4559</v>
          </cell>
        </row>
        <row r="224">
          <cell r="D224">
            <v>24255</v>
          </cell>
        </row>
        <row r="225">
          <cell r="D225">
            <v>24255</v>
          </cell>
        </row>
        <row r="227">
          <cell r="D227">
            <v>37486</v>
          </cell>
        </row>
        <row r="228">
          <cell r="D228">
            <v>37486</v>
          </cell>
        </row>
        <row r="230">
          <cell r="D230">
            <v>42964</v>
          </cell>
        </row>
        <row r="231">
          <cell r="D231">
            <v>42964</v>
          </cell>
        </row>
        <row r="236">
          <cell r="D236">
            <v>40</v>
          </cell>
        </row>
        <row r="237">
          <cell r="D237">
            <v>40</v>
          </cell>
        </row>
        <row r="242">
          <cell r="D242">
            <v>30</v>
          </cell>
        </row>
        <row r="243">
          <cell r="D243">
            <v>30</v>
          </cell>
        </row>
        <row r="245">
          <cell r="D245">
            <v>102</v>
          </cell>
        </row>
        <row r="246">
          <cell r="D246">
            <v>102</v>
          </cell>
        </row>
        <row r="248">
          <cell r="D248">
            <v>2149</v>
          </cell>
        </row>
        <row r="249">
          <cell r="D249">
            <v>2149</v>
          </cell>
        </row>
        <row r="251">
          <cell r="D251">
            <v>20</v>
          </cell>
        </row>
        <row r="252">
          <cell r="D252">
            <v>20</v>
          </cell>
        </row>
        <row r="257">
          <cell r="D257">
            <v>2762</v>
          </cell>
        </row>
        <row r="258">
          <cell r="D258">
            <v>2762</v>
          </cell>
        </row>
        <row r="260">
          <cell r="D260">
            <v>100</v>
          </cell>
        </row>
        <row r="261">
          <cell r="D261">
            <v>100</v>
          </cell>
        </row>
        <row r="263">
          <cell r="D263">
            <v>3999</v>
          </cell>
        </row>
        <row r="264">
          <cell r="D264">
            <v>3999</v>
          </cell>
        </row>
        <row r="269">
          <cell r="D269">
            <v>3813</v>
          </cell>
        </row>
        <row r="270">
          <cell r="D270">
            <v>3813</v>
          </cell>
        </row>
        <row r="272">
          <cell r="D272">
            <v>441</v>
          </cell>
        </row>
        <row r="273">
          <cell r="D273">
            <v>441</v>
          </cell>
        </row>
        <row r="275">
          <cell r="D275">
            <v>2132</v>
          </cell>
        </row>
        <row r="276">
          <cell r="D276">
            <v>2132</v>
          </cell>
        </row>
        <row r="278">
          <cell r="D278">
            <v>408</v>
          </cell>
        </row>
        <row r="279">
          <cell r="D279">
            <v>408</v>
          </cell>
        </row>
        <row r="281">
          <cell r="D281">
            <v>4659</v>
          </cell>
        </row>
        <row r="282">
          <cell r="D282">
            <v>4659</v>
          </cell>
        </row>
        <row r="284">
          <cell r="D284">
            <v>2870</v>
          </cell>
        </row>
        <row r="285">
          <cell r="D285">
            <v>2870</v>
          </cell>
        </row>
        <row r="287">
          <cell r="D287">
            <v>2800</v>
          </cell>
        </row>
        <row r="288">
          <cell r="D288">
            <v>2800</v>
          </cell>
        </row>
        <row r="290">
          <cell r="D290">
            <v>7206</v>
          </cell>
        </row>
        <row r="291">
          <cell r="D291">
            <v>7206</v>
          </cell>
        </row>
        <row r="293">
          <cell r="D293">
            <v>2460</v>
          </cell>
        </row>
        <row r="294">
          <cell r="D294">
            <v>2460</v>
          </cell>
        </row>
        <row r="296">
          <cell r="D296">
            <v>2849</v>
          </cell>
        </row>
        <row r="297">
          <cell r="D297">
            <v>2849</v>
          </cell>
        </row>
        <row r="302">
          <cell r="D302">
            <v>0</v>
          </cell>
        </row>
        <row r="303">
          <cell r="D303">
            <v>0</v>
          </cell>
        </row>
        <row r="305">
          <cell r="D305">
            <v>5413</v>
          </cell>
        </row>
        <row r="306">
          <cell r="D306">
            <v>5413</v>
          </cell>
        </row>
        <row r="311">
          <cell r="D311">
            <v>1622</v>
          </cell>
        </row>
        <row r="312">
          <cell r="D312">
            <v>1622</v>
          </cell>
        </row>
        <row r="314">
          <cell r="D314">
            <v>1958</v>
          </cell>
        </row>
        <row r="315">
          <cell r="D315">
            <v>1958</v>
          </cell>
        </row>
        <row r="317">
          <cell r="D317">
            <v>3882</v>
          </cell>
        </row>
        <row r="318">
          <cell r="D318">
            <v>3882</v>
          </cell>
        </row>
        <row r="320">
          <cell r="D320">
            <v>4600</v>
          </cell>
        </row>
        <row r="321">
          <cell r="D321">
            <v>4600</v>
          </cell>
        </row>
        <row r="323">
          <cell r="D323">
            <v>17</v>
          </cell>
        </row>
        <row r="324">
          <cell r="D324">
            <v>17</v>
          </cell>
        </row>
        <row r="326">
          <cell r="D326">
            <v>265851</v>
          </cell>
        </row>
        <row r="327">
          <cell r="D327">
            <v>265851</v>
          </cell>
        </row>
        <row r="335">
          <cell r="D335">
            <v>1017</v>
          </cell>
        </row>
        <row r="336">
          <cell r="D336">
            <v>589</v>
          </cell>
        </row>
        <row r="338">
          <cell r="D338">
            <v>5748</v>
          </cell>
        </row>
        <row r="339">
          <cell r="D339">
            <v>3844</v>
          </cell>
        </row>
        <row r="341">
          <cell r="D341">
            <v>125</v>
          </cell>
        </row>
        <row r="342">
          <cell r="D342">
            <v>77</v>
          </cell>
        </row>
        <row r="347">
          <cell r="D347">
            <v>515</v>
          </cell>
        </row>
        <row r="348">
          <cell r="D348">
            <v>515</v>
          </cell>
        </row>
        <row r="353">
          <cell r="D353">
            <v>849</v>
          </cell>
        </row>
        <row r="354">
          <cell r="D354">
            <v>849</v>
          </cell>
        </row>
        <row r="362">
          <cell r="D362"/>
        </row>
        <row r="363">
          <cell r="D363"/>
        </row>
        <row r="371">
          <cell r="D371">
            <v>0</v>
          </cell>
        </row>
        <row r="372">
          <cell r="D372">
            <v>0</v>
          </cell>
        </row>
        <row r="374">
          <cell r="D374"/>
        </row>
        <row r="375">
          <cell r="D375"/>
        </row>
        <row r="377">
          <cell r="D377">
            <v>0</v>
          </cell>
        </row>
        <row r="378">
          <cell r="D378">
            <v>0</v>
          </cell>
        </row>
        <row r="383">
          <cell r="D383"/>
        </row>
        <row r="384">
          <cell r="D384"/>
        </row>
        <row r="386">
          <cell r="D386"/>
        </row>
        <row r="387">
          <cell r="D387"/>
        </row>
        <row r="392">
          <cell r="D392">
            <v>0</v>
          </cell>
        </row>
        <row r="393">
          <cell r="D393">
            <v>0</v>
          </cell>
        </row>
        <row r="395">
          <cell r="D395">
            <v>0</v>
          </cell>
        </row>
        <row r="396">
          <cell r="D396">
            <v>0</v>
          </cell>
        </row>
        <row r="401">
          <cell r="D401"/>
        </row>
        <row r="402">
          <cell r="D402"/>
        </row>
        <row r="404">
          <cell r="D404"/>
        </row>
        <row r="405">
          <cell r="D405"/>
        </row>
        <row r="407">
          <cell r="D407"/>
        </row>
        <row r="408">
          <cell r="D408"/>
        </row>
        <row r="413">
          <cell r="D413">
            <v>0</v>
          </cell>
        </row>
        <row r="414">
          <cell r="D414">
            <v>0</v>
          </cell>
        </row>
        <row r="416">
          <cell r="D416">
            <v>0</v>
          </cell>
        </row>
        <row r="417">
          <cell r="D417">
            <v>0</v>
          </cell>
        </row>
        <row r="422">
          <cell r="D422"/>
        </row>
        <row r="423">
          <cell r="D423"/>
        </row>
        <row r="425">
          <cell r="D425">
            <v>0</v>
          </cell>
        </row>
        <row r="426">
          <cell r="D426">
            <v>0</v>
          </cell>
        </row>
        <row r="428">
          <cell r="D428">
            <v>0</v>
          </cell>
        </row>
        <row r="429">
          <cell r="D429">
            <v>0</v>
          </cell>
        </row>
        <row r="434">
          <cell r="D434">
            <v>10</v>
          </cell>
        </row>
        <row r="435">
          <cell r="D435">
            <v>10</v>
          </cell>
        </row>
        <row r="437">
          <cell r="D437">
            <v>9796</v>
          </cell>
        </row>
        <row r="438">
          <cell r="D438">
            <v>9796</v>
          </cell>
        </row>
        <row r="449">
          <cell r="D449">
            <v>265112</v>
          </cell>
        </row>
        <row r="450">
          <cell r="D450">
            <v>233986</v>
          </cell>
        </row>
        <row r="452">
          <cell r="D452">
            <v>29266</v>
          </cell>
        </row>
        <row r="453">
          <cell r="D453">
            <v>29266</v>
          </cell>
        </row>
        <row r="455">
          <cell r="D455"/>
        </row>
        <row r="456">
          <cell r="D456"/>
        </row>
        <row r="458">
          <cell r="D458">
            <v>4091</v>
          </cell>
        </row>
        <row r="459">
          <cell r="D459">
            <v>4091</v>
          </cell>
        </row>
        <row r="461">
          <cell r="D461">
            <v>31990</v>
          </cell>
        </row>
        <row r="462">
          <cell r="D462">
            <v>33657</v>
          </cell>
        </row>
        <row r="470">
          <cell r="D470"/>
        </row>
        <row r="471">
          <cell r="D471"/>
        </row>
        <row r="488">
          <cell r="D488">
            <v>1350</v>
          </cell>
        </row>
        <row r="489">
          <cell r="D489">
            <v>1350</v>
          </cell>
        </row>
        <row r="497">
          <cell r="D497">
            <v>30248</v>
          </cell>
        </row>
        <row r="498">
          <cell r="D498">
            <v>12965</v>
          </cell>
        </row>
        <row r="500">
          <cell r="D500">
            <v>194153</v>
          </cell>
        </row>
        <row r="501">
          <cell r="D501">
            <v>568446</v>
          </cell>
        </row>
        <row r="503">
          <cell r="D503">
            <v>18732</v>
          </cell>
        </row>
        <row r="504">
          <cell r="D504">
            <v>15593</v>
          </cell>
        </row>
        <row r="509">
          <cell r="D509">
            <v>0</v>
          </cell>
        </row>
        <row r="510">
          <cell r="D510">
            <v>0</v>
          </cell>
        </row>
        <row r="512">
          <cell r="D512">
            <v>0</v>
          </cell>
        </row>
        <row r="513">
          <cell r="D513">
            <v>0</v>
          </cell>
        </row>
        <row r="515">
          <cell r="D515">
            <v>0</v>
          </cell>
        </row>
        <row r="516">
          <cell r="D516">
            <v>0</v>
          </cell>
        </row>
        <row r="524">
          <cell r="D524"/>
        </row>
        <row r="525">
          <cell r="D525"/>
        </row>
        <row r="527">
          <cell r="D527"/>
        </row>
        <row r="528">
          <cell r="D528"/>
        </row>
        <row r="533">
          <cell r="D533"/>
        </row>
        <row r="534">
          <cell r="D534"/>
        </row>
        <row r="536">
          <cell r="D536"/>
        </row>
        <row r="537">
          <cell r="D537"/>
        </row>
        <row r="539">
          <cell r="D539">
            <v>142764</v>
          </cell>
        </row>
        <row r="540">
          <cell r="D540">
            <v>251776</v>
          </cell>
        </row>
        <row r="545">
          <cell r="D545">
            <v>527867</v>
          </cell>
        </row>
        <row r="546">
          <cell r="D546">
            <v>399368</v>
          </cell>
        </row>
        <row r="548">
          <cell r="D548">
            <v>0</v>
          </cell>
        </row>
        <row r="549">
          <cell r="D549">
            <v>0</v>
          </cell>
        </row>
        <row r="551">
          <cell r="D551">
            <v>100633</v>
          </cell>
        </row>
        <row r="552">
          <cell r="D552">
            <v>74490</v>
          </cell>
        </row>
        <row r="557">
          <cell r="D557">
            <v>79250</v>
          </cell>
        </row>
        <row r="558">
          <cell r="D558">
            <v>75000</v>
          </cell>
        </row>
        <row r="569">
          <cell r="D569">
            <v>370001</v>
          </cell>
        </row>
        <row r="570">
          <cell r="D570">
            <v>96590</v>
          </cell>
        </row>
        <row r="572">
          <cell r="D572">
            <v>0</v>
          </cell>
        </row>
        <row r="573">
          <cell r="D573">
            <v>0</v>
          </cell>
        </row>
        <row r="575">
          <cell r="D575">
            <v>3700</v>
          </cell>
        </row>
        <row r="576">
          <cell r="D576">
            <v>2680</v>
          </cell>
        </row>
        <row r="587">
          <cell r="D587">
            <v>900</v>
          </cell>
        </row>
        <row r="588">
          <cell r="D588">
            <v>900</v>
          </cell>
        </row>
        <row r="593">
          <cell r="D593">
            <v>900</v>
          </cell>
        </row>
        <row r="594">
          <cell r="D594">
            <v>900</v>
          </cell>
        </row>
        <row r="611">
          <cell r="D611"/>
        </row>
        <row r="612">
          <cell r="D612"/>
        </row>
        <row r="620">
          <cell r="D620">
            <v>5497</v>
          </cell>
        </row>
        <row r="621">
          <cell r="D621">
            <v>5497</v>
          </cell>
        </row>
      </sheetData>
      <sheetData sheetId="1">
        <row r="15">
          <cell r="D15">
            <v>2539439</v>
          </cell>
        </row>
        <row r="16">
          <cell r="D16">
            <v>1521396</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638"/>
  <sheetViews>
    <sheetView topLeftCell="A3" zoomScale="140" zoomScaleNormal="140" zoomScaleSheetLayoutView="110" workbookViewId="0">
      <pane xSplit="2" ySplit="12" topLeftCell="C15" activePane="bottomRight" state="frozen"/>
      <selection activeCell="A3" sqref="A3"/>
      <selection pane="topRight" activeCell="C3" sqref="C3"/>
      <selection pane="bottomLeft" activeCell="A15" sqref="A15"/>
      <selection pane="bottomRight" activeCell="G22" sqref="G22"/>
    </sheetView>
  </sheetViews>
  <sheetFormatPr defaultColWidth="9.140625" defaultRowHeight="12.75" x14ac:dyDescent="0.2"/>
  <cols>
    <col min="1" max="1" width="11.140625" style="83" customWidth="1"/>
    <col min="2" max="2" width="9.140625" style="83"/>
    <col min="3" max="3" width="55.7109375" style="83" customWidth="1"/>
    <col min="4" max="4" width="25.140625" style="83" customWidth="1"/>
    <col min="5" max="5" width="9.140625" style="83" hidden="1" customWidth="1"/>
    <col min="6" max="16384" width="9.140625" style="83"/>
  </cols>
  <sheetData>
    <row r="1" spans="1:4" hidden="1" x14ac:dyDescent="0.2">
      <c r="A1" s="86"/>
      <c r="D1" s="104" t="s">
        <v>353</v>
      </c>
    </row>
    <row r="2" spans="1:4" hidden="1" x14ac:dyDescent="0.2">
      <c r="A2" s="86"/>
      <c r="D2" s="104" t="s">
        <v>354</v>
      </c>
    </row>
    <row r="3" spans="1:4" x14ac:dyDescent="0.2">
      <c r="A3" s="86"/>
      <c r="D3" s="134" t="s">
        <v>394</v>
      </c>
    </row>
    <row r="4" spans="1:4" hidden="1" x14ac:dyDescent="0.2">
      <c r="A4" s="86"/>
      <c r="D4" s="105" t="s">
        <v>355</v>
      </c>
    </row>
    <row r="5" spans="1:4" hidden="1" x14ac:dyDescent="0.2">
      <c r="A5" s="86"/>
      <c r="D5" s="106" t="s">
        <v>356</v>
      </c>
    </row>
    <row r="6" spans="1:4" hidden="1" x14ac:dyDescent="0.2">
      <c r="A6" s="86"/>
      <c r="D6" s="106" t="s">
        <v>357</v>
      </c>
    </row>
    <row r="7" spans="1:4" x14ac:dyDescent="0.2">
      <c r="A7" s="86"/>
      <c r="D7" s="107"/>
    </row>
    <row r="8" spans="1:4" ht="15" customHeight="1" x14ac:dyDescent="0.2">
      <c r="A8" s="138" t="s">
        <v>395</v>
      </c>
      <c r="B8" s="138"/>
      <c r="C8" s="138"/>
      <c r="D8" s="138"/>
    </row>
    <row r="9" spans="1:4" ht="18.75" customHeight="1" x14ac:dyDescent="0.2">
      <c r="A9" s="138"/>
      <c r="B9" s="138"/>
      <c r="C9" s="138"/>
      <c r="D9" s="138"/>
    </row>
    <row r="10" spans="1:4" ht="10.5" customHeight="1" x14ac:dyDescent="0.2">
      <c r="A10" s="108"/>
      <c r="B10" s="108"/>
      <c r="C10" s="108"/>
      <c r="D10" s="108"/>
    </row>
    <row r="11" spans="1:4" ht="15" customHeight="1" x14ac:dyDescent="0.2">
      <c r="A11" s="139" t="s">
        <v>158</v>
      </c>
      <c r="B11" s="139"/>
      <c r="C11" s="139"/>
      <c r="D11" s="109"/>
    </row>
    <row r="12" spans="1:4" ht="19.5" customHeight="1" x14ac:dyDescent="0.2">
      <c r="A12" s="110"/>
      <c r="B12" s="111"/>
      <c r="C12" s="111"/>
      <c r="D12" s="77" t="s">
        <v>293</v>
      </c>
    </row>
    <row r="13" spans="1:4" ht="25.5" x14ac:dyDescent="0.2">
      <c r="A13" s="112" t="s">
        <v>0</v>
      </c>
      <c r="B13" s="112" t="s">
        <v>292</v>
      </c>
      <c r="C13" s="72" t="s">
        <v>1</v>
      </c>
      <c r="D13" s="113" t="s">
        <v>372</v>
      </c>
    </row>
    <row r="14" spans="1:4" x14ac:dyDescent="0.2">
      <c r="A14" s="114"/>
      <c r="B14" s="114">
        <v>1</v>
      </c>
      <c r="C14" s="74">
        <v>2</v>
      </c>
      <c r="D14" s="74">
        <v>3</v>
      </c>
    </row>
    <row r="15" spans="1:4" x14ac:dyDescent="0.2">
      <c r="A15" s="20"/>
      <c r="B15" s="20"/>
      <c r="C15" s="9" t="s">
        <v>2</v>
      </c>
      <c r="D15" s="10">
        <f>D16+D34</f>
        <v>3032424</v>
      </c>
    </row>
    <row r="16" spans="1:4" x14ac:dyDescent="0.2">
      <c r="A16" s="11"/>
      <c r="B16" s="11"/>
      <c r="C16" s="1" t="s">
        <v>3</v>
      </c>
      <c r="D16" s="12">
        <f>D17</f>
        <v>1521396</v>
      </c>
    </row>
    <row r="17" spans="1:4" x14ac:dyDescent="0.2">
      <c r="A17" s="11"/>
      <c r="B17" s="11"/>
      <c r="C17" s="1" t="s">
        <v>172</v>
      </c>
      <c r="D17" s="12">
        <f>D23+D25+D27+D18+D21+D32</f>
        <v>1521396</v>
      </c>
    </row>
    <row r="18" spans="1:4" x14ac:dyDescent="0.2">
      <c r="A18" s="11" t="s">
        <v>266</v>
      </c>
      <c r="B18" s="11"/>
      <c r="C18" s="1" t="s">
        <v>256</v>
      </c>
      <c r="D18" s="12">
        <f t="shared" ref="D18:D19" si="0">D19</f>
        <v>500</v>
      </c>
    </row>
    <row r="19" spans="1:4" x14ac:dyDescent="0.2">
      <c r="A19" s="11" t="s">
        <v>265</v>
      </c>
      <c r="B19" s="11"/>
      <c r="C19" s="1" t="s">
        <v>257</v>
      </c>
      <c r="D19" s="12">
        <f t="shared" si="0"/>
        <v>500</v>
      </c>
    </row>
    <row r="20" spans="1:4" ht="25.5" x14ac:dyDescent="0.2">
      <c r="A20" s="51" t="s">
        <v>264</v>
      </c>
      <c r="B20" s="51"/>
      <c r="C20" s="69" t="s">
        <v>258</v>
      </c>
      <c r="D20" s="25">
        <v>500</v>
      </c>
    </row>
    <row r="21" spans="1:4" x14ac:dyDescent="0.2">
      <c r="A21" s="3" t="s">
        <v>289</v>
      </c>
      <c r="B21" s="11"/>
      <c r="C21" s="1" t="s">
        <v>291</v>
      </c>
      <c r="D21" s="12">
        <f>D22</f>
        <v>100</v>
      </c>
    </row>
    <row r="22" spans="1:4" x14ac:dyDescent="0.2">
      <c r="A22" s="46" t="s">
        <v>290</v>
      </c>
      <c r="B22" s="14"/>
      <c r="C22" s="4" t="s">
        <v>291</v>
      </c>
      <c r="D22" s="75">
        <v>100</v>
      </c>
    </row>
    <row r="23" spans="1:4" x14ac:dyDescent="0.2">
      <c r="A23" s="3" t="s">
        <v>4</v>
      </c>
      <c r="B23" s="11"/>
      <c r="C23" s="1" t="s">
        <v>173</v>
      </c>
      <c r="D23" s="12">
        <f t="shared" ref="D23" si="1">D24</f>
        <v>1508706</v>
      </c>
    </row>
    <row r="24" spans="1:4" x14ac:dyDescent="0.2">
      <c r="A24" s="46" t="s">
        <v>5</v>
      </c>
      <c r="B24" s="14"/>
      <c r="C24" s="4" t="s">
        <v>174</v>
      </c>
      <c r="D24" s="76">
        <v>1508706</v>
      </c>
    </row>
    <row r="25" spans="1:4" x14ac:dyDescent="0.2">
      <c r="A25" s="3" t="s">
        <v>6</v>
      </c>
      <c r="B25" s="11"/>
      <c r="C25" s="1" t="s">
        <v>175</v>
      </c>
      <c r="D25" s="12">
        <f t="shared" ref="D25" si="2">D26</f>
        <v>625</v>
      </c>
    </row>
    <row r="26" spans="1:4" x14ac:dyDescent="0.2">
      <c r="A26" s="46" t="s">
        <v>7</v>
      </c>
      <c r="B26" s="14"/>
      <c r="C26" s="4" t="s">
        <v>176</v>
      </c>
      <c r="D26" s="13">
        <v>625</v>
      </c>
    </row>
    <row r="27" spans="1:4" x14ac:dyDescent="0.2">
      <c r="A27" s="3" t="s">
        <v>8</v>
      </c>
      <c r="B27" s="11"/>
      <c r="C27" s="1" t="s">
        <v>9</v>
      </c>
      <c r="D27" s="2">
        <f>D28+D29</f>
        <v>11465</v>
      </c>
    </row>
    <row r="28" spans="1:4" hidden="1" x14ac:dyDescent="0.2">
      <c r="A28" s="70" t="s">
        <v>263</v>
      </c>
      <c r="B28" s="51"/>
      <c r="C28" s="69" t="s">
        <v>259</v>
      </c>
      <c r="D28" s="71"/>
    </row>
    <row r="29" spans="1:4" x14ac:dyDescent="0.2">
      <c r="A29" s="3" t="s">
        <v>10</v>
      </c>
      <c r="B29" s="11"/>
      <c r="C29" s="1" t="s">
        <v>11</v>
      </c>
      <c r="D29" s="12">
        <f>D30+D31</f>
        <v>11465</v>
      </c>
    </row>
    <row r="30" spans="1:4" ht="25.5" x14ac:dyDescent="0.2">
      <c r="A30" s="46"/>
      <c r="B30" s="14"/>
      <c r="C30" s="4" t="s">
        <v>177</v>
      </c>
      <c r="D30" s="76">
        <v>9452</v>
      </c>
    </row>
    <row r="31" spans="1:4" x14ac:dyDescent="0.2">
      <c r="A31" s="46"/>
      <c r="B31" s="14"/>
      <c r="C31" s="4" t="s">
        <v>178</v>
      </c>
      <c r="D31" s="13">
        <v>2013</v>
      </c>
    </row>
    <row r="32" spans="1:4" hidden="1" x14ac:dyDescent="0.2">
      <c r="A32" s="3" t="s">
        <v>373</v>
      </c>
      <c r="B32" s="11"/>
      <c r="C32" s="1" t="s">
        <v>374</v>
      </c>
      <c r="D32" s="12">
        <f>D33</f>
        <v>0</v>
      </c>
    </row>
    <row r="33" spans="1:8" ht="25.5" hidden="1" x14ac:dyDescent="0.2">
      <c r="A33" s="46" t="s">
        <v>375</v>
      </c>
      <c r="B33" s="14"/>
      <c r="C33" s="4" t="s">
        <v>376</v>
      </c>
      <c r="D33" s="13"/>
    </row>
    <row r="34" spans="1:8" x14ac:dyDescent="0.2">
      <c r="A34" s="11"/>
      <c r="B34" s="11"/>
      <c r="C34" s="15" t="s">
        <v>179</v>
      </c>
      <c r="D34" s="12">
        <f>D35+D52+D61+D58</f>
        <v>1511028</v>
      </c>
      <c r="F34" s="103"/>
      <c r="G34" s="103"/>
    </row>
    <row r="35" spans="1:8" x14ac:dyDescent="0.2">
      <c r="A35" s="3" t="s">
        <v>12</v>
      </c>
      <c r="B35" s="11"/>
      <c r="C35" s="1" t="s">
        <v>180</v>
      </c>
      <c r="D35" s="12">
        <f>D36+D44+D46+D45+D50</f>
        <v>1500058</v>
      </c>
      <c r="F35" s="103"/>
      <c r="G35" s="103">
        <f>D35-D474</f>
        <v>0</v>
      </c>
      <c r="H35" s="103"/>
    </row>
    <row r="36" spans="1:8" ht="25.5" x14ac:dyDescent="0.2">
      <c r="A36" s="3" t="s">
        <v>13</v>
      </c>
      <c r="B36" s="11"/>
      <c r="C36" s="1" t="s">
        <v>181</v>
      </c>
      <c r="D36" s="12">
        <f>D37+D39+D43+D38</f>
        <v>177420</v>
      </c>
    </row>
    <row r="37" spans="1:8" ht="25.5" x14ac:dyDescent="0.2">
      <c r="A37" s="14"/>
      <c r="B37" s="14"/>
      <c r="C37" s="4" t="s">
        <v>182</v>
      </c>
      <c r="D37" s="76">
        <v>1800</v>
      </c>
    </row>
    <row r="38" spans="1:8" x14ac:dyDescent="0.2">
      <c r="A38" s="14"/>
      <c r="B38" s="14"/>
      <c r="C38" s="4" t="s">
        <v>183</v>
      </c>
      <c r="D38" s="13">
        <f>25000+10000+5000+35000</f>
        <v>75000</v>
      </c>
    </row>
    <row r="39" spans="1:8" x14ac:dyDescent="0.2">
      <c r="A39" s="11"/>
      <c r="B39" s="11"/>
      <c r="C39" s="1" t="s">
        <v>184</v>
      </c>
      <c r="D39" s="12">
        <f>D40+D41+D42</f>
        <v>99270</v>
      </c>
    </row>
    <row r="40" spans="1:8" x14ac:dyDescent="0.2">
      <c r="A40" s="14"/>
      <c r="B40" s="14"/>
      <c r="C40" s="4" t="s">
        <v>135</v>
      </c>
      <c r="D40" s="76">
        <f>98170-1580</f>
        <v>96590</v>
      </c>
    </row>
    <row r="41" spans="1:8" hidden="1" x14ac:dyDescent="0.2">
      <c r="A41" s="14"/>
      <c r="B41" s="14"/>
      <c r="C41" s="4" t="s">
        <v>14</v>
      </c>
      <c r="D41" s="76">
        <f>657-657</f>
        <v>0</v>
      </c>
    </row>
    <row r="42" spans="1:8" x14ac:dyDescent="0.2">
      <c r="A42" s="14"/>
      <c r="B42" s="14"/>
      <c r="C42" s="4" t="s">
        <v>348</v>
      </c>
      <c r="D42" s="76">
        <f>1100+1580</f>
        <v>2680</v>
      </c>
    </row>
    <row r="43" spans="1:8" x14ac:dyDescent="0.2">
      <c r="A43" s="24"/>
      <c r="B43" s="24"/>
      <c r="C43" s="5" t="s">
        <v>185</v>
      </c>
      <c r="D43" s="12">
        <v>1350</v>
      </c>
    </row>
    <row r="44" spans="1:8" ht="38.25" hidden="1" x14ac:dyDescent="0.2">
      <c r="A44" s="6" t="s">
        <v>351</v>
      </c>
      <c r="B44" s="24"/>
      <c r="C44" s="5" t="s">
        <v>186</v>
      </c>
      <c r="D44" s="12"/>
    </row>
    <row r="45" spans="1:8" ht="53.25" customHeight="1" x14ac:dyDescent="0.2">
      <c r="A45" s="6" t="s">
        <v>358</v>
      </c>
      <c r="B45" s="24"/>
      <c r="C45" s="5" t="s">
        <v>359</v>
      </c>
      <c r="D45" s="12">
        <f>273900-16524-3600-2000</f>
        <v>251776</v>
      </c>
    </row>
    <row r="46" spans="1:8" x14ac:dyDescent="0.2">
      <c r="A46" s="6" t="s">
        <v>321</v>
      </c>
      <c r="B46" s="24"/>
      <c r="C46" s="5" t="s">
        <v>322</v>
      </c>
      <c r="D46" s="12">
        <f>SUM(D47:D49)</f>
        <v>473858</v>
      </c>
    </row>
    <row r="47" spans="1:8" x14ac:dyDescent="0.2">
      <c r="A47" s="93" t="s">
        <v>323</v>
      </c>
      <c r="B47" s="94"/>
      <c r="C47" s="95" t="s">
        <v>324</v>
      </c>
      <c r="D47" s="75">
        <v>399368</v>
      </c>
    </row>
    <row r="48" spans="1:8" hidden="1" x14ac:dyDescent="0.2">
      <c r="A48" s="93" t="s">
        <v>325</v>
      </c>
      <c r="B48" s="94"/>
      <c r="C48" s="95" t="s">
        <v>326</v>
      </c>
      <c r="D48" s="75"/>
    </row>
    <row r="49" spans="1:4" x14ac:dyDescent="0.2">
      <c r="A49" s="93" t="s">
        <v>327</v>
      </c>
      <c r="B49" s="94"/>
      <c r="C49" s="95" t="s">
        <v>328</v>
      </c>
      <c r="D49" s="75">
        <f>74406+84</f>
        <v>74490</v>
      </c>
    </row>
    <row r="50" spans="1:4" ht="44.25" customHeight="1" x14ac:dyDescent="0.2">
      <c r="A50" s="6" t="s">
        <v>377</v>
      </c>
      <c r="B50" s="24"/>
      <c r="C50" s="5" t="s">
        <v>378</v>
      </c>
      <c r="D50" s="12">
        <f>D51</f>
        <v>597004</v>
      </c>
    </row>
    <row r="51" spans="1:4" ht="39.75" customHeight="1" x14ac:dyDescent="0.2">
      <c r="A51" s="93" t="s">
        <v>379</v>
      </c>
      <c r="B51" s="94"/>
      <c r="C51" s="95" t="s">
        <v>380</v>
      </c>
      <c r="D51" s="75">
        <f>50000+52019+494985</f>
        <v>597004</v>
      </c>
    </row>
    <row r="52" spans="1:4" ht="25.5" x14ac:dyDescent="0.2">
      <c r="A52" s="3" t="s">
        <v>15</v>
      </c>
      <c r="B52" s="11"/>
      <c r="C52" s="15" t="s">
        <v>187</v>
      </c>
      <c r="D52" s="12">
        <f>D53+D55</f>
        <v>1255</v>
      </c>
    </row>
    <row r="53" spans="1:4" hidden="1" x14ac:dyDescent="0.2">
      <c r="A53" s="3" t="s">
        <v>16</v>
      </c>
      <c r="B53" s="11"/>
      <c r="C53" s="15" t="s">
        <v>188</v>
      </c>
      <c r="D53" s="12">
        <f>SUM(D54:D54)</f>
        <v>0</v>
      </c>
    </row>
    <row r="54" spans="1:4" hidden="1" x14ac:dyDescent="0.2">
      <c r="A54" s="46" t="s">
        <v>17</v>
      </c>
      <c r="B54" s="14"/>
      <c r="C54" s="4" t="s">
        <v>18</v>
      </c>
      <c r="D54" s="13">
        <v>0</v>
      </c>
    </row>
    <row r="55" spans="1:4" x14ac:dyDescent="0.2">
      <c r="A55" s="3" t="s">
        <v>19</v>
      </c>
      <c r="B55" s="11"/>
      <c r="C55" s="15" t="s">
        <v>190</v>
      </c>
      <c r="D55" s="12">
        <f>SUM(D56:D57)</f>
        <v>1255</v>
      </c>
    </row>
    <row r="56" spans="1:4" hidden="1" x14ac:dyDescent="0.2">
      <c r="A56" s="46" t="s">
        <v>309</v>
      </c>
      <c r="B56" s="14"/>
      <c r="C56" s="4" t="s">
        <v>18</v>
      </c>
      <c r="D56" s="13"/>
    </row>
    <row r="57" spans="1:4" x14ac:dyDescent="0.2">
      <c r="A57" s="46" t="s">
        <v>360</v>
      </c>
      <c r="B57" s="14"/>
      <c r="C57" s="4" t="s">
        <v>189</v>
      </c>
      <c r="D57" s="13">
        <v>1255</v>
      </c>
    </row>
    <row r="58" spans="1:4" ht="25.5" hidden="1" x14ac:dyDescent="0.2">
      <c r="A58" s="3" t="s">
        <v>329</v>
      </c>
      <c r="B58" s="11"/>
      <c r="C58" s="15" t="s">
        <v>191</v>
      </c>
      <c r="D58" s="16">
        <f>D59</f>
        <v>0</v>
      </c>
    </row>
    <row r="59" spans="1:4" hidden="1" x14ac:dyDescent="0.2">
      <c r="A59" s="3" t="s">
        <v>330</v>
      </c>
      <c r="B59" s="11"/>
      <c r="C59" s="1" t="s">
        <v>331</v>
      </c>
      <c r="D59" s="16">
        <f>D60</f>
        <v>0</v>
      </c>
    </row>
    <row r="60" spans="1:4" hidden="1" x14ac:dyDescent="0.2">
      <c r="A60" s="46" t="s">
        <v>332</v>
      </c>
      <c r="B60" s="14"/>
      <c r="C60" s="4" t="s">
        <v>189</v>
      </c>
      <c r="D60" s="13">
        <f>135+2-137</f>
        <v>0</v>
      </c>
    </row>
    <row r="61" spans="1:4" ht="25.5" x14ac:dyDescent="0.2">
      <c r="A61" s="3" t="s">
        <v>21</v>
      </c>
      <c r="B61" s="11"/>
      <c r="C61" s="15" t="s">
        <v>191</v>
      </c>
      <c r="D61" s="12">
        <f>D70+D62+D78+D66+D74+D76</f>
        <v>9715</v>
      </c>
    </row>
    <row r="62" spans="1:4" hidden="1" x14ac:dyDescent="0.2">
      <c r="A62" s="3" t="s">
        <v>22</v>
      </c>
      <c r="B62" s="11"/>
      <c r="C62" s="1" t="s">
        <v>192</v>
      </c>
      <c r="D62" s="12">
        <f>SUM(D63:D65)</f>
        <v>0</v>
      </c>
    </row>
    <row r="63" spans="1:4" hidden="1" x14ac:dyDescent="0.2">
      <c r="A63" s="46" t="s">
        <v>23</v>
      </c>
      <c r="B63" s="14"/>
      <c r="C63" s="4" t="s">
        <v>20</v>
      </c>
      <c r="D63" s="13"/>
    </row>
    <row r="64" spans="1:4" hidden="1" x14ac:dyDescent="0.2">
      <c r="A64" s="46" t="s">
        <v>261</v>
      </c>
      <c r="B64" s="14"/>
      <c r="C64" s="4" t="s">
        <v>260</v>
      </c>
      <c r="D64" s="13"/>
    </row>
    <row r="65" spans="1:4" hidden="1" x14ac:dyDescent="0.2">
      <c r="A65" s="46" t="s">
        <v>262</v>
      </c>
      <c r="B65" s="14"/>
      <c r="C65" s="4" t="s">
        <v>189</v>
      </c>
      <c r="D65" s="13"/>
    </row>
    <row r="66" spans="1:4" x14ac:dyDescent="0.2">
      <c r="A66" s="3" t="s">
        <v>283</v>
      </c>
      <c r="B66" s="11"/>
      <c r="C66" s="1" t="s">
        <v>285</v>
      </c>
      <c r="D66" s="12">
        <f>SUM(D67:D69)</f>
        <v>3770</v>
      </c>
    </row>
    <row r="67" spans="1:4" hidden="1" x14ac:dyDescent="0.2">
      <c r="A67" s="46" t="s">
        <v>284</v>
      </c>
      <c r="B67" s="14"/>
      <c r="C67" s="4" t="s">
        <v>20</v>
      </c>
      <c r="D67" s="13"/>
    </row>
    <row r="68" spans="1:4" x14ac:dyDescent="0.2">
      <c r="A68" s="46" t="s">
        <v>294</v>
      </c>
      <c r="B68" s="14"/>
      <c r="C68" s="4" t="s">
        <v>260</v>
      </c>
      <c r="D68" s="13">
        <v>3770</v>
      </c>
    </row>
    <row r="69" spans="1:4" hidden="1" x14ac:dyDescent="0.2">
      <c r="A69" s="46" t="s">
        <v>295</v>
      </c>
      <c r="B69" s="14"/>
      <c r="C69" s="4" t="s">
        <v>189</v>
      </c>
      <c r="D69" s="13">
        <v>0</v>
      </c>
    </row>
    <row r="70" spans="1:4" hidden="1" x14ac:dyDescent="0.2">
      <c r="A70" s="3" t="s">
        <v>24</v>
      </c>
      <c r="B70" s="11"/>
      <c r="C70" s="1" t="s">
        <v>25</v>
      </c>
      <c r="D70" s="12">
        <f>SUM(D71:D73)</f>
        <v>0</v>
      </c>
    </row>
    <row r="71" spans="1:4" hidden="1" x14ac:dyDescent="0.2">
      <c r="A71" s="46" t="s">
        <v>286</v>
      </c>
      <c r="B71" s="14"/>
      <c r="C71" s="4" t="s">
        <v>20</v>
      </c>
      <c r="D71" s="13"/>
    </row>
    <row r="72" spans="1:4" hidden="1" x14ac:dyDescent="0.2">
      <c r="A72" s="46" t="s">
        <v>287</v>
      </c>
      <c r="B72" s="14"/>
      <c r="C72" s="4" t="s">
        <v>260</v>
      </c>
      <c r="D72" s="13"/>
    </row>
    <row r="73" spans="1:4" hidden="1" x14ac:dyDescent="0.2">
      <c r="A73" s="46" t="s">
        <v>26</v>
      </c>
      <c r="B73" s="14"/>
      <c r="C73" s="4" t="s">
        <v>189</v>
      </c>
      <c r="D73" s="13"/>
    </row>
    <row r="74" spans="1:4" x14ac:dyDescent="0.2">
      <c r="A74" s="80" t="s">
        <v>302</v>
      </c>
      <c r="B74" s="80"/>
      <c r="C74" s="81" t="s">
        <v>297</v>
      </c>
      <c r="D74" s="12">
        <f>SUM(D75)</f>
        <v>183</v>
      </c>
    </row>
    <row r="75" spans="1:4" x14ac:dyDescent="0.2">
      <c r="A75" s="88" t="s">
        <v>303</v>
      </c>
      <c r="B75" s="88"/>
      <c r="C75" s="89" t="s">
        <v>189</v>
      </c>
      <c r="D75" s="13">
        <v>183</v>
      </c>
    </row>
    <row r="76" spans="1:4" hidden="1" x14ac:dyDescent="0.2">
      <c r="A76" s="80" t="s">
        <v>330</v>
      </c>
      <c r="B76" s="80"/>
      <c r="C76" s="81" t="s">
        <v>331</v>
      </c>
      <c r="D76" s="12">
        <f>D77</f>
        <v>0</v>
      </c>
    </row>
    <row r="77" spans="1:4" hidden="1" x14ac:dyDescent="0.2">
      <c r="A77" s="88" t="s">
        <v>332</v>
      </c>
      <c r="B77" s="88"/>
      <c r="C77" s="89" t="s">
        <v>189</v>
      </c>
      <c r="D77" s="13"/>
    </row>
    <row r="78" spans="1:4" x14ac:dyDescent="0.2">
      <c r="A78" s="3" t="s">
        <v>27</v>
      </c>
      <c r="B78" s="11"/>
      <c r="C78" s="1" t="s">
        <v>190</v>
      </c>
      <c r="D78" s="12">
        <f>SUM(D79:D81)</f>
        <v>5762</v>
      </c>
    </row>
    <row r="79" spans="1:4" hidden="1" x14ac:dyDescent="0.2">
      <c r="A79" s="46" t="s">
        <v>288</v>
      </c>
      <c r="B79" s="14"/>
      <c r="C79" s="4" t="s">
        <v>20</v>
      </c>
      <c r="D79" s="25"/>
    </row>
    <row r="80" spans="1:4" x14ac:dyDescent="0.2">
      <c r="A80" s="46" t="s">
        <v>296</v>
      </c>
      <c r="B80" s="14"/>
      <c r="C80" s="4" t="s">
        <v>260</v>
      </c>
      <c r="D80" s="13">
        <v>5762</v>
      </c>
    </row>
    <row r="81" spans="1:4" hidden="1" x14ac:dyDescent="0.2">
      <c r="A81" s="46" t="s">
        <v>28</v>
      </c>
      <c r="B81" s="14"/>
      <c r="C81" s="4" t="s">
        <v>189</v>
      </c>
      <c r="D81" s="13">
        <v>0</v>
      </c>
    </row>
    <row r="82" spans="1:4" x14ac:dyDescent="0.2">
      <c r="A82" s="20"/>
      <c r="B82" s="20"/>
      <c r="C82" s="9" t="s">
        <v>30</v>
      </c>
      <c r="D82" s="10"/>
    </row>
    <row r="83" spans="1:4" x14ac:dyDescent="0.2">
      <c r="A83" s="20"/>
      <c r="B83" s="20" t="s">
        <v>193</v>
      </c>
      <c r="C83" s="9" t="s">
        <v>194</v>
      </c>
      <c r="D83" s="10">
        <f>D86+D113</f>
        <v>3300373</v>
      </c>
    </row>
    <row r="84" spans="1:4" x14ac:dyDescent="0.2">
      <c r="A84" s="20"/>
      <c r="B84" s="20" t="s">
        <v>195</v>
      </c>
      <c r="C84" s="9" t="s">
        <v>196</v>
      </c>
      <c r="D84" s="10">
        <f>D87+D114</f>
        <v>3298094</v>
      </c>
    </row>
    <row r="85" spans="1:4" ht="13.5" x14ac:dyDescent="0.2">
      <c r="A85" s="11"/>
      <c r="B85" s="11" t="s">
        <v>31</v>
      </c>
      <c r="C85" s="37" t="s">
        <v>32</v>
      </c>
      <c r="D85" s="12"/>
    </row>
    <row r="86" spans="1:4" x14ac:dyDescent="0.2">
      <c r="A86" s="11"/>
      <c r="B86" s="11" t="s">
        <v>193</v>
      </c>
      <c r="C86" s="21" t="s">
        <v>194</v>
      </c>
      <c r="D86" s="12">
        <f>D89+D92+D95+D98+D101+D104+D107+D110</f>
        <v>2595313</v>
      </c>
    </row>
    <row r="87" spans="1:4" x14ac:dyDescent="0.2">
      <c r="A87" s="11"/>
      <c r="B87" s="11" t="s">
        <v>195</v>
      </c>
      <c r="C87" s="21" t="s">
        <v>196</v>
      </c>
      <c r="D87" s="12">
        <f>D90+D93+D96+D99+D102+D105+D108+D111</f>
        <v>2896924</v>
      </c>
    </row>
    <row r="88" spans="1:4" x14ac:dyDescent="0.2">
      <c r="A88" s="11"/>
      <c r="B88" s="11">
        <v>10</v>
      </c>
      <c r="C88" s="1" t="s">
        <v>33</v>
      </c>
      <c r="D88" s="12"/>
    </row>
    <row r="89" spans="1:4" x14ac:dyDescent="0.2">
      <c r="A89" s="11"/>
      <c r="B89" s="11" t="s">
        <v>193</v>
      </c>
      <c r="C89" s="21" t="s">
        <v>194</v>
      </c>
      <c r="D89" s="12">
        <f t="shared" ref="D89:D90" si="3">D128</f>
        <v>944306</v>
      </c>
    </row>
    <row r="90" spans="1:4" x14ac:dyDescent="0.2">
      <c r="A90" s="11"/>
      <c r="B90" s="11" t="s">
        <v>195</v>
      </c>
      <c r="C90" s="21" t="s">
        <v>196</v>
      </c>
      <c r="D90" s="12">
        <f t="shared" si="3"/>
        <v>944306</v>
      </c>
    </row>
    <row r="91" spans="1:4" x14ac:dyDescent="0.2">
      <c r="A91" s="11"/>
      <c r="B91" s="11">
        <v>20</v>
      </c>
      <c r="C91" s="1" t="s">
        <v>197</v>
      </c>
      <c r="D91" s="12"/>
    </row>
    <row r="92" spans="1:4" x14ac:dyDescent="0.2">
      <c r="A92" s="11"/>
      <c r="B92" s="11" t="s">
        <v>193</v>
      </c>
      <c r="C92" s="21" t="s">
        <v>194</v>
      </c>
      <c r="D92" s="12">
        <f>D194+D482+D584</f>
        <v>533803</v>
      </c>
    </row>
    <row r="93" spans="1:4" x14ac:dyDescent="0.2">
      <c r="A93" s="11"/>
      <c r="B93" s="11" t="s">
        <v>195</v>
      </c>
      <c r="C93" s="21" t="s">
        <v>196</v>
      </c>
      <c r="D93" s="12">
        <f>D195+D483+D585</f>
        <v>533803</v>
      </c>
    </row>
    <row r="94" spans="1:4" ht="25.5" x14ac:dyDescent="0.2">
      <c r="A94" s="11"/>
      <c r="B94" s="11">
        <v>56</v>
      </c>
      <c r="C94" s="1" t="s">
        <v>198</v>
      </c>
      <c r="D94" s="12"/>
    </row>
    <row r="95" spans="1:4" x14ac:dyDescent="0.2">
      <c r="A95" s="11"/>
      <c r="B95" s="11" t="s">
        <v>193</v>
      </c>
      <c r="C95" s="21" t="s">
        <v>194</v>
      </c>
      <c r="D95" s="12">
        <f>D329+D605+D491</f>
        <v>251387</v>
      </c>
    </row>
    <row r="96" spans="1:4" x14ac:dyDescent="0.2">
      <c r="A96" s="11"/>
      <c r="B96" s="11" t="s">
        <v>195</v>
      </c>
      <c r="C96" s="21" t="s">
        <v>196</v>
      </c>
      <c r="D96" s="12">
        <f>D330+D606+D492</f>
        <v>602878</v>
      </c>
    </row>
    <row r="97" spans="1:4" hidden="1" x14ac:dyDescent="0.2">
      <c r="A97" s="11"/>
      <c r="B97" s="11">
        <v>57</v>
      </c>
      <c r="C97" s="1" t="s">
        <v>270</v>
      </c>
      <c r="D97" s="12"/>
    </row>
    <row r="98" spans="1:4" hidden="1" x14ac:dyDescent="0.2">
      <c r="A98" s="11"/>
      <c r="B98" s="11" t="s">
        <v>193</v>
      </c>
      <c r="C98" s="21" t="s">
        <v>194</v>
      </c>
      <c r="D98" s="12">
        <f>D356</f>
        <v>0</v>
      </c>
    </row>
    <row r="99" spans="1:4" hidden="1" x14ac:dyDescent="0.2">
      <c r="A99" s="11"/>
      <c r="B99" s="11" t="s">
        <v>195</v>
      </c>
      <c r="C99" s="21" t="s">
        <v>196</v>
      </c>
      <c r="D99" s="12">
        <f>D357</f>
        <v>0</v>
      </c>
    </row>
    <row r="100" spans="1:4" ht="38.25" x14ac:dyDescent="0.2">
      <c r="A100" s="11"/>
      <c r="B100" s="11" t="s">
        <v>34</v>
      </c>
      <c r="C100" s="1" t="s">
        <v>199</v>
      </c>
      <c r="D100" s="12"/>
    </row>
    <row r="101" spans="1:4" x14ac:dyDescent="0.2">
      <c r="A101" s="11"/>
      <c r="B101" s="11" t="s">
        <v>193</v>
      </c>
      <c r="C101" s="21" t="s">
        <v>194</v>
      </c>
      <c r="D101" s="12">
        <f>D365+D518+D614</f>
        <v>148261</v>
      </c>
    </row>
    <row r="102" spans="1:4" x14ac:dyDescent="0.2">
      <c r="A102" s="11"/>
      <c r="B102" s="11" t="s">
        <v>195</v>
      </c>
      <c r="C102" s="21" t="s">
        <v>196</v>
      </c>
      <c r="D102" s="12">
        <f>D366+D519+D615</f>
        <v>257273</v>
      </c>
    </row>
    <row r="103" spans="1:4" x14ac:dyDescent="0.2">
      <c r="A103" s="11"/>
      <c r="B103" s="11" t="s">
        <v>35</v>
      </c>
      <c r="C103" s="1" t="s">
        <v>36</v>
      </c>
      <c r="D103" s="12"/>
    </row>
    <row r="104" spans="1:4" x14ac:dyDescent="0.2">
      <c r="A104" s="11"/>
      <c r="B104" s="11" t="s">
        <v>193</v>
      </c>
      <c r="C104" s="21" t="s">
        <v>194</v>
      </c>
      <c r="D104" s="12">
        <f t="shared" ref="D104:D105" si="4">D431</f>
        <v>9806</v>
      </c>
    </row>
    <row r="105" spans="1:4" x14ac:dyDescent="0.2">
      <c r="A105" s="11"/>
      <c r="B105" s="11" t="s">
        <v>195</v>
      </c>
      <c r="C105" s="21" t="s">
        <v>196</v>
      </c>
      <c r="D105" s="12">
        <f t="shared" si="4"/>
        <v>9806</v>
      </c>
    </row>
    <row r="106" spans="1:4" ht="25.5" x14ac:dyDescent="0.2">
      <c r="A106" s="11"/>
      <c r="B106" s="11">
        <v>61</v>
      </c>
      <c r="C106" s="1" t="s">
        <v>333</v>
      </c>
      <c r="D106" s="12"/>
    </row>
    <row r="107" spans="1:4" x14ac:dyDescent="0.2">
      <c r="A107" s="11"/>
      <c r="B107" s="11" t="s">
        <v>193</v>
      </c>
      <c r="C107" s="21" t="s">
        <v>194</v>
      </c>
      <c r="D107" s="12">
        <f>D542</f>
        <v>628500</v>
      </c>
    </row>
    <row r="108" spans="1:4" x14ac:dyDescent="0.2">
      <c r="A108" s="11"/>
      <c r="B108" s="11" t="s">
        <v>195</v>
      </c>
      <c r="C108" s="21" t="s">
        <v>196</v>
      </c>
      <c r="D108" s="12">
        <f>D543</f>
        <v>473858</v>
      </c>
    </row>
    <row r="109" spans="1:4" ht="25.5" x14ac:dyDescent="0.2">
      <c r="A109" s="22"/>
      <c r="B109" s="22">
        <v>65</v>
      </c>
      <c r="C109" s="1" t="s">
        <v>200</v>
      </c>
      <c r="D109" s="12"/>
    </row>
    <row r="110" spans="1:4" x14ac:dyDescent="0.2">
      <c r="A110" s="22"/>
      <c r="B110" s="11" t="s">
        <v>193</v>
      </c>
      <c r="C110" s="21" t="s">
        <v>194</v>
      </c>
      <c r="D110" s="12">
        <f>D554</f>
        <v>79250</v>
      </c>
    </row>
    <row r="111" spans="1:4" x14ac:dyDescent="0.2">
      <c r="A111" s="22"/>
      <c r="B111" s="11" t="s">
        <v>195</v>
      </c>
      <c r="C111" s="21" t="s">
        <v>196</v>
      </c>
      <c r="D111" s="12">
        <f>D555</f>
        <v>75000</v>
      </c>
    </row>
    <row r="112" spans="1:4" x14ac:dyDescent="0.2">
      <c r="A112" s="11"/>
      <c r="B112" s="11">
        <v>70</v>
      </c>
      <c r="C112" s="21" t="s">
        <v>37</v>
      </c>
      <c r="D112" s="12"/>
    </row>
    <row r="113" spans="1:4" x14ac:dyDescent="0.2">
      <c r="A113" s="11"/>
      <c r="B113" s="11" t="s">
        <v>193</v>
      </c>
      <c r="C113" s="21" t="s">
        <v>194</v>
      </c>
      <c r="D113" s="12">
        <f>D440+D560+D590</f>
        <v>705060</v>
      </c>
    </row>
    <row r="114" spans="1:4" x14ac:dyDescent="0.2">
      <c r="A114" s="11"/>
      <c r="B114" s="11" t="s">
        <v>195</v>
      </c>
      <c r="C114" s="21" t="s">
        <v>196</v>
      </c>
      <c r="D114" s="12">
        <f>D441+D561+D591</f>
        <v>401170</v>
      </c>
    </row>
    <row r="115" spans="1:4" x14ac:dyDescent="0.2">
      <c r="A115" s="20"/>
      <c r="B115" s="20"/>
      <c r="C115" s="73" t="s">
        <v>38</v>
      </c>
      <c r="D115" s="10"/>
    </row>
    <row r="116" spans="1:4" x14ac:dyDescent="0.2">
      <c r="A116" s="20"/>
      <c r="B116" s="20" t="s">
        <v>193</v>
      </c>
      <c r="C116" s="73" t="s">
        <v>194</v>
      </c>
      <c r="D116" s="10">
        <f>D119+D473+D596</f>
        <v>3300373</v>
      </c>
    </row>
    <row r="117" spans="1:4" x14ac:dyDescent="0.2">
      <c r="A117" s="20"/>
      <c r="B117" s="20" t="s">
        <v>195</v>
      </c>
      <c r="C117" s="73" t="s">
        <v>196</v>
      </c>
      <c r="D117" s="10">
        <f>D120+D474+D597</f>
        <v>3298094</v>
      </c>
    </row>
    <row r="118" spans="1:4" x14ac:dyDescent="0.2">
      <c r="A118" s="11" t="s">
        <v>29</v>
      </c>
      <c r="B118" s="11"/>
      <c r="C118" s="21" t="s">
        <v>39</v>
      </c>
      <c r="D118" s="12"/>
    </row>
    <row r="119" spans="1:4" x14ac:dyDescent="0.2">
      <c r="A119" s="11"/>
      <c r="B119" s="11" t="s">
        <v>193</v>
      </c>
      <c r="C119" s="21" t="s">
        <v>194</v>
      </c>
      <c r="D119" s="12">
        <f t="shared" ref="D119" si="5">D122</f>
        <v>1824378</v>
      </c>
    </row>
    <row r="120" spans="1:4" x14ac:dyDescent="0.2">
      <c r="A120" s="11"/>
      <c r="B120" s="11" t="s">
        <v>195</v>
      </c>
      <c r="C120" s="21" t="s">
        <v>196</v>
      </c>
      <c r="D120" s="12">
        <f>D123</f>
        <v>1792539</v>
      </c>
    </row>
    <row r="121" spans="1:4" x14ac:dyDescent="0.2">
      <c r="A121" s="11" t="s">
        <v>29</v>
      </c>
      <c r="B121" s="11" t="s">
        <v>40</v>
      </c>
      <c r="C121" s="21" t="s">
        <v>201</v>
      </c>
      <c r="D121" s="12"/>
    </row>
    <row r="122" spans="1:4" x14ac:dyDescent="0.2">
      <c r="A122" s="11"/>
      <c r="B122" s="11" t="s">
        <v>193</v>
      </c>
      <c r="C122" s="21" t="s">
        <v>194</v>
      </c>
      <c r="D122" s="12">
        <f>D125+D440</f>
        <v>1824378</v>
      </c>
    </row>
    <row r="123" spans="1:4" x14ac:dyDescent="0.2">
      <c r="A123" s="11"/>
      <c r="B123" s="11" t="s">
        <v>195</v>
      </c>
      <c r="C123" s="21" t="s">
        <v>196</v>
      </c>
      <c r="D123" s="12">
        <f>D126+D441</f>
        <v>1792539</v>
      </c>
    </row>
    <row r="124" spans="1:4" x14ac:dyDescent="0.2">
      <c r="A124" s="11" t="s">
        <v>29</v>
      </c>
      <c r="B124" s="11" t="s">
        <v>31</v>
      </c>
      <c r="C124" s="21" t="s">
        <v>32</v>
      </c>
      <c r="D124" s="12"/>
    </row>
    <row r="125" spans="1:4" x14ac:dyDescent="0.2">
      <c r="A125" s="11"/>
      <c r="B125" s="11" t="s">
        <v>193</v>
      </c>
      <c r="C125" s="21" t="s">
        <v>194</v>
      </c>
      <c r="D125" s="12">
        <f>D128+D194+D329+D356+D365+D431</f>
        <v>1493919</v>
      </c>
    </row>
    <row r="126" spans="1:4" x14ac:dyDescent="0.2">
      <c r="A126" s="11"/>
      <c r="B126" s="11" t="s">
        <v>195</v>
      </c>
      <c r="C126" s="21" t="s">
        <v>196</v>
      </c>
      <c r="D126" s="12">
        <f>D129+D195+D330+D357+D366+D432</f>
        <v>1491539</v>
      </c>
    </row>
    <row r="127" spans="1:4" x14ac:dyDescent="0.2">
      <c r="A127" s="11" t="s">
        <v>29</v>
      </c>
      <c r="B127" s="11">
        <v>10</v>
      </c>
      <c r="C127" s="21" t="s">
        <v>33</v>
      </c>
      <c r="D127" s="12"/>
    </row>
    <row r="128" spans="1:4" x14ac:dyDescent="0.2">
      <c r="A128" s="11"/>
      <c r="B128" s="11" t="s">
        <v>193</v>
      </c>
      <c r="C128" s="21" t="s">
        <v>194</v>
      </c>
      <c r="D128" s="12">
        <f>D131+D167+D158</f>
        <v>944306</v>
      </c>
    </row>
    <row r="129" spans="1:4" x14ac:dyDescent="0.2">
      <c r="A129" s="11"/>
      <c r="B129" s="11" t="s">
        <v>195</v>
      </c>
      <c r="C129" s="21" t="s">
        <v>196</v>
      </c>
      <c r="D129" s="12">
        <f>D132+D168+D159</f>
        <v>944306</v>
      </c>
    </row>
    <row r="130" spans="1:4" x14ac:dyDescent="0.2">
      <c r="A130" s="11" t="s">
        <v>29</v>
      </c>
      <c r="B130" s="11" t="s">
        <v>41</v>
      </c>
      <c r="C130" s="21" t="s">
        <v>202</v>
      </c>
      <c r="D130" s="12"/>
    </row>
    <row r="131" spans="1:4" x14ac:dyDescent="0.2">
      <c r="A131" s="11"/>
      <c r="B131" s="11" t="s">
        <v>193</v>
      </c>
      <c r="C131" s="21" t="s">
        <v>194</v>
      </c>
      <c r="D131" s="12">
        <f>D134+D137+D140+D143+D146+D149+D155+D152</f>
        <v>907824</v>
      </c>
    </row>
    <row r="132" spans="1:4" x14ac:dyDescent="0.2">
      <c r="A132" s="11"/>
      <c r="B132" s="11" t="s">
        <v>195</v>
      </c>
      <c r="C132" s="21" t="s">
        <v>196</v>
      </c>
      <c r="D132" s="12">
        <f>D135+D138+D141+D144+D147+D150+D156+D153</f>
        <v>907824</v>
      </c>
    </row>
    <row r="133" spans="1:4" x14ac:dyDescent="0.2">
      <c r="A133" s="47" t="s">
        <v>29</v>
      </c>
      <c r="B133" s="47" t="s">
        <v>42</v>
      </c>
      <c r="C133" s="48" t="s">
        <v>203</v>
      </c>
      <c r="D133" s="25"/>
    </row>
    <row r="134" spans="1:4" x14ac:dyDescent="0.2">
      <c r="A134" s="47"/>
      <c r="B134" s="8" t="s">
        <v>193</v>
      </c>
      <c r="C134" s="49" t="s">
        <v>194</v>
      </c>
      <c r="D134" s="76">
        <v>755497</v>
      </c>
    </row>
    <row r="135" spans="1:4" x14ac:dyDescent="0.2">
      <c r="A135" s="47"/>
      <c r="B135" s="29" t="s">
        <v>195</v>
      </c>
      <c r="C135" s="50" t="s">
        <v>196</v>
      </c>
      <c r="D135" s="76">
        <v>755497</v>
      </c>
    </row>
    <row r="136" spans="1:4" x14ac:dyDescent="0.2">
      <c r="A136" s="47" t="s">
        <v>29</v>
      </c>
      <c r="B136" s="47" t="s">
        <v>310</v>
      </c>
      <c r="C136" s="48" t="s">
        <v>311</v>
      </c>
      <c r="D136" s="75"/>
    </row>
    <row r="137" spans="1:4" x14ac:dyDescent="0.2">
      <c r="A137" s="47"/>
      <c r="B137" s="8" t="s">
        <v>193</v>
      </c>
      <c r="C137" s="49" t="s">
        <v>194</v>
      </c>
      <c r="D137" s="76">
        <v>85257</v>
      </c>
    </row>
    <row r="138" spans="1:4" x14ac:dyDescent="0.2">
      <c r="A138" s="47"/>
      <c r="B138" s="29" t="s">
        <v>195</v>
      </c>
      <c r="C138" s="50" t="s">
        <v>196</v>
      </c>
      <c r="D138" s="76">
        <v>85257</v>
      </c>
    </row>
    <row r="139" spans="1:4" x14ac:dyDescent="0.2">
      <c r="A139" s="51" t="s">
        <v>29</v>
      </c>
      <c r="B139" s="51" t="s">
        <v>43</v>
      </c>
      <c r="C139" s="52" t="s">
        <v>44</v>
      </c>
      <c r="D139" s="75"/>
    </row>
    <row r="140" spans="1:4" x14ac:dyDescent="0.2">
      <c r="A140" s="51"/>
      <c r="B140" s="8" t="s">
        <v>193</v>
      </c>
      <c r="C140" s="49" t="s">
        <v>194</v>
      </c>
      <c r="D140" s="76">
        <v>10372</v>
      </c>
    </row>
    <row r="141" spans="1:4" x14ac:dyDescent="0.2">
      <c r="A141" s="51"/>
      <c r="B141" s="29" t="s">
        <v>195</v>
      </c>
      <c r="C141" s="50" t="s">
        <v>196</v>
      </c>
      <c r="D141" s="76">
        <v>10372</v>
      </c>
    </row>
    <row r="142" spans="1:4" x14ac:dyDescent="0.2">
      <c r="A142" s="51" t="s">
        <v>29</v>
      </c>
      <c r="B142" s="51" t="s">
        <v>45</v>
      </c>
      <c r="C142" s="52" t="s">
        <v>204</v>
      </c>
      <c r="D142" s="75"/>
    </row>
    <row r="143" spans="1:4" x14ac:dyDescent="0.2">
      <c r="A143" s="51"/>
      <c r="B143" s="8" t="s">
        <v>193</v>
      </c>
      <c r="C143" s="49" t="s">
        <v>194</v>
      </c>
      <c r="D143" s="76">
        <v>1649</v>
      </c>
    </row>
    <row r="144" spans="1:4" x14ac:dyDescent="0.2">
      <c r="A144" s="51"/>
      <c r="B144" s="29" t="s">
        <v>195</v>
      </c>
      <c r="C144" s="50" t="s">
        <v>196</v>
      </c>
      <c r="D144" s="76">
        <v>1649</v>
      </c>
    </row>
    <row r="145" spans="1:4" x14ac:dyDescent="0.2">
      <c r="A145" s="51" t="s">
        <v>29</v>
      </c>
      <c r="B145" s="51" t="s">
        <v>46</v>
      </c>
      <c r="C145" s="52" t="s">
        <v>267</v>
      </c>
      <c r="D145" s="75"/>
    </row>
    <row r="146" spans="1:4" x14ac:dyDescent="0.2">
      <c r="A146" s="51"/>
      <c r="B146" s="8" t="s">
        <v>193</v>
      </c>
      <c r="C146" s="49" t="s">
        <v>194</v>
      </c>
      <c r="D146" s="76">
        <v>1579</v>
      </c>
    </row>
    <row r="147" spans="1:4" x14ac:dyDescent="0.2">
      <c r="A147" s="51"/>
      <c r="B147" s="29" t="s">
        <v>195</v>
      </c>
      <c r="C147" s="50" t="s">
        <v>196</v>
      </c>
      <c r="D147" s="76">
        <v>1579</v>
      </c>
    </row>
    <row r="148" spans="1:4" hidden="1" x14ac:dyDescent="0.2">
      <c r="A148" s="51" t="s">
        <v>29</v>
      </c>
      <c r="B148" s="51" t="s">
        <v>47</v>
      </c>
      <c r="C148" s="52" t="s">
        <v>205</v>
      </c>
      <c r="D148" s="75"/>
    </row>
    <row r="149" spans="1:4" hidden="1" x14ac:dyDescent="0.2">
      <c r="A149" s="51"/>
      <c r="B149" s="8" t="s">
        <v>193</v>
      </c>
      <c r="C149" s="49" t="s">
        <v>194</v>
      </c>
      <c r="D149" s="76">
        <v>0</v>
      </c>
    </row>
    <row r="150" spans="1:4" hidden="1" x14ac:dyDescent="0.2">
      <c r="A150" s="51"/>
      <c r="B150" s="29" t="s">
        <v>195</v>
      </c>
      <c r="C150" s="50" t="s">
        <v>196</v>
      </c>
      <c r="D150" s="76">
        <v>0</v>
      </c>
    </row>
    <row r="151" spans="1:4" x14ac:dyDescent="0.2">
      <c r="A151" s="51" t="s">
        <v>29</v>
      </c>
      <c r="B151" s="51" t="s">
        <v>268</v>
      </c>
      <c r="C151" s="52" t="s">
        <v>269</v>
      </c>
      <c r="D151" s="75"/>
    </row>
    <row r="152" spans="1:4" x14ac:dyDescent="0.2">
      <c r="A152" s="51"/>
      <c r="B152" s="8" t="s">
        <v>193</v>
      </c>
      <c r="C152" s="49" t="s">
        <v>194</v>
      </c>
      <c r="D152" s="76">
        <v>31760</v>
      </c>
    </row>
    <row r="153" spans="1:4" x14ac:dyDescent="0.2">
      <c r="A153" s="51"/>
      <c r="B153" s="29" t="s">
        <v>195</v>
      </c>
      <c r="C153" s="50" t="s">
        <v>196</v>
      </c>
      <c r="D153" s="76">
        <v>31760</v>
      </c>
    </row>
    <row r="154" spans="1:4" x14ac:dyDescent="0.2">
      <c r="A154" s="51" t="s">
        <v>29</v>
      </c>
      <c r="B154" s="51" t="s">
        <v>48</v>
      </c>
      <c r="C154" s="52" t="s">
        <v>206</v>
      </c>
      <c r="D154" s="75"/>
    </row>
    <row r="155" spans="1:4" x14ac:dyDescent="0.2">
      <c r="A155" s="51"/>
      <c r="B155" s="8" t="s">
        <v>193</v>
      </c>
      <c r="C155" s="49" t="s">
        <v>194</v>
      </c>
      <c r="D155" s="76">
        <v>21710</v>
      </c>
    </row>
    <row r="156" spans="1:4" x14ac:dyDescent="0.2">
      <c r="A156" s="51"/>
      <c r="B156" s="29" t="s">
        <v>195</v>
      </c>
      <c r="C156" s="50" t="s">
        <v>196</v>
      </c>
      <c r="D156" s="76">
        <v>21710</v>
      </c>
    </row>
    <row r="157" spans="1:4" x14ac:dyDescent="0.2">
      <c r="A157" s="11" t="s">
        <v>29</v>
      </c>
      <c r="B157" s="11" t="s">
        <v>49</v>
      </c>
      <c r="C157" s="38" t="s">
        <v>207</v>
      </c>
      <c r="D157" s="12"/>
    </row>
    <row r="158" spans="1:4" x14ac:dyDescent="0.2">
      <c r="A158" s="11"/>
      <c r="B158" s="11" t="s">
        <v>193</v>
      </c>
      <c r="C158" s="21" t="s">
        <v>194</v>
      </c>
      <c r="D158" s="12">
        <f>D161+D164</f>
        <v>14192</v>
      </c>
    </row>
    <row r="159" spans="1:4" x14ac:dyDescent="0.2">
      <c r="A159" s="11"/>
      <c r="B159" s="11" t="s">
        <v>195</v>
      </c>
      <c r="C159" s="21" t="s">
        <v>196</v>
      </c>
      <c r="D159" s="12">
        <f>D162+D165</f>
        <v>14192</v>
      </c>
    </row>
    <row r="160" spans="1:4" x14ac:dyDescent="0.2">
      <c r="A160" s="8" t="s">
        <v>29</v>
      </c>
      <c r="B160" s="8" t="s">
        <v>163</v>
      </c>
      <c r="C160" s="53" t="s">
        <v>164</v>
      </c>
      <c r="D160" s="54"/>
    </row>
    <row r="161" spans="1:4" x14ac:dyDescent="0.2">
      <c r="A161" s="8"/>
      <c r="B161" s="8" t="s">
        <v>193</v>
      </c>
      <c r="C161" s="49" t="s">
        <v>194</v>
      </c>
      <c r="D161" s="76">
        <v>13531</v>
      </c>
    </row>
    <row r="162" spans="1:4" x14ac:dyDescent="0.2">
      <c r="A162" s="8"/>
      <c r="B162" s="29" t="s">
        <v>195</v>
      </c>
      <c r="C162" s="50" t="s">
        <v>196</v>
      </c>
      <c r="D162" s="76">
        <v>13531</v>
      </c>
    </row>
    <row r="163" spans="1:4" x14ac:dyDescent="0.2">
      <c r="A163" s="8" t="s">
        <v>29</v>
      </c>
      <c r="B163" s="8" t="s">
        <v>334</v>
      </c>
      <c r="C163" s="52" t="s">
        <v>335</v>
      </c>
      <c r="D163" s="54"/>
    </row>
    <row r="164" spans="1:4" x14ac:dyDescent="0.2">
      <c r="A164" s="8"/>
      <c r="B164" s="8" t="s">
        <v>193</v>
      </c>
      <c r="C164" s="49" t="s">
        <v>194</v>
      </c>
      <c r="D164" s="76">
        <v>661</v>
      </c>
    </row>
    <row r="165" spans="1:4" x14ac:dyDescent="0.2">
      <c r="A165" s="8"/>
      <c r="B165" s="29" t="s">
        <v>195</v>
      </c>
      <c r="C165" s="50" t="s">
        <v>196</v>
      </c>
      <c r="D165" s="76">
        <v>661</v>
      </c>
    </row>
    <row r="166" spans="1:4" x14ac:dyDescent="0.2">
      <c r="A166" s="11" t="s">
        <v>29</v>
      </c>
      <c r="B166" s="11" t="s">
        <v>50</v>
      </c>
      <c r="C166" s="21" t="s">
        <v>208</v>
      </c>
      <c r="D166" s="23"/>
    </row>
    <row r="167" spans="1:4" x14ac:dyDescent="0.2">
      <c r="A167" s="11"/>
      <c r="B167" s="11" t="s">
        <v>193</v>
      </c>
      <c r="C167" s="21" t="s">
        <v>194</v>
      </c>
      <c r="D167" s="23">
        <f t="shared" ref="D167" si="6">D170+D173+D176+D179+D182+D185+D188+D191</f>
        <v>22290</v>
      </c>
    </row>
    <row r="168" spans="1:4" x14ac:dyDescent="0.2">
      <c r="A168" s="11"/>
      <c r="B168" s="11" t="s">
        <v>195</v>
      </c>
      <c r="C168" s="21" t="s">
        <v>196</v>
      </c>
      <c r="D168" s="23">
        <f>D171+D174+D177+D180+D183+D186+D189+D192</f>
        <v>22290</v>
      </c>
    </row>
    <row r="169" spans="1:4" x14ac:dyDescent="0.2">
      <c r="A169" s="14" t="s">
        <v>29</v>
      </c>
      <c r="B169" s="14" t="s">
        <v>51</v>
      </c>
      <c r="C169" s="55" t="s">
        <v>209</v>
      </c>
      <c r="D169" s="56"/>
    </row>
    <row r="170" spans="1:4" x14ac:dyDescent="0.2">
      <c r="A170" s="14"/>
      <c r="B170" s="8" t="s">
        <v>193</v>
      </c>
      <c r="C170" s="49" t="s">
        <v>194</v>
      </c>
      <c r="D170" s="76">
        <v>1106</v>
      </c>
    </row>
    <row r="171" spans="1:4" x14ac:dyDescent="0.2">
      <c r="A171" s="14"/>
      <c r="B171" s="29" t="s">
        <v>195</v>
      </c>
      <c r="C171" s="50" t="s">
        <v>196</v>
      </c>
      <c r="D171" s="76">
        <v>1106</v>
      </c>
    </row>
    <row r="172" spans="1:4" x14ac:dyDescent="0.2">
      <c r="A172" s="14" t="s">
        <v>29</v>
      </c>
      <c r="B172" s="14" t="s">
        <v>52</v>
      </c>
      <c r="C172" s="4" t="s">
        <v>53</v>
      </c>
      <c r="D172" s="76"/>
    </row>
    <row r="173" spans="1:4" x14ac:dyDescent="0.2">
      <c r="A173" s="14"/>
      <c r="B173" s="8" t="s">
        <v>193</v>
      </c>
      <c r="C173" s="49" t="s">
        <v>194</v>
      </c>
      <c r="D173" s="76">
        <v>40</v>
      </c>
    </row>
    <row r="174" spans="1:4" x14ac:dyDescent="0.2">
      <c r="A174" s="14"/>
      <c r="B174" s="29" t="s">
        <v>195</v>
      </c>
      <c r="C174" s="50" t="s">
        <v>196</v>
      </c>
      <c r="D174" s="76">
        <v>40</v>
      </c>
    </row>
    <row r="175" spans="1:4" x14ac:dyDescent="0.2">
      <c r="A175" s="14" t="s">
        <v>29</v>
      </c>
      <c r="B175" s="14" t="s">
        <v>54</v>
      </c>
      <c r="C175" s="4" t="s">
        <v>55</v>
      </c>
      <c r="D175" s="76"/>
    </row>
    <row r="176" spans="1:4" x14ac:dyDescent="0.2">
      <c r="A176" s="14"/>
      <c r="B176" s="8" t="s">
        <v>193</v>
      </c>
      <c r="C176" s="49" t="s">
        <v>194</v>
      </c>
      <c r="D176" s="76">
        <v>344</v>
      </c>
    </row>
    <row r="177" spans="1:4" x14ac:dyDescent="0.2">
      <c r="A177" s="14"/>
      <c r="B177" s="29" t="s">
        <v>195</v>
      </c>
      <c r="C177" s="50" t="s">
        <v>196</v>
      </c>
      <c r="D177" s="76">
        <v>344</v>
      </c>
    </row>
    <row r="178" spans="1:4" ht="25.5" x14ac:dyDescent="0.2">
      <c r="A178" s="14" t="s">
        <v>29</v>
      </c>
      <c r="B178" s="14" t="s">
        <v>56</v>
      </c>
      <c r="C178" s="4" t="s">
        <v>210</v>
      </c>
      <c r="D178" s="76"/>
    </row>
    <row r="179" spans="1:4" x14ac:dyDescent="0.2">
      <c r="A179" s="14"/>
      <c r="B179" s="8" t="s">
        <v>193</v>
      </c>
      <c r="C179" s="49" t="s">
        <v>194</v>
      </c>
      <c r="D179" s="76">
        <v>22</v>
      </c>
    </row>
    <row r="180" spans="1:4" x14ac:dyDescent="0.2">
      <c r="A180" s="14"/>
      <c r="B180" s="29" t="s">
        <v>195</v>
      </c>
      <c r="C180" s="50" t="s">
        <v>196</v>
      </c>
      <c r="D180" s="76">
        <v>22</v>
      </c>
    </row>
    <row r="181" spans="1:4" hidden="1" x14ac:dyDescent="0.2">
      <c r="A181" s="14" t="s">
        <v>29</v>
      </c>
      <c r="B181" s="14" t="s">
        <v>168</v>
      </c>
      <c r="C181" s="4" t="s">
        <v>169</v>
      </c>
      <c r="D181" s="76"/>
    </row>
    <row r="182" spans="1:4" hidden="1" x14ac:dyDescent="0.2">
      <c r="A182" s="14"/>
      <c r="B182" s="8" t="s">
        <v>193</v>
      </c>
      <c r="C182" s="49" t="s">
        <v>194</v>
      </c>
      <c r="D182" s="76">
        <v>0</v>
      </c>
    </row>
    <row r="183" spans="1:4" hidden="1" x14ac:dyDescent="0.2">
      <c r="A183" s="14"/>
      <c r="B183" s="29" t="s">
        <v>195</v>
      </c>
      <c r="C183" s="50" t="s">
        <v>196</v>
      </c>
      <c r="D183" s="76">
        <v>0</v>
      </c>
    </row>
    <row r="184" spans="1:4" x14ac:dyDescent="0.2">
      <c r="A184" s="14" t="s">
        <v>29</v>
      </c>
      <c r="B184" s="14" t="s">
        <v>57</v>
      </c>
      <c r="C184" s="4" t="s">
        <v>211</v>
      </c>
      <c r="D184" s="76"/>
    </row>
    <row r="185" spans="1:4" x14ac:dyDescent="0.2">
      <c r="A185" s="14"/>
      <c r="B185" s="8" t="s">
        <v>193</v>
      </c>
      <c r="C185" s="49" t="s">
        <v>194</v>
      </c>
      <c r="D185" s="76">
        <v>33</v>
      </c>
    </row>
    <row r="186" spans="1:4" x14ac:dyDescent="0.2">
      <c r="A186" s="14"/>
      <c r="B186" s="29" t="s">
        <v>195</v>
      </c>
      <c r="C186" s="50" t="s">
        <v>196</v>
      </c>
      <c r="D186" s="76">
        <v>33</v>
      </c>
    </row>
    <row r="187" spans="1:4" x14ac:dyDescent="0.2">
      <c r="A187" s="8" t="s">
        <v>29</v>
      </c>
      <c r="B187" s="8" t="s">
        <v>161</v>
      </c>
      <c r="C187" s="57" t="s">
        <v>162</v>
      </c>
      <c r="D187" s="100"/>
    </row>
    <row r="188" spans="1:4" x14ac:dyDescent="0.2">
      <c r="A188" s="8"/>
      <c r="B188" s="8" t="s">
        <v>193</v>
      </c>
      <c r="C188" s="49" t="s">
        <v>194</v>
      </c>
      <c r="D188" s="76">
        <v>20380</v>
      </c>
    </row>
    <row r="189" spans="1:4" x14ac:dyDescent="0.2">
      <c r="A189" s="8"/>
      <c r="B189" s="29" t="s">
        <v>195</v>
      </c>
      <c r="C189" s="50" t="s">
        <v>196</v>
      </c>
      <c r="D189" s="76">
        <v>20380</v>
      </c>
    </row>
    <row r="190" spans="1:4" x14ac:dyDescent="0.2">
      <c r="A190" s="8" t="s">
        <v>29</v>
      </c>
      <c r="B190" s="8" t="s">
        <v>170</v>
      </c>
      <c r="C190" s="57" t="s">
        <v>171</v>
      </c>
      <c r="D190" s="58"/>
    </row>
    <row r="191" spans="1:4" x14ac:dyDescent="0.2">
      <c r="A191" s="8"/>
      <c r="B191" s="8" t="s">
        <v>193</v>
      </c>
      <c r="C191" s="49" t="s">
        <v>194</v>
      </c>
      <c r="D191" s="13">
        <v>365</v>
      </c>
    </row>
    <row r="192" spans="1:4" x14ac:dyDescent="0.2">
      <c r="A192" s="8"/>
      <c r="B192" s="29" t="s">
        <v>195</v>
      </c>
      <c r="C192" s="50" t="s">
        <v>196</v>
      </c>
      <c r="D192" s="13">
        <v>365</v>
      </c>
    </row>
    <row r="193" spans="1:4" x14ac:dyDescent="0.2">
      <c r="A193" s="11" t="s">
        <v>29</v>
      </c>
      <c r="B193" s="39">
        <v>20</v>
      </c>
      <c r="C193" s="21" t="s">
        <v>212</v>
      </c>
      <c r="D193" s="23"/>
    </row>
    <row r="194" spans="1:4" x14ac:dyDescent="0.2">
      <c r="A194" s="11"/>
      <c r="B194" s="11" t="s">
        <v>193</v>
      </c>
      <c r="C194" s="21" t="s">
        <v>194</v>
      </c>
      <c r="D194" s="23">
        <f t="shared" ref="D194" si="7">D197+D233+D230+D239+D254+D266+D275+D278+D281+D284+D287+D290+D293+D296+D299+D305+D308</f>
        <v>531553</v>
      </c>
    </row>
    <row r="195" spans="1:4" x14ac:dyDescent="0.2">
      <c r="A195" s="11"/>
      <c r="B195" s="11" t="s">
        <v>195</v>
      </c>
      <c r="C195" s="21" t="s">
        <v>196</v>
      </c>
      <c r="D195" s="23">
        <f>D198+D234+D231+D240+D255+D267+D276+D279+D282+D285+D288+D291+D294+D297+D300+D306+D309</f>
        <v>531553</v>
      </c>
    </row>
    <row r="196" spans="1:4" x14ac:dyDescent="0.2">
      <c r="A196" s="11" t="s">
        <v>29</v>
      </c>
      <c r="B196" s="39" t="s">
        <v>58</v>
      </c>
      <c r="C196" s="1" t="s">
        <v>213</v>
      </c>
      <c r="D196" s="12"/>
    </row>
    <row r="197" spans="1:4" x14ac:dyDescent="0.2">
      <c r="A197" s="11"/>
      <c r="B197" s="11" t="s">
        <v>193</v>
      </c>
      <c r="C197" s="21" t="s">
        <v>194</v>
      </c>
      <c r="D197" s="12">
        <f t="shared" ref="D197:D198" si="8">D200+D203+D206+D209+D212+D215+D218+D221+D224+D227</f>
        <v>166406</v>
      </c>
    </row>
    <row r="198" spans="1:4" x14ac:dyDescent="0.2">
      <c r="A198" s="11"/>
      <c r="B198" s="11" t="s">
        <v>195</v>
      </c>
      <c r="C198" s="21" t="s">
        <v>196</v>
      </c>
      <c r="D198" s="12">
        <f t="shared" si="8"/>
        <v>166406</v>
      </c>
    </row>
    <row r="199" spans="1:4" x14ac:dyDescent="0.2">
      <c r="A199" s="14" t="s">
        <v>29</v>
      </c>
      <c r="B199" s="7" t="s">
        <v>59</v>
      </c>
      <c r="C199" s="4" t="s">
        <v>60</v>
      </c>
      <c r="D199" s="59"/>
    </row>
    <row r="200" spans="1:4" x14ac:dyDescent="0.2">
      <c r="A200" s="14"/>
      <c r="B200" s="8" t="s">
        <v>193</v>
      </c>
      <c r="C200" s="49" t="s">
        <v>194</v>
      </c>
      <c r="D200" s="76">
        <v>1964</v>
      </c>
    </row>
    <row r="201" spans="1:4" x14ac:dyDescent="0.2">
      <c r="A201" s="14"/>
      <c r="B201" s="29" t="s">
        <v>195</v>
      </c>
      <c r="C201" s="50" t="s">
        <v>196</v>
      </c>
      <c r="D201" s="76">
        <v>1964</v>
      </c>
    </row>
    <row r="202" spans="1:4" x14ac:dyDescent="0.2">
      <c r="A202" s="14" t="s">
        <v>29</v>
      </c>
      <c r="B202" s="7" t="s">
        <v>61</v>
      </c>
      <c r="C202" s="4" t="s">
        <v>214</v>
      </c>
      <c r="D202" s="101"/>
    </row>
    <row r="203" spans="1:4" x14ac:dyDescent="0.2">
      <c r="A203" s="14"/>
      <c r="B203" s="8" t="s">
        <v>193</v>
      </c>
      <c r="C203" s="49" t="s">
        <v>194</v>
      </c>
      <c r="D203" s="76">
        <v>1104</v>
      </c>
    </row>
    <row r="204" spans="1:4" x14ac:dyDescent="0.2">
      <c r="A204" s="14"/>
      <c r="B204" s="29" t="s">
        <v>195</v>
      </c>
      <c r="C204" s="50" t="s">
        <v>196</v>
      </c>
      <c r="D204" s="76">
        <v>1104</v>
      </c>
    </row>
    <row r="205" spans="1:4" x14ac:dyDescent="0.2">
      <c r="A205" s="14" t="s">
        <v>29</v>
      </c>
      <c r="B205" s="7" t="s">
        <v>62</v>
      </c>
      <c r="C205" s="4" t="s">
        <v>215</v>
      </c>
      <c r="D205" s="101"/>
    </row>
    <row r="206" spans="1:4" x14ac:dyDescent="0.2">
      <c r="A206" s="14"/>
      <c r="B206" s="8" t="s">
        <v>193</v>
      </c>
      <c r="C206" s="49" t="s">
        <v>194</v>
      </c>
      <c r="D206" s="76">
        <v>38985</v>
      </c>
    </row>
    <row r="207" spans="1:4" x14ac:dyDescent="0.2">
      <c r="A207" s="14"/>
      <c r="B207" s="29" t="s">
        <v>195</v>
      </c>
      <c r="C207" s="50" t="s">
        <v>196</v>
      </c>
      <c r="D207" s="76">
        <v>38985</v>
      </c>
    </row>
    <row r="208" spans="1:4" x14ac:dyDescent="0.2">
      <c r="A208" s="14" t="s">
        <v>29</v>
      </c>
      <c r="B208" s="7" t="s">
        <v>63</v>
      </c>
      <c r="C208" s="4" t="s">
        <v>216</v>
      </c>
      <c r="D208" s="101"/>
    </row>
    <row r="209" spans="1:4" x14ac:dyDescent="0.2">
      <c r="A209" s="14"/>
      <c r="B209" s="8" t="s">
        <v>193</v>
      </c>
      <c r="C209" s="49" t="s">
        <v>194</v>
      </c>
      <c r="D209" s="76">
        <v>2257</v>
      </c>
    </row>
    <row r="210" spans="1:4" x14ac:dyDescent="0.2">
      <c r="A210" s="14"/>
      <c r="B210" s="29" t="s">
        <v>195</v>
      </c>
      <c r="C210" s="50" t="s">
        <v>196</v>
      </c>
      <c r="D210" s="76">
        <v>2257</v>
      </c>
    </row>
    <row r="211" spans="1:4" x14ac:dyDescent="0.2">
      <c r="A211" s="14" t="s">
        <v>29</v>
      </c>
      <c r="B211" s="7" t="s">
        <v>64</v>
      </c>
      <c r="C211" s="4" t="s">
        <v>217</v>
      </c>
      <c r="D211" s="59"/>
    </row>
    <row r="212" spans="1:4" x14ac:dyDescent="0.2">
      <c r="A212" s="14"/>
      <c r="B212" s="8" t="s">
        <v>193</v>
      </c>
      <c r="C212" s="49" t="s">
        <v>194</v>
      </c>
      <c r="D212" s="76">
        <f>38686-24+650</f>
        <v>39312</v>
      </c>
    </row>
    <row r="213" spans="1:4" x14ac:dyDescent="0.2">
      <c r="A213" s="14"/>
      <c r="B213" s="29" t="s">
        <v>195</v>
      </c>
      <c r="C213" s="50" t="s">
        <v>196</v>
      </c>
      <c r="D213" s="76">
        <f>38686-24+650</f>
        <v>39312</v>
      </c>
    </row>
    <row r="214" spans="1:4" x14ac:dyDescent="0.2">
      <c r="A214" s="14" t="s">
        <v>29</v>
      </c>
      <c r="B214" s="7" t="s">
        <v>65</v>
      </c>
      <c r="C214" s="4" t="s">
        <v>66</v>
      </c>
      <c r="D214" s="101"/>
    </row>
    <row r="215" spans="1:4" x14ac:dyDescent="0.2">
      <c r="A215" s="14"/>
      <c r="B215" s="8" t="s">
        <v>193</v>
      </c>
      <c r="C215" s="49" t="s">
        <v>194</v>
      </c>
      <c r="D215" s="76">
        <f>15993-6+50</f>
        <v>16037</v>
      </c>
    </row>
    <row r="216" spans="1:4" x14ac:dyDescent="0.2">
      <c r="A216" s="14"/>
      <c r="B216" s="29" t="s">
        <v>195</v>
      </c>
      <c r="C216" s="50" t="s">
        <v>196</v>
      </c>
      <c r="D216" s="76">
        <f>15993-6+50</f>
        <v>16037</v>
      </c>
    </row>
    <row r="217" spans="1:4" x14ac:dyDescent="0.2">
      <c r="A217" s="14" t="s">
        <v>29</v>
      </c>
      <c r="B217" s="7" t="s">
        <v>67</v>
      </c>
      <c r="C217" s="4" t="s">
        <v>68</v>
      </c>
      <c r="D217" s="101"/>
    </row>
    <row r="218" spans="1:4" x14ac:dyDescent="0.2">
      <c r="A218" s="14"/>
      <c r="B218" s="8" t="s">
        <v>193</v>
      </c>
      <c r="C218" s="49" t="s">
        <v>194</v>
      </c>
      <c r="D218" s="76">
        <v>447</v>
      </c>
    </row>
    <row r="219" spans="1:4" x14ac:dyDescent="0.2">
      <c r="A219" s="14"/>
      <c r="B219" s="29" t="s">
        <v>195</v>
      </c>
      <c r="C219" s="50" t="s">
        <v>196</v>
      </c>
      <c r="D219" s="76">
        <v>447</v>
      </c>
    </row>
    <row r="220" spans="1:4" x14ac:dyDescent="0.2">
      <c r="A220" s="14" t="s">
        <v>29</v>
      </c>
      <c r="B220" s="7" t="s">
        <v>69</v>
      </c>
      <c r="C220" s="4" t="s">
        <v>218</v>
      </c>
      <c r="D220" s="101"/>
    </row>
    <row r="221" spans="1:4" x14ac:dyDescent="0.2">
      <c r="A221" s="14"/>
      <c r="B221" s="8" t="s">
        <v>193</v>
      </c>
      <c r="C221" s="49" t="s">
        <v>194</v>
      </c>
      <c r="D221" s="76">
        <f>4592-33</f>
        <v>4559</v>
      </c>
    </row>
    <row r="222" spans="1:4" x14ac:dyDescent="0.2">
      <c r="A222" s="14"/>
      <c r="B222" s="29" t="s">
        <v>195</v>
      </c>
      <c r="C222" s="50" t="s">
        <v>196</v>
      </c>
      <c r="D222" s="76">
        <f>4592-33</f>
        <v>4559</v>
      </c>
    </row>
    <row r="223" spans="1:4" x14ac:dyDescent="0.2">
      <c r="A223" s="14" t="s">
        <v>29</v>
      </c>
      <c r="B223" s="7" t="s">
        <v>70</v>
      </c>
      <c r="C223" s="4" t="s">
        <v>219</v>
      </c>
      <c r="D223" s="101"/>
    </row>
    <row r="224" spans="1:4" x14ac:dyDescent="0.2">
      <c r="A224" s="14"/>
      <c r="B224" s="8" t="s">
        <v>193</v>
      </c>
      <c r="C224" s="49" t="s">
        <v>194</v>
      </c>
      <c r="D224" s="76">
        <f>23655+600</f>
        <v>24255</v>
      </c>
    </row>
    <row r="225" spans="1:4" x14ac:dyDescent="0.2">
      <c r="A225" s="14"/>
      <c r="B225" s="29" t="s">
        <v>195</v>
      </c>
      <c r="C225" s="50" t="s">
        <v>196</v>
      </c>
      <c r="D225" s="76">
        <f>23655+600</f>
        <v>24255</v>
      </c>
    </row>
    <row r="226" spans="1:4" x14ac:dyDescent="0.2">
      <c r="A226" s="14" t="s">
        <v>29</v>
      </c>
      <c r="B226" s="7" t="s">
        <v>71</v>
      </c>
      <c r="C226" s="4" t="s">
        <v>220</v>
      </c>
      <c r="D226" s="59"/>
    </row>
    <row r="227" spans="1:4" x14ac:dyDescent="0.2">
      <c r="A227" s="14"/>
      <c r="B227" s="8" t="s">
        <v>193</v>
      </c>
      <c r="C227" s="49" t="s">
        <v>194</v>
      </c>
      <c r="D227" s="76">
        <f>37653-167</f>
        <v>37486</v>
      </c>
    </row>
    <row r="228" spans="1:4" x14ac:dyDescent="0.2">
      <c r="A228" s="14"/>
      <c r="B228" s="29" t="s">
        <v>195</v>
      </c>
      <c r="C228" s="50" t="s">
        <v>196</v>
      </c>
      <c r="D228" s="76">
        <f>37653-167</f>
        <v>37486</v>
      </c>
    </row>
    <row r="229" spans="1:4" x14ac:dyDescent="0.2">
      <c r="A229" s="24" t="s">
        <v>29</v>
      </c>
      <c r="B229" s="40" t="s">
        <v>72</v>
      </c>
      <c r="C229" s="5" t="s">
        <v>221</v>
      </c>
      <c r="D229" s="16"/>
    </row>
    <row r="230" spans="1:4" x14ac:dyDescent="0.2">
      <c r="A230" s="24"/>
      <c r="B230" s="11" t="s">
        <v>193</v>
      </c>
      <c r="C230" s="21" t="s">
        <v>194</v>
      </c>
      <c r="D230" s="12">
        <f>43193-229</f>
        <v>42964</v>
      </c>
    </row>
    <row r="231" spans="1:4" x14ac:dyDescent="0.2">
      <c r="A231" s="24"/>
      <c r="B231" s="11" t="s">
        <v>195</v>
      </c>
      <c r="C231" s="21" t="s">
        <v>196</v>
      </c>
      <c r="D231" s="12">
        <f>43193-229</f>
        <v>42964</v>
      </c>
    </row>
    <row r="232" spans="1:4" x14ac:dyDescent="0.2">
      <c r="A232" s="11" t="s">
        <v>29</v>
      </c>
      <c r="B232" s="41" t="s">
        <v>73</v>
      </c>
      <c r="C232" s="1" t="s">
        <v>222</v>
      </c>
      <c r="D232" s="12"/>
    </row>
    <row r="233" spans="1:4" x14ac:dyDescent="0.2">
      <c r="A233" s="11"/>
      <c r="B233" s="11" t="s">
        <v>193</v>
      </c>
      <c r="C233" s="21" t="s">
        <v>194</v>
      </c>
      <c r="D233" s="12">
        <f t="shared" ref="D233:D234" si="9">D236</f>
        <v>40</v>
      </c>
    </row>
    <row r="234" spans="1:4" x14ac:dyDescent="0.2">
      <c r="A234" s="11"/>
      <c r="B234" s="11" t="s">
        <v>195</v>
      </c>
      <c r="C234" s="21" t="s">
        <v>196</v>
      </c>
      <c r="D234" s="16">
        <f t="shared" si="9"/>
        <v>40</v>
      </c>
    </row>
    <row r="235" spans="1:4" x14ac:dyDescent="0.2">
      <c r="A235" s="14" t="s">
        <v>29</v>
      </c>
      <c r="B235" s="7" t="s">
        <v>74</v>
      </c>
      <c r="C235" s="4" t="s">
        <v>223</v>
      </c>
      <c r="D235" s="13"/>
    </row>
    <row r="236" spans="1:4" x14ac:dyDescent="0.2">
      <c r="A236" s="14"/>
      <c r="B236" s="8" t="s">
        <v>193</v>
      </c>
      <c r="C236" s="49" t="s">
        <v>194</v>
      </c>
      <c r="D236" s="13">
        <v>40</v>
      </c>
    </row>
    <row r="237" spans="1:4" x14ac:dyDescent="0.2">
      <c r="A237" s="14"/>
      <c r="B237" s="29" t="s">
        <v>195</v>
      </c>
      <c r="C237" s="50" t="s">
        <v>196</v>
      </c>
      <c r="D237" s="13">
        <v>40</v>
      </c>
    </row>
    <row r="238" spans="1:4" x14ac:dyDescent="0.2">
      <c r="A238" s="11" t="s">
        <v>29</v>
      </c>
      <c r="B238" s="39" t="s">
        <v>75</v>
      </c>
      <c r="C238" s="1" t="s">
        <v>76</v>
      </c>
      <c r="D238" s="12"/>
    </row>
    <row r="239" spans="1:4" x14ac:dyDescent="0.2">
      <c r="A239" s="11"/>
      <c r="B239" s="11" t="s">
        <v>193</v>
      </c>
      <c r="C239" s="21" t="s">
        <v>194</v>
      </c>
      <c r="D239" s="12">
        <f t="shared" ref="D239:D240" si="10">D242+D245+D248+D251</f>
        <v>2301</v>
      </c>
    </row>
    <row r="240" spans="1:4" x14ac:dyDescent="0.2">
      <c r="A240" s="11"/>
      <c r="B240" s="11" t="s">
        <v>195</v>
      </c>
      <c r="C240" s="21" t="s">
        <v>196</v>
      </c>
      <c r="D240" s="12">
        <f t="shared" si="10"/>
        <v>2301</v>
      </c>
    </row>
    <row r="241" spans="1:4" x14ac:dyDescent="0.2">
      <c r="A241" s="14" t="s">
        <v>29</v>
      </c>
      <c r="B241" s="7" t="s">
        <v>77</v>
      </c>
      <c r="C241" s="4" t="s">
        <v>78</v>
      </c>
      <c r="D241" s="13"/>
    </row>
    <row r="242" spans="1:4" x14ac:dyDescent="0.2">
      <c r="A242" s="14"/>
      <c r="B242" s="8" t="s">
        <v>193</v>
      </c>
      <c r="C242" s="49" t="s">
        <v>194</v>
      </c>
      <c r="D242" s="76">
        <v>30</v>
      </c>
    </row>
    <row r="243" spans="1:4" x14ac:dyDescent="0.2">
      <c r="A243" s="14"/>
      <c r="B243" s="29" t="s">
        <v>195</v>
      </c>
      <c r="C243" s="50" t="s">
        <v>196</v>
      </c>
      <c r="D243" s="76">
        <v>30</v>
      </c>
    </row>
    <row r="244" spans="1:4" x14ac:dyDescent="0.2">
      <c r="A244" s="14" t="s">
        <v>29</v>
      </c>
      <c r="B244" s="7" t="s">
        <v>79</v>
      </c>
      <c r="C244" s="4" t="s">
        <v>80</v>
      </c>
      <c r="D244" s="76"/>
    </row>
    <row r="245" spans="1:4" x14ac:dyDescent="0.2">
      <c r="A245" s="14"/>
      <c r="B245" s="8" t="s">
        <v>193</v>
      </c>
      <c r="C245" s="49" t="s">
        <v>194</v>
      </c>
      <c r="D245" s="76">
        <v>102</v>
      </c>
    </row>
    <row r="246" spans="1:4" x14ac:dyDescent="0.2">
      <c r="A246" s="14"/>
      <c r="B246" s="29" t="s">
        <v>195</v>
      </c>
      <c r="C246" s="50" t="s">
        <v>196</v>
      </c>
      <c r="D246" s="76">
        <v>102</v>
      </c>
    </row>
    <row r="247" spans="1:4" x14ac:dyDescent="0.2">
      <c r="A247" s="14" t="s">
        <v>29</v>
      </c>
      <c r="B247" s="7" t="s">
        <v>81</v>
      </c>
      <c r="C247" s="4" t="s">
        <v>82</v>
      </c>
      <c r="D247" s="76"/>
    </row>
    <row r="248" spans="1:4" x14ac:dyDescent="0.2">
      <c r="A248" s="14"/>
      <c r="B248" s="8" t="s">
        <v>193</v>
      </c>
      <c r="C248" s="49" t="s">
        <v>194</v>
      </c>
      <c r="D248" s="76">
        <v>2149</v>
      </c>
    </row>
    <row r="249" spans="1:4" x14ac:dyDescent="0.2">
      <c r="A249" s="14"/>
      <c r="B249" s="29" t="s">
        <v>195</v>
      </c>
      <c r="C249" s="50" t="s">
        <v>196</v>
      </c>
      <c r="D249" s="76">
        <v>2149</v>
      </c>
    </row>
    <row r="250" spans="1:4" x14ac:dyDescent="0.2">
      <c r="A250" s="14" t="s">
        <v>29</v>
      </c>
      <c r="B250" s="7" t="s">
        <v>83</v>
      </c>
      <c r="C250" s="4" t="s">
        <v>224</v>
      </c>
      <c r="D250" s="76"/>
    </row>
    <row r="251" spans="1:4" x14ac:dyDescent="0.2">
      <c r="A251" s="14"/>
      <c r="B251" s="8" t="s">
        <v>193</v>
      </c>
      <c r="C251" s="49" t="s">
        <v>194</v>
      </c>
      <c r="D251" s="76">
        <v>20</v>
      </c>
    </row>
    <row r="252" spans="1:4" x14ac:dyDescent="0.2">
      <c r="A252" s="14"/>
      <c r="B252" s="29" t="s">
        <v>195</v>
      </c>
      <c r="C252" s="50" t="s">
        <v>196</v>
      </c>
      <c r="D252" s="13">
        <v>20</v>
      </c>
    </row>
    <row r="253" spans="1:4" x14ac:dyDescent="0.2">
      <c r="A253" s="11" t="s">
        <v>29</v>
      </c>
      <c r="B253" s="39" t="s">
        <v>84</v>
      </c>
      <c r="C253" s="1" t="s">
        <v>85</v>
      </c>
      <c r="D253" s="12"/>
    </row>
    <row r="254" spans="1:4" x14ac:dyDescent="0.2">
      <c r="A254" s="11"/>
      <c r="B254" s="11" t="s">
        <v>193</v>
      </c>
      <c r="C254" s="21" t="s">
        <v>194</v>
      </c>
      <c r="D254" s="12">
        <f t="shared" ref="D254:D255" si="11">D257+D260+D263</f>
        <v>6861</v>
      </c>
    </row>
    <row r="255" spans="1:4" x14ac:dyDescent="0.2">
      <c r="A255" s="11"/>
      <c r="B255" s="11" t="s">
        <v>195</v>
      </c>
      <c r="C255" s="21" t="s">
        <v>196</v>
      </c>
      <c r="D255" s="12">
        <f t="shared" si="11"/>
        <v>6861</v>
      </c>
    </row>
    <row r="256" spans="1:4" x14ac:dyDescent="0.2">
      <c r="A256" s="14" t="s">
        <v>29</v>
      </c>
      <c r="B256" s="7" t="s">
        <v>86</v>
      </c>
      <c r="C256" s="4" t="s">
        <v>225</v>
      </c>
      <c r="D256" s="13"/>
    </row>
    <row r="257" spans="1:4" x14ac:dyDescent="0.2">
      <c r="A257" s="14"/>
      <c r="B257" s="8" t="s">
        <v>193</v>
      </c>
      <c r="C257" s="49" t="s">
        <v>194</v>
      </c>
      <c r="D257" s="76">
        <f>2792-30</f>
        <v>2762</v>
      </c>
    </row>
    <row r="258" spans="1:4" x14ac:dyDescent="0.2">
      <c r="A258" s="14"/>
      <c r="B258" s="29" t="s">
        <v>195</v>
      </c>
      <c r="C258" s="50" t="s">
        <v>196</v>
      </c>
      <c r="D258" s="76">
        <f>2792-30</f>
        <v>2762</v>
      </c>
    </row>
    <row r="259" spans="1:4" x14ac:dyDescent="0.2">
      <c r="A259" s="14" t="s">
        <v>29</v>
      </c>
      <c r="B259" s="7" t="s">
        <v>87</v>
      </c>
      <c r="C259" s="4" t="s">
        <v>226</v>
      </c>
      <c r="D259" s="76"/>
    </row>
    <row r="260" spans="1:4" x14ac:dyDescent="0.2">
      <c r="A260" s="14"/>
      <c r="B260" s="8" t="s">
        <v>193</v>
      </c>
      <c r="C260" s="49" t="s">
        <v>194</v>
      </c>
      <c r="D260" s="76">
        <f>119-19</f>
        <v>100</v>
      </c>
    </row>
    <row r="261" spans="1:4" x14ac:dyDescent="0.2">
      <c r="A261" s="14"/>
      <c r="B261" s="29" t="s">
        <v>195</v>
      </c>
      <c r="C261" s="50" t="s">
        <v>196</v>
      </c>
      <c r="D261" s="76">
        <f>119-19</f>
        <v>100</v>
      </c>
    </row>
    <row r="262" spans="1:4" x14ac:dyDescent="0.2">
      <c r="A262" s="14" t="s">
        <v>29</v>
      </c>
      <c r="B262" s="7" t="s">
        <v>88</v>
      </c>
      <c r="C262" s="4" t="s">
        <v>89</v>
      </c>
      <c r="D262" s="76"/>
    </row>
    <row r="263" spans="1:4" x14ac:dyDescent="0.2">
      <c r="A263" s="14"/>
      <c r="B263" s="8" t="s">
        <v>193</v>
      </c>
      <c r="C263" s="49" t="s">
        <v>194</v>
      </c>
      <c r="D263" s="76">
        <f>4031-32</f>
        <v>3999</v>
      </c>
    </row>
    <row r="264" spans="1:4" x14ac:dyDescent="0.2">
      <c r="A264" s="14"/>
      <c r="B264" s="29" t="s">
        <v>195</v>
      </c>
      <c r="C264" s="50" t="s">
        <v>196</v>
      </c>
      <c r="D264" s="76">
        <f>4031-32</f>
        <v>3999</v>
      </c>
    </row>
    <row r="265" spans="1:4" x14ac:dyDescent="0.2">
      <c r="A265" s="11" t="s">
        <v>29</v>
      </c>
      <c r="B265" s="39" t="s">
        <v>90</v>
      </c>
      <c r="C265" s="1" t="s">
        <v>227</v>
      </c>
      <c r="D265" s="12"/>
    </row>
    <row r="266" spans="1:4" x14ac:dyDescent="0.2">
      <c r="A266" s="11"/>
      <c r="B266" s="11" t="s">
        <v>193</v>
      </c>
      <c r="C266" s="21" t="s">
        <v>194</v>
      </c>
      <c r="D266" s="12">
        <f t="shared" ref="D266:D267" si="12">D269+D272</f>
        <v>4254</v>
      </c>
    </row>
    <row r="267" spans="1:4" x14ac:dyDescent="0.2">
      <c r="A267" s="11"/>
      <c r="B267" s="11" t="s">
        <v>195</v>
      </c>
      <c r="C267" s="21" t="s">
        <v>196</v>
      </c>
      <c r="D267" s="12">
        <f t="shared" si="12"/>
        <v>4254</v>
      </c>
    </row>
    <row r="268" spans="1:4" x14ac:dyDescent="0.2">
      <c r="A268" s="14" t="s">
        <v>29</v>
      </c>
      <c r="B268" s="7" t="s">
        <v>91</v>
      </c>
      <c r="C268" s="4" t="s">
        <v>228</v>
      </c>
      <c r="D268" s="13"/>
    </row>
    <row r="269" spans="1:4" x14ac:dyDescent="0.2">
      <c r="A269" s="14"/>
      <c r="B269" s="8" t="s">
        <v>193</v>
      </c>
      <c r="C269" s="49" t="s">
        <v>194</v>
      </c>
      <c r="D269" s="76">
        <v>3813</v>
      </c>
    </row>
    <row r="270" spans="1:4" x14ac:dyDescent="0.2">
      <c r="A270" s="14"/>
      <c r="B270" s="29" t="s">
        <v>195</v>
      </c>
      <c r="C270" s="50" t="s">
        <v>196</v>
      </c>
      <c r="D270" s="76">
        <v>3813</v>
      </c>
    </row>
    <row r="271" spans="1:4" x14ac:dyDescent="0.2">
      <c r="A271" s="14" t="s">
        <v>29</v>
      </c>
      <c r="B271" s="7" t="s">
        <v>92</v>
      </c>
      <c r="C271" s="4" t="s">
        <v>229</v>
      </c>
      <c r="D271" s="76"/>
    </row>
    <row r="272" spans="1:4" x14ac:dyDescent="0.2">
      <c r="A272" s="14"/>
      <c r="B272" s="8" t="s">
        <v>193</v>
      </c>
      <c r="C272" s="49" t="s">
        <v>194</v>
      </c>
      <c r="D272" s="76">
        <v>441</v>
      </c>
    </row>
    <row r="273" spans="1:4" x14ac:dyDescent="0.2">
      <c r="A273" s="14"/>
      <c r="B273" s="29" t="s">
        <v>195</v>
      </c>
      <c r="C273" s="50" t="s">
        <v>196</v>
      </c>
      <c r="D273" s="76">
        <v>441</v>
      </c>
    </row>
    <row r="274" spans="1:4" x14ac:dyDescent="0.2">
      <c r="A274" s="24" t="s">
        <v>29</v>
      </c>
      <c r="B274" s="40" t="s">
        <v>93</v>
      </c>
      <c r="C274" s="5" t="s">
        <v>94</v>
      </c>
      <c r="D274" s="16"/>
    </row>
    <row r="275" spans="1:4" x14ac:dyDescent="0.2">
      <c r="A275" s="24"/>
      <c r="B275" s="11" t="s">
        <v>193</v>
      </c>
      <c r="C275" s="21" t="s">
        <v>194</v>
      </c>
      <c r="D275" s="16">
        <f>2232-100</f>
        <v>2132</v>
      </c>
    </row>
    <row r="276" spans="1:4" x14ac:dyDescent="0.2">
      <c r="A276" s="24"/>
      <c r="B276" s="11" t="s">
        <v>195</v>
      </c>
      <c r="C276" s="21" t="s">
        <v>196</v>
      </c>
      <c r="D276" s="16">
        <f>2232-100</f>
        <v>2132</v>
      </c>
    </row>
    <row r="277" spans="1:4" x14ac:dyDescent="0.2">
      <c r="A277" s="24" t="s">
        <v>29</v>
      </c>
      <c r="B277" s="40" t="s">
        <v>95</v>
      </c>
      <c r="C277" s="5" t="s">
        <v>230</v>
      </c>
      <c r="D277" s="16"/>
    </row>
    <row r="278" spans="1:4" x14ac:dyDescent="0.2">
      <c r="A278" s="24"/>
      <c r="B278" s="11" t="s">
        <v>193</v>
      </c>
      <c r="C278" s="21" t="s">
        <v>194</v>
      </c>
      <c r="D278" s="12">
        <f>431-23</f>
        <v>408</v>
      </c>
    </row>
    <row r="279" spans="1:4" x14ac:dyDescent="0.2">
      <c r="A279" s="24"/>
      <c r="B279" s="11" t="s">
        <v>195</v>
      </c>
      <c r="C279" s="21" t="s">
        <v>196</v>
      </c>
      <c r="D279" s="12">
        <f>431-23</f>
        <v>408</v>
      </c>
    </row>
    <row r="280" spans="1:4" x14ac:dyDescent="0.2">
      <c r="A280" s="24" t="s">
        <v>29</v>
      </c>
      <c r="B280" s="40" t="s">
        <v>96</v>
      </c>
      <c r="C280" s="5" t="s">
        <v>231</v>
      </c>
      <c r="D280" s="16"/>
    </row>
    <row r="281" spans="1:4" x14ac:dyDescent="0.2">
      <c r="A281" s="24"/>
      <c r="B281" s="11" t="s">
        <v>193</v>
      </c>
      <c r="C281" s="21" t="s">
        <v>194</v>
      </c>
      <c r="D281" s="12">
        <f>4540-95-36+250</f>
        <v>4659</v>
      </c>
    </row>
    <row r="282" spans="1:4" x14ac:dyDescent="0.2">
      <c r="A282" s="24"/>
      <c r="B282" s="11" t="s">
        <v>195</v>
      </c>
      <c r="C282" s="21" t="s">
        <v>196</v>
      </c>
      <c r="D282" s="12">
        <f>4540-95-36+250</f>
        <v>4659</v>
      </c>
    </row>
    <row r="283" spans="1:4" x14ac:dyDescent="0.2">
      <c r="A283" s="24" t="s">
        <v>29</v>
      </c>
      <c r="B283" s="40" t="s">
        <v>97</v>
      </c>
      <c r="C283" s="5" t="s">
        <v>232</v>
      </c>
      <c r="D283" s="16"/>
    </row>
    <row r="284" spans="1:4" x14ac:dyDescent="0.2">
      <c r="A284" s="24"/>
      <c r="B284" s="11" t="s">
        <v>193</v>
      </c>
      <c r="C284" s="21" t="s">
        <v>194</v>
      </c>
      <c r="D284" s="12">
        <v>2870</v>
      </c>
    </row>
    <row r="285" spans="1:4" x14ac:dyDescent="0.2">
      <c r="A285" s="24"/>
      <c r="B285" s="11" t="s">
        <v>195</v>
      </c>
      <c r="C285" s="21" t="s">
        <v>196</v>
      </c>
      <c r="D285" s="12">
        <v>2870</v>
      </c>
    </row>
    <row r="286" spans="1:4" x14ac:dyDescent="0.2">
      <c r="A286" s="24" t="s">
        <v>29</v>
      </c>
      <c r="B286" s="40" t="s">
        <v>98</v>
      </c>
      <c r="C286" s="5" t="s">
        <v>233</v>
      </c>
      <c r="D286" s="16"/>
    </row>
    <row r="287" spans="1:4" x14ac:dyDescent="0.2">
      <c r="A287" s="24"/>
      <c r="B287" s="11" t="s">
        <v>193</v>
      </c>
      <c r="C287" s="21" t="s">
        <v>194</v>
      </c>
      <c r="D287" s="12">
        <f>2811-11</f>
        <v>2800</v>
      </c>
    </row>
    <row r="288" spans="1:4" x14ac:dyDescent="0.2">
      <c r="A288" s="24"/>
      <c r="B288" s="11" t="s">
        <v>195</v>
      </c>
      <c r="C288" s="21" t="s">
        <v>196</v>
      </c>
      <c r="D288" s="12">
        <f>2811-11</f>
        <v>2800</v>
      </c>
    </row>
    <row r="289" spans="1:4" x14ac:dyDescent="0.2">
      <c r="A289" s="24" t="s">
        <v>29</v>
      </c>
      <c r="B289" s="40" t="s">
        <v>99</v>
      </c>
      <c r="C289" s="5" t="s">
        <v>234</v>
      </c>
      <c r="D289" s="16"/>
    </row>
    <row r="290" spans="1:4" x14ac:dyDescent="0.2">
      <c r="A290" s="24"/>
      <c r="B290" s="11" t="s">
        <v>193</v>
      </c>
      <c r="C290" s="21" t="s">
        <v>194</v>
      </c>
      <c r="D290" s="16">
        <f>7384-178</f>
        <v>7206</v>
      </c>
    </row>
    <row r="291" spans="1:4" x14ac:dyDescent="0.2">
      <c r="A291" s="24"/>
      <c r="B291" s="11" t="s">
        <v>195</v>
      </c>
      <c r="C291" s="21" t="s">
        <v>196</v>
      </c>
      <c r="D291" s="16">
        <f>7384-178</f>
        <v>7206</v>
      </c>
    </row>
    <row r="292" spans="1:4" x14ac:dyDescent="0.2">
      <c r="A292" s="24" t="s">
        <v>29</v>
      </c>
      <c r="B292" s="40" t="s">
        <v>100</v>
      </c>
      <c r="C292" s="5" t="s">
        <v>235</v>
      </c>
      <c r="D292" s="16"/>
    </row>
    <row r="293" spans="1:4" x14ac:dyDescent="0.2">
      <c r="A293" s="24"/>
      <c r="B293" s="11" t="s">
        <v>193</v>
      </c>
      <c r="C293" s="21" t="s">
        <v>194</v>
      </c>
      <c r="D293" s="12">
        <f>3055-595</f>
        <v>2460</v>
      </c>
    </row>
    <row r="294" spans="1:4" x14ac:dyDescent="0.2">
      <c r="A294" s="24"/>
      <c r="B294" s="11" t="s">
        <v>195</v>
      </c>
      <c r="C294" s="21" t="s">
        <v>196</v>
      </c>
      <c r="D294" s="12">
        <f>3055-595</f>
        <v>2460</v>
      </c>
    </row>
    <row r="295" spans="1:4" x14ac:dyDescent="0.2">
      <c r="A295" s="24" t="s">
        <v>29</v>
      </c>
      <c r="B295" s="40" t="s">
        <v>101</v>
      </c>
      <c r="C295" s="5" t="s">
        <v>236</v>
      </c>
      <c r="D295" s="12"/>
    </row>
    <row r="296" spans="1:4" x14ac:dyDescent="0.2">
      <c r="A296" s="24"/>
      <c r="B296" s="11" t="s">
        <v>193</v>
      </c>
      <c r="C296" s="21" t="s">
        <v>194</v>
      </c>
      <c r="D296" s="12">
        <v>2849</v>
      </c>
    </row>
    <row r="297" spans="1:4" x14ac:dyDescent="0.2">
      <c r="A297" s="24"/>
      <c r="B297" s="11" t="s">
        <v>195</v>
      </c>
      <c r="C297" s="21" t="s">
        <v>196</v>
      </c>
      <c r="D297" s="12">
        <v>2849</v>
      </c>
    </row>
    <row r="298" spans="1:4" hidden="1" x14ac:dyDescent="0.2">
      <c r="A298" s="11" t="s">
        <v>29</v>
      </c>
      <c r="B298" s="39" t="s">
        <v>102</v>
      </c>
      <c r="C298" s="1" t="s">
        <v>237</v>
      </c>
      <c r="D298" s="12"/>
    </row>
    <row r="299" spans="1:4" hidden="1" x14ac:dyDescent="0.2">
      <c r="A299" s="11"/>
      <c r="B299" s="11" t="s">
        <v>193</v>
      </c>
      <c r="C299" s="21" t="s">
        <v>194</v>
      </c>
      <c r="D299" s="12">
        <v>0</v>
      </c>
    </row>
    <row r="300" spans="1:4" hidden="1" x14ac:dyDescent="0.2">
      <c r="A300" s="11"/>
      <c r="B300" s="11" t="s">
        <v>195</v>
      </c>
      <c r="C300" s="21" t="s">
        <v>196</v>
      </c>
      <c r="D300" s="12">
        <v>0</v>
      </c>
    </row>
    <row r="301" spans="1:4" hidden="1" x14ac:dyDescent="0.2">
      <c r="A301" s="14" t="s">
        <v>29</v>
      </c>
      <c r="B301" s="7" t="s">
        <v>103</v>
      </c>
      <c r="C301" s="4" t="s">
        <v>238</v>
      </c>
      <c r="D301" s="75"/>
    </row>
    <row r="302" spans="1:4" hidden="1" x14ac:dyDescent="0.2">
      <c r="A302" s="14"/>
      <c r="B302" s="8" t="s">
        <v>193</v>
      </c>
      <c r="C302" s="49" t="s">
        <v>194</v>
      </c>
      <c r="D302" s="75">
        <v>0</v>
      </c>
    </row>
    <row r="303" spans="1:4" hidden="1" x14ac:dyDescent="0.2">
      <c r="A303" s="14"/>
      <c r="B303" s="29" t="s">
        <v>195</v>
      </c>
      <c r="C303" s="50" t="s">
        <v>196</v>
      </c>
      <c r="D303" s="75">
        <v>0</v>
      </c>
    </row>
    <row r="304" spans="1:4" ht="25.5" x14ac:dyDescent="0.2">
      <c r="A304" s="24" t="s">
        <v>29</v>
      </c>
      <c r="B304" s="40" t="s">
        <v>104</v>
      </c>
      <c r="C304" s="5" t="s">
        <v>239</v>
      </c>
      <c r="D304" s="12"/>
    </row>
    <row r="305" spans="1:4" x14ac:dyDescent="0.2">
      <c r="A305" s="24"/>
      <c r="B305" s="11" t="s">
        <v>193</v>
      </c>
      <c r="C305" s="21" t="s">
        <v>194</v>
      </c>
      <c r="D305" s="12">
        <f>5213+200</f>
        <v>5413</v>
      </c>
    </row>
    <row r="306" spans="1:4" x14ac:dyDescent="0.2">
      <c r="A306" s="24"/>
      <c r="B306" s="11" t="s">
        <v>195</v>
      </c>
      <c r="C306" s="21" t="s">
        <v>196</v>
      </c>
      <c r="D306" s="12">
        <f>5213+200</f>
        <v>5413</v>
      </c>
    </row>
    <row r="307" spans="1:4" x14ac:dyDescent="0.2">
      <c r="A307" s="11" t="s">
        <v>29</v>
      </c>
      <c r="B307" s="39" t="s">
        <v>105</v>
      </c>
      <c r="C307" s="1" t="s">
        <v>106</v>
      </c>
      <c r="D307" s="12"/>
    </row>
    <row r="308" spans="1:4" x14ac:dyDescent="0.2">
      <c r="A308" s="11"/>
      <c r="B308" s="11" t="s">
        <v>193</v>
      </c>
      <c r="C308" s="21" t="s">
        <v>194</v>
      </c>
      <c r="D308" s="12">
        <f t="shared" ref="D308:D309" si="13">D311+D314+D317+D320+D323+D326</f>
        <v>277930</v>
      </c>
    </row>
    <row r="309" spans="1:4" x14ac:dyDescent="0.2">
      <c r="A309" s="11"/>
      <c r="B309" s="11" t="s">
        <v>195</v>
      </c>
      <c r="C309" s="21" t="s">
        <v>196</v>
      </c>
      <c r="D309" s="12">
        <f t="shared" si="13"/>
        <v>277930</v>
      </c>
    </row>
    <row r="310" spans="1:4" x14ac:dyDescent="0.2">
      <c r="A310" s="14" t="s">
        <v>29</v>
      </c>
      <c r="B310" s="7" t="s">
        <v>107</v>
      </c>
      <c r="C310" s="4" t="s">
        <v>240</v>
      </c>
      <c r="D310" s="13"/>
    </row>
    <row r="311" spans="1:4" x14ac:dyDescent="0.2">
      <c r="A311" s="14"/>
      <c r="B311" s="8" t="s">
        <v>193</v>
      </c>
      <c r="C311" s="49" t="s">
        <v>194</v>
      </c>
      <c r="D311" s="76">
        <f>2045-423</f>
        <v>1622</v>
      </c>
    </row>
    <row r="312" spans="1:4" x14ac:dyDescent="0.2">
      <c r="A312" s="14"/>
      <c r="B312" s="29" t="s">
        <v>195</v>
      </c>
      <c r="C312" s="50" t="s">
        <v>196</v>
      </c>
      <c r="D312" s="75">
        <f>2045-423</f>
        <v>1622</v>
      </c>
    </row>
    <row r="313" spans="1:4" x14ac:dyDescent="0.2">
      <c r="A313" s="14" t="s">
        <v>29</v>
      </c>
      <c r="B313" s="7" t="s">
        <v>108</v>
      </c>
      <c r="C313" s="4" t="s">
        <v>241</v>
      </c>
      <c r="D313" s="76"/>
    </row>
    <row r="314" spans="1:4" x14ac:dyDescent="0.2">
      <c r="A314" s="14"/>
      <c r="B314" s="8" t="s">
        <v>193</v>
      </c>
      <c r="C314" s="49" t="s">
        <v>194</v>
      </c>
      <c r="D314" s="76">
        <f>1982-24</f>
        <v>1958</v>
      </c>
    </row>
    <row r="315" spans="1:4" x14ac:dyDescent="0.2">
      <c r="A315" s="14"/>
      <c r="B315" s="29" t="s">
        <v>195</v>
      </c>
      <c r="C315" s="50" t="s">
        <v>196</v>
      </c>
      <c r="D315" s="75">
        <f>1982-24</f>
        <v>1958</v>
      </c>
    </row>
    <row r="316" spans="1:4" x14ac:dyDescent="0.2">
      <c r="A316" s="14" t="s">
        <v>29</v>
      </c>
      <c r="B316" s="7" t="s">
        <v>109</v>
      </c>
      <c r="C316" s="4" t="s">
        <v>242</v>
      </c>
      <c r="D316" s="76"/>
    </row>
    <row r="317" spans="1:4" x14ac:dyDescent="0.2">
      <c r="A317" s="14"/>
      <c r="B317" s="8" t="s">
        <v>193</v>
      </c>
      <c r="C317" s="49" t="s">
        <v>194</v>
      </c>
      <c r="D317" s="76">
        <f>3895-13</f>
        <v>3882</v>
      </c>
    </row>
    <row r="318" spans="1:4" x14ac:dyDescent="0.2">
      <c r="A318" s="14"/>
      <c r="B318" s="29" t="s">
        <v>195</v>
      </c>
      <c r="C318" s="50" t="s">
        <v>196</v>
      </c>
      <c r="D318" s="75">
        <f>3895-13</f>
        <v>3882</v>
      </c>
    </row>
    <row r="319" spans="1:4" x14ac:dyDescent="0.2">
      <c r="A319" s="14" t="s">
        <v>29</v>
      </c>
      <c r="B319" s="7" t="s">
        <v>110</v>
      </c>
      <c r="C319" s="4" t="s">
        <v>111</v>
      </c>
      <c r="D319" s="76"/>
    </row>
    <row r="320" spans="1:4" x14ac:dyDescent="0.2">
      <c r="A320" s="14"/>
      <c r="B320" s="8" t="s">
        <v>193</v>
      </c>
      <c r="C320" s="49" t="s">
        <v>194</v>
      </c>
      <c r="D320" s="76">
        <v>4600</v>
      </c>
    </row>
    <row r="321" spans="1:4" x14ac:dyDescent="0.2">
      <c r="A321" s="14"/>
      <c r="B321" s="29" t="s">
        <v>195</v>
      </c>
      <c r="C321" s="50" t="s">
        <v>196</v>
      </c>
      <c r="D321" s="75">
        <v>4600</v>
      </c>
    </row>
    <row r="322" spans="1:4" x14ac:dyDescent="0.2">
      <c r="A322" s="14" t="s">
        <v>29</v>
      </c>
      <c r="B322" s="7" t="s">
        <v>112</v>
      </c>
      <c r="C322" s="4" t="s">
        <v>243</v>
      </c>
      <c r="D322" s="76"/>
    </row>
    <row r="323" spans="1:4" x14ac:dyDescent="0.2">
      <c r="A323" s="14"/>
      <c r="B323" s="8" t="s">
        <v>193</v>
      </c>
      <c r="C323" s="49" t="s">
        <v>194</v>
      </c>
      <c r="D323" s="76">
        <v>17</v>
      </c>
    </row>
    <row r="324" spans="1:4" x14ac:dyDescent="0.2">
      <c r="A324" s="14"/>
      <c r="B324" s="29" t="s">
        <v>195</v>
      </c>
      <c r="C324" s="50" t="s">
        <v>196</v>
      </c>
      <c r="D324" s="75">
        <v>17</v>
      </c>
    </row>
    <row r="325" spans="1:4" x14ac:dyDescent="0.2">
      <c r="A325" s="14" t="s">
        <v>29</v>
      </c>
      <c r="B325" s="7" t="s">
        <v>113</v>
      </c>
      <c r="C325" s="4" t="s">
        <v>185</v>
      </c>
      <c r="D325" s="76"/>
    </row>
    <row r="326" spans="1:4" x14ac:dyDescent="0.2">
      <c r="A326" s="14"/>
      <c r="B326" s="8" t="s">
        <v>193</v>
      </c>
      <c r="C326" s="49" t="s">
        <v>194</v>
      </c>
      <c r="D326" s="76">
        <f>265464+1872+36-1071-250-200</f>
        <v>265851</v>
      </c>
    </row>
    <row r="327" spans="1:4" x14ac:dyDescent="0.2">
      <c r="A327" s="14"/>
      <c r="B327" s="29" t="s">
        <v>195</v>
      </c>
      <c r="C327" s="50" t="s">
        <v>196</v>
      </c>
      <c r="D327" s="76">
        <f>265464+1872+36-1071-250-200</f>
        <v>265851</v>
      </c>
    </row>
    <row r="328" spans="1:4" ht="25.5" x14ac:dyDescent="0.2">
      <c r="A328" s="22" t="s">
        <v>29</v>
      </c>
      <c r="B328" s="22">
        <v>56</v>
      </c>
      <c r="C328" s="96" t="s">
        <v>198</v>
      </c>
      <c r="D328" s="26"/>
    </row>
    <row r="329" spans="1:4" x14ac:dyDescent="0.2">
      <c r="A329" s="22"/>
      <c r="B329" s="11" t="s">
        <v>193</v>
      </c>
      <c r="C329" s="21" t="s">
        <v>194</v>
      </c>
      <c r="D329" s="26">
        <f>D332+D344+D350</f>
        <v>8254</v>
      </c>
    </row>
    <row r="330" spans="1:4" x14ac:dyDescent="0.2">
      <c r="A330" s="22"/>
      <c r="B330" s="11" t="s">
        <v>195</v>
      </c>
      <c r="C330" s="21" t="s">
        <v>196</v>
      </c>
      <c r="D330" s="26">
        <f>D333+D345+D351</f>
        <v>5874</v>
      </c>
    </row>
    <row r="331" spans="1:4" ht="25.5" x14ac:dyDescent="0.2">
      <c r="A331" s="27" t="s">
        <v>29</v>
      </c>
      <c r="B331" s="27" t="s">
        <v>336</v>
      </c>
      <c r="C331" s="60" t="s">
        <v>337</v>
      </c>
      <c r="D331" s="61"/>
    </row>
    <row r="332" spans="1:4" x14ac:dyDescent="0.2">
      <c r="A332" s="27"/>
      <c r="B332" s="11" t="s">
        <v>193</v>
      </c>
      <c r="C332" s="21" t="s">
        <v>194</v>
      </c>
      <c r="D332" s="61">
        <f t="shared" ref="D332:D333" si="14">D335+D338+D341</f>
        <v>6890</v>
      </c>
    </row>
    <row r="333" spans="1:4" x14ac:dyDescent="0.2">
      <c r="A333" s="27"/>
      <c r="B333" s="11" t="s">
        <v>195</v>
      </c>
      <c r="C333" s="21" t="s">
        <v>196</v>
      </c>
      <c r="D333" s="61">
        <f t="shared" si="14"/>
        <v>4510</v>
      </c>
    </row>
    <row r="334" spans="1:4" x14ac:dyDescent="0.2">
      <c r="A334" s="62" t="s">
        <v>29</v>
      </c>
      <c r="B334" s="62" t="s">
        <v>338</v>
      </c>
      <c r="C334" s="57" t="s">
        <v>244</v>
      </c>
      <c r="D334" s="58"/>
    </row>
    <row r="335" spans="1:4" x14ac:dyDescent="0.2">
      <c r="A335" s="62"/>
      <c r="B335" s="8" t="s">
        <v>193</v>
      </c>
      <c r="C335" s="49" t="s">
        <v>194</v>
      </c>
      <c r="D335" s="13">
        <v>1017</v>
      </c>
    </row>
    <row r="336" spans="1:4" x14ac:dyDescent="0.2">
      <c r="A336" s="62"/>
      <c r="B336" s="29" t="s">
        <v>195</v>
      </c>
      <c r="C336" s="50" t="s">
        <v>196</v>
      </c>
      <c r="D336" s="25">
        <v>589</v>
      </c>
    </row>
    <row r="337" spans="1:4" x14ac:dyDescent="0.2">
      <c r="A337" s="8" t="s">
        <v>29</v>
      </c>
      <c r="B337" s="8" t="s">
        <v>339</v>
      </c>
      <c r="C337" s="63" t="s">
        <v>247</v>
      </c>
      <c r="D337" s="64"/>
    </row>
    <row r="338" spans="1:4" x14ac:dyDescent="0.2">
      <c r="A338" s="8"/>
      <c r="B338" s="8" t="s">
        <v>193</v>
      </c>
      <c r="C338" s="49" t="s">
        <v>194</v>
      </c>
      <c r="D338" s="13">
        <v>5748</v>
      </c>
    </row>
    <row r="339" spans="1:4" x14ac:dyDescent="0.2">
      <c r="A339" s="8"/>
      <c r="B339" s="29" t="s">
        <v>195</v>
      </c>
      <c r="C339" s="50" t="s">
        <v>196</v>
      </c>
      <c r="D339" s="25">
        <v>3844</v>
      </c>
    </row>
    <row r="340" spans="1:4" x14ac:dyDescent="0.2">
      <c r="A340" s="8" t="s">
        <v>29</v>
      </c>
      <c r="B340" s="8" t="s">
        <v>340</v>
      </c>
      <c r="C340" s="63" t="s">
        <v>115</v>
      </c>
      <c r="D340" s="64"/>
    </row>
    <row r="341" spans="1:4" x14ac:dyDescent="0.2">
      <c r="A341" s="8"/>
      <c r="B341" s="8" t="s">
        <v>193</v>
      </c>
      <c r="C341" s="49" t="s">
        <v>194</v>
      </c>
      <c r="D341" s="13">
        <v>125</v>
      </c>
    </row>
    <row r="342" spans="1:4" x14ac:dyDescent="0.2">
      <c r="A342" s="8"/>
      <c r="B342" s="29" t="s">
        <v>195</v>
      </c>
      <c r="C342" s="50" t="s">
        <v>196</v>
      </c>
      <c r="D342" s="25">
        <v>77</v>
      </c>
    </row>
    <row r="343" spans="1:4" ht="40.5" customHeight="1" x14ac:dyDescent="0.2">
      <c r="A343" s="27" t="s">
        <v>29</v>
      </c>
      <c r="B343" s="27" t="s">
        <v>381</v>
      </c>
      <c r="C343" s="60" t="s">
        <v>382</v>
      </c>
      <c r="D343" s="61"/>
    </row>
    <row r="344" spans="1:4" x14ac:dyDescent="0.2">
      <c r="A344" s="27"/>
      <c r="B344" s="11" t="s">
        <v>193</v>
      </c>
      <c r="C344" s="21" t="s">
        <v>194</v>
      </c>
      <c r="D344" s="61">
        <f>D347</f>
        <v>515</v>
      </c>
    </row>
    <row r="345" spans="1:4" x14ac:dyDescent="0.2">
      <c r="A345" s="27"/>
      <c r="B345" s="11" t="s">
        <v>195</v>
      </c>
      <c r="C345" s="21" t="s">
        <v>196</v>
      </c>
      <c r="D345" s="61">
        <f>D348</f>
        <v>515</v>
      </c>
    </row>
    <row r="346" spans="1:4" x14ac:dyDescent="0.2">
      <c r="A346" s="8" t="s">
        <v>29</v>
      </c>
      <c r="B346" s="8" t="s">
        <v>383</v>
      </c>
      <c r="C346" s="63" t="s">
        <v>247</v>
      </c>
      <c r="D346" s="64"/>
    </row>
    <row r="347" spans="1:4" x14ac:dyDescent="0.2">
      <c r="A347" s="8"/>
      <c r="B347" s="8" t="s">
        <v>193</v>
      </c>
      <c r="C347" s="49" t="s">
        <v>194</v>
      </c>
      <c r="D347" s="13">
        <f>515</f>
        <v>515</v>
      </c>
    </row>
    <row r="348" spans="1:4" x14ac:dyDescent="0.2">
      <c r="A348" s="8"/>
      <c r="B348" s="29" t="s">
        <v>195</v>
      </c>
      <c r="C348" s="50" t="s">
        <v>196</v>
      </c>
      <c r="D348" s="25">
        <f>515</f>
        <v>515</v>
      </c>
    </row>
    <row r="349" spans="1:4" x14ac:dyDescent="0.2">
      <c r="A349" s="27" t="s">
        <v>29</v>
      </c>
      <c r="B349" s="27" t="s">
        <v>361</v>
      </c>
      <c r="C349" s="60" t="s">
        <v>362</v>
      </c>
      <c r="D349" s="61"/>
    </row>
    <row r="350" spans="1:4" x14ac:dyDescent="0.2">
      <c r="A350" s="27"/>
      <c r="B350" s="11" t="s">
        <v>193</v>
      </c>
      <c r="C350" s="21" t="s">
        <v>194</v>
      </c>
      <c r="D350" s="61">
        <f>D353</f>
        <v>849</v>
      </c>
    </row>
    <row r="351" spans="1:4" x14ac:dyDescent="0.2">
      <c r="A351" s="27"/>
      <c r="B351" s="11" t="s">
        <v>195</v>
      </c>
      <c r="C351" s="21" t="s">
        <v>196</v>
      </c>
      <c r="D351" s="61">
        <f>D354</f>
        <v>849</v>
      </c>
    </row>
    <row r="352" spans="1:4" x14ac:dyDescent="0.2">
      <c r="A352" s="8" t="s">
        <v>29</v>
      </c>
      <c r="B352" s="8" t="s">
        <v>363</v>
      </c>
      <c r="C352" s="63" t="s">
        <v>247</v>
      </c>
      <c r="D352" s="64"/>
    </row>
    <row r="353" spans="1:4" x14ac:dyDescent="0.2">
      <c r="A353" s="8"/>
      <c r="B353" s="8" t="s">
        <v>193</v>
      </c>
      <c r="C353" s="49" t="s">
        <v>194</v>
      </c>
      <c r="D353" s="13">
        <f>398+271+180</f>
        <v>849</v>
      </c>
    </row>
    <row r="354" spans="1:4" x14ac:dyDescent="0.2">
      <c r="A354" s="8"/>
      <c r="B354" s="29" t="s">
        <v>195</v>
      </c>
      <c r="C354" s="50" t="s">
        <v>196</v>
      </c>
      <c r="D354" s="25">
        <f>398+271+180</f>
        <v>849</v>
      </c>
    </row>
    <row r="355" spans="1:4" hidden="1" x14ac:dyDescent="0.2">
      <c r="A355" s="11" t="s">
        <v>29</v>
      </c>
      <c r="B355" s="11">
        <v>57</v>
      </c>
      <c r="C355" s="1" t="s">
        <v>270</v>
      </c>
      <c r="D355" s="12"/>
    </row>
    <row r="356" spans="1:4" hidden="1" x14ac:dyDescent="0.2">
      <c r="A356" s="11"/>
      <c r="B356" s="11" t="s">
        <v>193</v>
      </c>
      <c r="C356" s="21" t="s">
        <v>194</v>
      </c>
      <c r="D356" s="12">
        <f t="shared" ref="D356:D357" si="15">D359</f>
        <v>0</v>
      </c>
    </row>
    <row r="357" spans="1:4" hidden="1" x14ac:dyDescent="0.2">
      <c r="A357" s="11"/>
      <c r="B357" s="11" t="s">
        <v>195</v>
      </c>
      <c r="C357" s="21" t="s">
        <v>196</v>
      </c>
      <c r="D357" s="12">
        <f t="shared" si="15"/>
        <v>0</v>
      </c>
    </row>
    <row r="358" spans="1:4" hidden="1" x14ac:dyDescent="0.2">
      <c r="A358" s="11" t="s">
        <v>29</v>
      </c>
      <c r="B358" s="11" t="s">
        <v>275</v>
      </c>
      <c r="C358" s="1" t="s">
        <v>271</v>
      </c>
      <c r="D358" s="12"/>
    </row>
    <row r="359" spans="1:4" hidden="1" x14ac:dyDescent="0.2">
      <c r="A359" s="11"/>
      <c r="B359" s="11" t="s">
        <v>193</v>
      </c>
      <c r="C359" s="21" t="s">
        <v>194</v>
      </c>
      <c r="D359" s="12">
        <f t="shared" ref="D359:D360" si="16">D362</f>
        <v>0</v>
      </c>
    </row>
    <row r="360" spans="1:4" hidden="1" x14ac:dyDescent="0.2">
      <c r="A360" s="11"/>
      <c r="B360" s="11" t="s">
        <v>195</v>
      </c>
      <c r="C360" s="21" t="s">
        <v>196</v>
      </c>
      <c r="D360" s="12">
        <f t="shared" si="16"/>
        <v>0</v>
      </c>
    </row>
    <row r="361" spans="1:4" hidden="1" x14ac:dyDescent="0.2">
      <c r="A361" s="14" t="s">
        <v>29</v>
      </c>
      <c r="B361" s="14" t="s">
        <v>276</v>
      </c>
      <c r="C361" s="4" t="s">
        <v>272</v>
      </c>
      <c r="D361" s="13"/>
    </row>
    <row r="362" spans="1:4" hidden="1" x14ac:dyDescent="0.2">
      <c r="A362" s="14"/>
      <c r="B362" s="8" t="s">
        <v>193</v>
      </c>
      <c r="C362" s="49" t="s">
        <v>194</v>
      </c>
      <c r="D362" s="13"/>
    </row>
    <row r="363" spans="1:4" hidden="1" x14ac:dyDescent="0.2">
      <c r="A363" s="14"/>
      <c r="B363" s="29" t="s">
        <v>195</v>
      </c>
      <c r="C363" s="50" t="s">
        <v>196</v>
      </c>
      <c r="D363" s="13"/>
    </row>
    <row r="364" spans="1:4" ht="38.25" hidden="1" x14ac:dyDescent="0.2">
      <c r="A364" s="22" t="s">
        <v>29</v>
      </c>
      <c r="B364" s="22" t="s">
        <v>34</v>
      </c>
      <c r="C364" s="36" t="s">
        <v>199</v>
      </c>
      <c r="D364" s="26"/>
    </row>
    <row r="365" spans="1:4" hidden="1" x14ac:dyDescent="0.2">
      <c r="A365" s="22"/>
      <c r="B365" s="11" t="s">
        <v>193</v>
      </c>
      <c r="C365" s="21" t="s">
        <v>194</v>
      </c>
      <c r="D365" s="26">
        <f>D368+D389+D419+D380+D398+D410</f>
        <v>0</v>
      </c>
    </row>
    <row r="366" spans="1:4" hidden="1" x14ac:dyDescent="0.2">
      <c r="A366" s="22"/>
      <c r="B366" s="11" t="s">
        <v>195</v>
      </c>
      <c r="C366" s="21" t="s">
        <v>196</v>
      </c>
      <c r="D366" s="26">
        <f>D369+D390+D420+D381+D399+D411</f>
        <v>0</v>
      </c>
    </row>
    <row r="367" spans="1:4" ht="23.25" hidden="1" customHeight="1" x14ac:dyDescent="0.2">
      <c r="A367" s="27" t="s">
        <v>29</v>
      </c>
      <c r="B367" s="27" t="s">
        <v>116</v>
      </c>
      <c r="C367" s="60" t="s">
        <v>246</v>
      </c>
      <c r="D367" s="61"/>
    </row>
    <row r="368" spans="1:4" hidden="1" x14ac:dyDescent="0.2">
      <c r="A368" s="27"/>
      <c r="B368" s="11" t="s">
        <v>193</v>
      </c>
      <c r="C368" s="21" t="s">
        <v>194</v>
      </c>
      <c r="D368" s="61">
        <f t="shared" ref="D368:D369" si="17">D371+D374+D377</f>
        <v>0</v>
      </c>
    </row>
    <row r="369" spans="1:4" hidden="1" x14ac:dyDescent="0.2">
      <c r="A369" s="27"/>
      <c r="B369" s="11" t="s">
        <v>195</v>
      </c>
      <c r="C369" s="21" t="s">
        <v>196</v>
      </c>
      <c r="D369" s="61">
        <f t="shared" si="17"/>
        <v>0</v>
      </c>
    </row>
    <row r="370" spans="1:4" hidden="1" x14ac:dyDescent="0.2">
      <c r="A370" s="62" t="s">
        <v>29</v>
      </c>
      <c r="B370" s="62" t="s">
        <v>117</v>
      </c>
      <c r="C370" s="57" t="s">
        <v>244</v>
      </c>
      <c r="D370" s="58"/>
    </row>
    <row r="371" spans="1:4" hidden="1" x14ac:dyDescent="0.2">
      <c r="A371" s="62"/>
      <c r="B371" s="8" t="s">
        <v>193</v>
      </c>
      <c r="C371" s="49" t="s">
        <v>194</v>
      </c>
      <c r="D371" s="76">
        <v>0</v>
      </c>
    </row>
    <row r="372" spans="1:4" hidden="1" x14ac:dyDescent="0.2">
      <c r="A372" s="62"/>
      <c r="B372" s="29" t="s">
        <v>195</v>
      </c>
      <c r="C372" s="50" t="s">
        <v>196</v>
      </c>
      <c r="D372" s="75">
        <v>0</v>
      </c>
    </row>
    <row r="373" spans="1:4" hidden="1" x14ac:dyDescent="0.2">
      <c r="A373" s="8" t="s">
        <v>29</v>
      </c>
      <c r="B373" s="8" t="s">
        <v>118</v>
      </c>
      <c r="C373" s="63" t="s">
        <v>247</v>
      </c>
      <c r="D373" s="102"/>
    </row>
    <row r="374" spans="1:4" hidden="1" x14ac:dyDescent="0.2">
      <c r="A374" s="8"/>
      <c r="B374" s="8" t="s">
        <v>193</v>
      </c>
      <c r="C374" s="49" t="s">
        <v>194</v>
      </c>
      <c r="D374" s="76"/>
    </row>
    <row r="375" spans="1:4" hidden="1" x14ac:dyDescent="0.2">
      <c r="A375" s="8"/>
      <c r="B375" s="29" t="s">
        <v>195</v>
      </c>
      <c r="C375" s="50" t="s">
        <v>196</v>
      </c>
      <c r="D375" s="75"/>
    </row>
    <row r="376" spans="1:4" hidden="1" x14ac:dyDescent="0.2">
      <c r="A376" s="8" t="s">
        <v>29</v>
      </c>
      <c r="B376" s="8" t="s">
        <v>119</v>
      </c>
      <c r="C376" s="57" t="s">
        <v>115</v>
      </c>
      <c r="D376" s="100"/>
    </row>
    <row r="377" spans="1:4" hidden="1" x14ac:dyDescent="0.2">
      <c r="A377" s="8"/>
      <c r="B377" s="8" t="s">
        <v>193</v>
      </c>
      <c r="C377" s="49" t="s">
        <v>194</v>
      </c>
      <c r="D377" s="76">
        <v>0</v>
      </c>
    </row>
    <row r="378" spans="1:4" hidden="1" x14ac:dyDescent="0.2">
      <c r="A378" s="8"/>
      <c r="B378" s="29" t="s">
        <v>195</v>
      </c>
      <c r="C378" s="50" t="s">
        <v>196</v>
      </c>
      <c r="D378" s="75">
        <v>0</v>
      </c>
    </row>
    <row r="379" spans="1:4" hidden="1" x14ac:dyDescent="0.2">
      <c r="A379" s="27" t="s">
        <v>29</v>
      </c>
      <c r="B379" s="27" t="s">
        <v>280</v>
      </c>
      <c r="C379" s="60" t="s">
        <v>278</v>
      </c>
      <c r="D379" s="61"/>
    </row>
    <row r="380" spans="1:4" hidden="1" x14ac:dyDescent="0.2">
      <c r="A380" s="27"/>
      <c r="B380" s="11" t="s">
        <v>193</v>
      </c>
      <c r="C380" s="21" t="s">
        <v>194</v>
      </c>
      <c r="D380" s="61">
        <f t="shared" ref="D380:D381" si="18">D383+D386</f>
        <v>0</v>
      </c>
    </row>
    <row r="381" spans="1:4" hidden="1" x14ac:dyDescent="0.2">
      <c r="A381" s="27"/>
      <c r="B381" s="11" t="s">
        <v>195</v>
      </c>
      <c r="C381" s="21" t="s">
        <v>196</v>
      </c>
      <c r="D381" s="61">
        <f t="shared" si="18"/>
        <v>0</v>
      </c>
    </row>
    <row r="382" spans="1:4" hidden="1" x14ac:dyDescent="0.2">
      <c r="A382" s="62" t="s">
        <v>29</v>
      </c>
      <c r="B382" s="62" t="s">
        <v>281</v>
      </c>
      <c r="C382" s="4" t="s">
        <v>244</v>
      </c>
      <c r="D382" s="13"/>
    </row>
    <row r="383" spans="1:4" hidden="1" x14ac:dyDescent="0.2">
      <c r="A383" s="62"/>
      <c r="B383" s="8" t="s">
        <v>193</v>
      </c>
      <c r="C383" s="49" t="s">
        <v>194</v>
      </c>
      <c r="D383" s="13"/>
    </row>
    <row r="384" spans="1:4" hidden="1" x14ac:dyDescent="0.2">
      <c r="A384" s="62"/>
      <c r="B384" s="29" t="s">
        <v>195</v>
      </c>
      <c r="C384" s="50" t="s">
        <v>196</v>
      </c>
      <c r="D384" s="25"/>
    </row>
    <row r="385" spans="1:4" hidden="1" x14ac:dyDescent="0.2">
      <c r="A385" s="8" t="s">
        <v>29</v>
      </c>
      <c r="B385" s="8" t="s">
        <v>282</v>
      </c>
      <c r="C385" s="65" t="s">
        <v>247</v>
      </c>
      <c r="D385" s="66"/>
    </row>
    <row r="386" spans="1:4" hidden="1" x14ac:dyDescent="0.2">
      <c r="A386" s="8"/>
      <c r="B386" s="8" t="s">
        <v>193</v>
      </c>
      <c r="C386" s="49" t="s">
        <v>194</v>
      </c>
      <c r="D386" s="76"/>
    </row>
    <row r="387" spans="1:4" hidden="1" x14ac:dyDescent="0.2">
      <c r="A387" s="8"/>
      <c r="B387" s="29" t="s">
        <v>195</v>
      </c>
      <c r="C387" s="50" t="s">
        <v>196</v>
      </c>
      <c r="D387" s="76"/>
    </row>
    <row r="388" spans="1:4" ht="17.25" hidden="1" customHeight="1" x14ac:dyDescent="0.2">
      <c r="A388" s="27" t="s">
        <v>29</v>
      </c>
      <c r="B388" s="27" t="s">
        <v>120</v>
      </c>
      <c r="C388" s="60" t="s">
        <v>121</v>
      </c>
      <c r="D388" s="61"/>
    </row>
    <row r="389" spans="1:4" hidden="1" x14ac:dyDescent="0.2">
      <c r="A389" s="27"/>
      <c r="B389" s="11" t="s">
        <v>193</v>
      </c>
      <c r="C389" s="21" t="s">
        <v>194</v>
      </c>
      <c r="D389" s="61">
        <f t="shared" ref="D389:D390" si="19">D392+D395</f>
        <v>0</v>
      </c>
    </row>
    <row r="390" spans="1:4" hidden="1" x14ac:dyDescent="0.2">
      <c r="A390" s="27"/>
      <c r="B390" s="11" t="s">
        <v>195</v>
      </c>
      <c r="C390" s="21" t="s">
        <v>196</v>
      </c>
      <c r="D390" s="61">
        <f t="shared" si="19"/>
        <v>0</v>
      </c>
    </row>
    <row r="391" spans="1:4" hidden="1" x14ac:dyDescent="0.2">
      <c r="A391" s="62" t="s">
        <v>29</v>
      </c>
      <c r="B391" s="62" t="s">
        <v>122</v>
      </c>
      <c r="C391" s="4" t="s">
        <v>244</v>
      </c>
      <c r="D391" s="13"/>
    </row>
    <row r="392" spans="1:4" hidden="1" x14ac:dyDescent="0.2">
      <c r="A392" s="62"/>
      <c r="B392" s="8" t="s">
        <v>193</v>
      </c>
      <c r="C392" s="49" t="s">
        <v>194</v>
      </c>
      <c r="D392" s="76">
        <v>0</v>
      </c>
    </row>
    <row r="393" spans="1:4" hidden="1" x14ac:dyDescent="0.2">
      <c r="A393" s="62"/>
      <c r="B393" s="29" t="s">
        <v>195</v>
      </c>
      <c r="C393" s="50" t="s">
        <v>196</v>
      </c>
      <c r="D393" s="75">
        <v>0</v>
      </c>
    </row>
    <row r="394" spans="1:4" hidden="1" x14ac:dyDescent="0.2">
      <c r="A394" s="8" t="s">
        <v>29</v>
      </c>
      <c r="B394" s="8" t="s">
        <v>123</v>
      </c>
      <c r="C394" s="65" t="s">
        <v>247</v>
      </c>
      <c r="D394" s="90"/>
    </row>
    <row r="395" spans="1:4" hidden="1" x14ac:dyDescent="0.2">
      <c r="A395" s="8"/>
      <c r="B395" s="8" t="s">
        <v>193</v>
      </c>
      <c r="C395" s="49" t="s">
        <v>194</v>
      </c>
      <c r="D395" s="76">
        <v>0</v>
      </c>
    </row>
    <row r="396" spans="1:4" hidden="1" x14ac:dyDescent="0.2">
      <c r="A396" s="8"/>
      <c r="B396" s="29" t="s">
        <v>195</v>
      </c>
      <c r="C396" s="50" t="s">
        <v>196</v>
      </c>
      <c r="D396" s="75">
        <v>0</v>
      </c>
    </row>
    <row r="397" spans="1:4" hidden="1" x14ac:dyDescent="0.2">
      <c r="A397" s="27" t="s">
        <v>29</v>
      </c>
      <c r="B397" s="27" t="s">
        <v>298</v>
      </c>
      <c r="C397" s="78" t="s">
        <v>297</v>
      </c>
      <c r="D397" s="61"/>
    </row>
    <row r="398" spans="1:4" hidden="1" x14ac:dyDescent="0.2">
      <c r="A398" s="27"/>
      <c r="B398" s="11" t="s">
        <v>193</v>
      </c>
      <c r="C398" s="21" t="s">
        <v>194</v>
      </c>
      <c r="D398" s="61">
        <f>D401+D404+D407</f>
        <v>0</v>
      </c>
    </row>
    <row r="399" spans="1:4" hidden="1" x14ac:dyDescent="0.2">
      <c r="A399" s="27"/>
      <c r="B399" s="11" t="s">
        <v>195</v>
      </c>
      <c r="C399" s="21" t="s">
        <v>196</v>
      </c>
      <c r="D399" s="61">
        <f>D402+D405+D408</f>
        <v>0</v>
      </c>
    </row>
    <row r="400" spans="1:4" hidden="1" x14ac:dyDescent="0.2">
      <c r="A400" s="62" t="s">
        <v>29</v>
      </c>
      <c r="B400" s="62" t="s">
        <v>299</v>
      </c>
      <c r="C400" s="4" t="s">
        <v>244</v>
      </c>
      <c r="D400" s="13"/>
    </row>
    <row r="401" spans="1:4" hidden="1" x14ac:dyDescent="0.2">
      <c r="A401" s="62"/>
      <c r="B401" s="8" t="s">
        <v>193</v>
      </c>
      <c r="C401" s="49" t="s">
        <v>194</v>
      </c>
      <c r="D401" s="13"/>
    </row>
    <row r="402" spans="1:4" hidden="1" x14ac:dyDescent="0.2">
      <c r="A402" s="62"/>
      <c r="B402" s="29" t="s">
        <v>195</v>
      </c>
      <c r="C402" s="50" t="s">
        <v>196</v>
      </c>
      <c r="D402" s="13"/>
    </row>
    <row r="403" spans="1:4" hidden="1" x14ac:dyDescent="0.2">
      <c r="A403" s="8" t="s">
        <v>29</v>
      </c>
      <c r="B403" s="8" t="s">
        <v>300</v>
      </c>
      <c r="C403" s="65" t="s">
        <v>247</v>
      </c>
      <c r="D403" s="66"/>
    </row>
    <row r="404" spans="1:4" hidden="1" x14ac:dyDescent="0.2">
      <c r="A404" s="8"/>
      <c r="B404" s="8" t="s">
        <v>193</v>
      </c>
      <c r="C404" s="49" t="s">
        <v>194</v>
      </c>
      <c r="D404" s="13"/>
    </row>
    <row r="405" spans="1:4" hidden="1" x14ac:dyDescent="0.2">
      <c r="A405" s="8"/>
      <c r="B405" s="29" t="s">
        <v>195</v>
      </c>
      <c r="C405" s="50" t="s">
        <v>196</v>
      </c>
      <c r="D405" s="13"/>
    </row>
    <row r="406" spans="1:4" hidden="1" x14ac:dyDescent="0.2">
      <c r="A406" s="8" t="s">
        <v>29</v>
      </c>
      <c r="B406" s="8" t="s">
        <v>312</v>
      </c>
      <c r="C406" s="57" t="s">
        <v>115</v>
      </c>
      <c r="D406" s="66"/>
    </row>
    <row r="407" spans="1:4" hidden="1" x14ac:dyDescent="0.2">
      <c r="A407" s="8"/>
      <c r="B407" s="8" t="s">
        <v>193</v>
      </c>
      <c r="C407" s="49" t="s">
        <v>194</v>
      </c>
      <c r="D407" s="13"/>
    </row>
    <row r="408" spans="1:4" hidden="1" x14ac:dyDescent="0.2">
      <c r="A408" s="8"/>
      <c r="B408" s="29" t="s">
        <v>195</v>
      </c>
      <c r="C408" s="50" t="s">
        <v>196</v>
      </c>
      <c r="D408" s="13"/>
    </row>
    <row r="409" spans="1:4" hidden="1" x14ac:dyDescent="0.2">
      <c r="A409" s="27" t="s">
        <v>29</v>
      </c>
      <c r="B409" s="27" t="s">
        <v>341</v>
      </c>
      <c r="C409" s="78" t="s">
        <v>331</v>
      </c>
      <c r="D409" s="61"/>
    </row>
    <row r="410" spans="1:4" hidden="1" x14ac:dyDescent="0.2">
      <c r="A410" s="27"/>
      <c r="B410" s="11" t="s">
        <v>193</v>
      </c>
      <c r="C410" s="21" t="s">
        <v>194</v>
      </c>
      <c r="D410" s="61">
        <f t="shared" ref="D410:D411" si="20">D413+D416</f>
        <v>0</v>
      </c>
    </row>
    <row r="411" spans="1:4" hidden="1" x14ac:dyDescent="0.2">
      <c r="A411" s="27"/>
      <c r="B411" s="11" t="s">
        <v>195</v>
      </c>
      <c r="C411" s="21" t="s">
        <v>196</v>
      </c>
      <c r="D411" s="61">
        <f t="shared" si="20"/>
        <v>0</v>
      </c>
    </row>
    <row r="412" spans="1:4" hidden="1" x14ac:dyDescent="0.2">
      <c r="A412" s="62" t="s">
        <v>29</v>
      </c>
      <c r="B412" s="62" t="s">
        <v>342</v>
      </c>
      <c r="C412" s="65" t="s">
        <v>247</v>
      </c>
      <c r="D412" s="13"/>
    </row>
    <row r="413" spans="1:4" hidden="1" x14ac:dyDescent="0.2">
      <c r="A413" s="62"/>
      <c r="B413" s="8" t="s">
        <v>193</v>
      </c>
      <c r="C413" s="49" t="s">
        <v>194</v>
      </c>
      <c r="D413" s="76">
        <f>210-210</f>
        <v>0</v>
      </c>
    </row>
    <row r="414" spans="1:4" hidden="1" x14ac:dyDescent="0.2">
      <c r="A414" s="62"/>
      <c r="B414" s="29" t="s">
        <v>195</v>
      </c>
      <c r="C414" s="50" t="s">
        <v>196</v>
      </c>
      <c r="D414" s="75">
        <f>210-210</f>
        <v>0</v>
      </c>
    </row>
    <row r="415" spans="1:4" hidden="1" x14ac:dyDescent="0.2">
      <c r="A415" s="8" t="s">
        <v>29</v>
      </c>
      <c r="B415" s="8" t="s">
        <v>343</v>
      </c>
      <c r="C415" s="57" t="s">
        <v>115</v>
      </c>
      <c r="D415" s="90"/>
    </row>
    <row r="416" spans="1:4" hidden="1" x14ac:dyDescent="0.2">
      <c r="A416" s="8"/>
      <c r="B416" s="8" t="s">
        <v>193</v>
      </c>
      <c r="C416" s="49" t="s">
        <v>194</v>
      </c>
      <c r="D416" s="76">
        <f>61-61</f>
        <v>0</v>
      </c>
    </row>
    <row r="417" spans="1:4" hidden="1" x14ac:dyDescent="0.2">
      <c r="A417" s="8"/>
      <c r="B417" s="29" t="s">
        <v>195</v>
      </c>
      <c r="C417" s="50" t="s">
        <v>196</v>
      </c>
      <c r="D417" s="75">
        <f>61-61</f>
        <v>0</v>
      </c>
    </row>
    <row r="418" spans="1:4" hidden="1" x14ac:dyDescent="0.2">
      <c r="A418" s="27" t="s">
        <v>29</v>
      </c>
      <c r="B418" s="27" t="s">
        <v>124</v>
      </c>
      <c r="C418" s="67" t="s">
        <v>190</v>
      </c>
      <c r="D418" s="61"/>
    </row>
    <row r="419" spans="1:4" hidden="1" x14ac:dyDescent="0.2">
      <c r="A419" s="27"/>
      <c r="B419" s="11" t="s">
        <v>193</v>
      </c>
      <c r="C419" s="21" t="s">
        <v>194</v>
      </c>
      <c r="D419" s="61">
        <f>D422+D425+D428</f>
        <v>0</v>
      </c>
    </row>
    <row r="420" spans="1:4" hidden="1" x14ac:dyDescent="0.2">
      <c r="A420" s="27"/>
      <c r="B420" s="11" t="s">
        <v>195</v>
      </c>
      <c r="C420" s="21" t="s">
        <v>196</v>
      </c>
      <c r="D420" s="61">
        <f>D423+D426+D429</f>
        <v>0</v>
      </c>
    </row>
    <row r="421" spans="1:4" hidden="1" x14ac:dyDescent="0.2">
      <c r="A421" s="8" t="s">
        <v>29</v>
      </c>
      <c r="B421" s="8" t="s">
        <v>279</v>
      </c>
      <c r="C421" s="4" t="s">
        <v>244</v>
      </c>
      <c r="D421" s="66"/>
    </row>
    <row r="422" spans="1:4" hidden="1" x14ac:dyDescent="0.2">
      <c r="A422" s="8"/>
      <c r="B422" s="8" t="s">
        <v>193</v>
      </c>
      <c r="C422" s="49" t="s">
        <v>194</v>
      </c>
      <c r="D422" s="13"/>
    </row>
    <row r="423" spans="1:4" hidden="1" x14ac:dyDescent="0.2">
      <c r="A423" s="8"/>
      <c r="B423" s="29" t="s">
        <v>195</v>
      </c>
      <c r="C423" s="50" t="s">
        <v>196</v>
      </c>
      <c r="D423" s="13"/>
    </row>
    <row r="424" spans="1:4" hidden="1" x14ac:dyDescent="0.2">
      <c r="A424" s="8" t="s">
        <v>29</v>
      </c>
      <c r="B424" s="8" t="s">
        <v>125</v>
      </c>
      <c r="C424" s="65" t="s">
        <v>247</v>
      </c>
      <c r="D424" s="66"/>
    </row>
    <row r="425" spans="1:4" hidden="1" x14ac:dyDescent="0.2">
      <c r="A425" s="8"/>
      <c r="B425" s="8" t="s">
        <v>193</v>
      </c>
      <c r="C425" s="49" t="s">
        <v>194</v>
      </c>
      <c r="D425" s="13">
        <f>180-180</f>
        <v>0</v>
      </c>
    </row>
    <row r="426" spans="1:4" hidden="1" x14ac:dyDescent="0.2">
      <c r="A426" s="8"/>
      <c r="B426" s="29" t="s">
        <v>195</v>
      </c>
      <c r="C426" s="50" t="s">
        <v>196</v>
      </c>
      <c r="D426" s="13">
        <f>180-180</f>
        <v>0</v>
      </c>
    </row>
    <row r="427" spans="1:4" hidden="1" x14ac:dyDescent="0.2">
      <c r="A427" s="8" t="s">
        <v>29</v>
      </c>
      <c r="B427" s="8" t="s">
        <v>126</v>
      </c>
      <c r="C427" s="4" t="s">
        <v>115</v>
      </c>
      <c r="D427" s="13"/>
    </row>
    <row r="428" spans="1:4" hidden="1" x14ac:dyDescent="0.2">
      <c r="A428" s="8"/>
      <c r="B428" s="8" t="s">
        <v>193</v>
      </c>
      <c r="C428" s="49" t="s">
        <v>194</v>
      </c>
      <c r="D428" s="13">
        <v>0</v>
      </c>
    </row>
    <row r="429" spans="1:4" hidden="1" x14ac:dyDescent="0.2">
      <c r="A429" s="8"/>
      <c r="B429" s="29" t="s">
        <v>195</v>
      </c>
      <c r="C429" s="50" t="s">
        <v>196</v>
      </c>
      <c r="D429" s="25">
        <v>0</v>
      </c>
    </row>
    <row r="430" spans="1:4" x14ac:dyDescent="0.2">
      <c r="A430" s="11" t="s">
        <v>29</v>
      </c>
      <c r="B430" s="42" t="s">
        <v>35</v>
      </c>
      <c r="C430" s="43" t="s">
        <v>106</v>
      </c>
      <c r="D430" s="28"/>
    </row>
    <row r="431" spans="1:4" x14ac:dyDescent="0.2">
      <c r="A431" s="11"/>
      <c r="B431" s="11" t="s">
        <v>193</v>
      </c>
      <c r="C431" s="21" t="s">
        <v>194</v>
      </c>
      <c r="D431" s="28">
        <f t="shared" ref="D431:D432" si="21">D434+D437</f>
        <v>9806</v>
      </c>
    </row>
    <row r="432" spans="1:4" x14ac:dyDescent="0.2">
      <c r="A432" s="11"/>
      <c r="B432" s="11" t="s">
        <v>195</v>
      </c>
      <c r="C432" s="21" t="s">
        <v>196</v>
      </c>
      <c r="D432" s="28">
        <f t="shared" si="21"/>
        <v>9806</v>
      </c>
    </row>
    <row r="433" spans="1:4" x14ac:dyDescent="0.2">
      <c r="A433" s="14" t="s">
        <v>29</v>
      </c>
      <c r="B433" s="8" t="s">
        <v>127</v>
      </c>
      <c r="C433" s="49" t="s">
        <v>248</v>
      </c>
      <c r="D433" s="13"/>
    </row>
    <row r="434" spans="1:4" x14ac:dyDescent="0.2">
      <c r="A434" s="14"/>
      <c r="B434" s="8" t="s">
        <v>193</v>
      </c>
      <c r="C434" s="49" t="s">
        <v>194</v>
      </c>
      <c r="D434" s="13">
        <v>10</v>
      </c>
    </row>
    <row r="435" spans="1:4" x14ac:dyDescent="0.2">
      <c r="A435" s="14"/>
      <c r="B435" s="29" t="s">
        <v>195</v>
      </c>
      <c r="C435" s="50" t="s">
        <v>196</v>
      </c>
      <c r="D435" s="25">
        <v>10</v>
      </c>
    </row>
    <row r="436" spans="1:4" x14ac:dyDescent="0.2">
      <c r="A436" s="14" t="s">
        <v>249</v>
      </c>
      <c r="B436" s="8" t="s">
        <v>159</v>
      </c>
      <c r="C436" s="49" t="s">
        <v>160</v>
      </c>
      <c r="D436" s="13"/>
    </row>
    <row r="437" spans="1:4" x14ac:dyDescent="0.2">
      <c r="A437" s="14"/>
      <c r="B437" s="8" t="s">
        <v>193</v>
      </c>
      <c r="C437" s="49" t="s">
        <v>194</v>
      </c>
      <c r="D437" s="13">
        <v>9796</v>
      </c>
    </row>
    <row r="438" spans="1:4" x14ac:dyDescent="0.2">
      <c r="A438" s="14"/>
      <c r="B438" s="29" t="s">
        <v>195</v>
      </c>
      <c r="C438" s="50" t="s">
        <v>196</v>
      </c>
      <c r="D438" s="25">
        <v>9796</v>
      </c>
    </row>
    <row r="439" spans="1:4" x14ac:dyDescent="0.2">
      <c r="A439" s="11" t="s">
        <v>29</v>
      </c>
      <c r="B439" s="11" t="s">
        <v>128</v>
      </c>
      <c r="C439" s="1" t="s">
        <v>129</v>
      </c>
      <c r="D439" s="12"/>
    </row>
    <row r="440" spans="1:4" x14ac:dyDescent="0.2">
      <c r="A440" s="11"/>
      <c r="B440" s="11" t="s">
        <v>193</v>
      </c>
      <c r="C440" s="1" t="s">
        <v>194</v>
      </c>
      <c r="D440" s="12">
        <f>D443+D464</f>
        <v>330459</v>
      </c>
    </row>
    <row r="441" spans="1:4" x14ac:dyDescent="0.2">
      <c r="A441" s="11"/>
      <c r="B441" s="11" t="s">
        <v>195</v>
      </c>
      <c r="C441" s="21" t="s">
        <v>196</v>
      </c>
      <c r="D441" s="12">
        <f>D444+D465</f>
        <v>301000</v>
      </c>
    </row>
    <row r="442" spans="1:4" x14ac:dyDescent="0.2">
      <c r="A442" s="11" t="s">
        <v>29</v>
      </c>
      <c r="B442" s="11" t="s">
        <v>130</v>
      </c>
      <c r="C442" s="1" t="s">
        <v>131</v>
      </c>
      <c r="D442" s="12"/>
    </row>
    <row r="443" spans="1:4" x14ac:dyDescent="0.2">
      <c r="A443" s="11"/>
      <c r="B443" s="11" t="s">
        <v>193</v>
      </c>
      <c r="C443" s="1" t="s">
        <v>194</v>
      </c>
      <c r="D443" s="12">
        <f>D446+D461</f>
        <v>330459</v>
      </c>
    </row>
    <row r="444" spans="1:4" x14ac:dyDescent="0.2">
      <c r="A444" s="11"/>
      <c r="B444" s="11" t="s">
        <v>195</v>
      </c>
      <c r="C444" s="21" t="s">
        <v>196</v>
      </c>
      <c r="D444" s="12">
        <f>D447+D462</f>
        <v>301000</v>
      </c>
    </row>
    <row r="445" spans="1:4" x14ac:dyDescent="0.2">
      <c r="A445" s="11" t="s">
        <v>29</v>
      </c>
      <c r="B445" s="11" t="s">
        <v>132</v>
      </c>
      <c r="C445" s="1" t="s">
        <v>133</v>
      </c>
      <c r="D445" s="12"/>
    </row>
    <row r="446" spans="1:4" x14ac:dyDescent="0.2">
      <c r="A446" s="11"/>
      <c r="B446" s="11" t="s">
        <v>193</v>
      </c>
      <c r="C446" s="1" t="s">
        <v>194</v>
      </c>
      <c r="D446" s="12">
        <f t="shared" ref="D446:D447" si="22">D449+D452+D455+D458</f>
        <v>298469</v>
      </c>
    </row>
    <row r="447" spans="1:4" x14ac:dyDescent="0.2">
      <c r="A447" s="11"/>
      <c r="B447" s="11" t="s">
        <v>195</v>
      </c>
      <c r="C447" s="21" t="s">
        <v>196</v>
      </c>
      <c r="D447" s="12">
        <f t="shared" si="22"/>
        <v>267343</v>
      </c>
    </row>
    <row r="448" spans="1:4" x14ac:dyDescent="0.2">
      <c r="A448" s="14" t="s">
        <v>29</v>
      </c>
      <c r="B448" s="7" t="s">
        <v>134</v>
      </c>
      <c r="C448" s="4" t="s">
        <v>135</v>
      </c>
      <c r="D448" s="13"/>
    </row>
    <row r="449" spans="1:4" x14ac:dyDescent="0.2">
      <c r="A449" s="14"/>
      <c r="B449" s="29" t="s">
        <v>193</v>
      </c>
      <c r="C449" s="30" t="s">
        <v>194</v>
      </c>
      <c r="D449" s="76">
        <f>255812+800+8500</f>
        <v>265112</v>
      </c>
    </row>
    <row r="450" spans="1:4" x14ac:dyDescent="0.2">
      <c r="A450" s="14"/>
      <c r="B450" s="29" t="s">
        <v>195</v>
      </c>
      <c r="C450" s="30" t="s">
        <v>196</v>
      </c>
      <c r="D450" s="76">
        <f>233186+800</f>
        <v>233986</v>
      </c>
    </row>
    <row r="451" spans="1:4" x14ac:dyDescent="0.2">
      <c r="A451" s="14" t="s">
        <v>29</v>
      </c>
      <c r="B451" s="7" t="s">
        <v>136</v>
      </c>
      <c r="C451" s="4" t="s">
        <v>137</v>
      </c>
      <c r="D451" s="76"/>
    </row>
    <row r="452" spans="1:4" x14ac:dyDescent="0.2">
      <c r="A452" s="14"/>
      <c r="B452" s="29" t="s">
        <v>193</v>
      </c>
      <c r="C452" s="30" t="s">
        <v>194</v>
      </c>
      <c r="D452" s="76">
        <f>29098-32+200</f>
        <v>29266</v>
      </c>
    </row>
    <row r="453" spans="1:4" x14ac:dyDescent="0.2">
      <c r="A453" s="14"/>
      <c r="B453" s="29" t="s">
        <v>195</v>
      </c>
      <c r="C453" s="30" t="s">
        <v>196</v>
      </c>
      <c r="D453" s="76">
        <f>29098-32+200</f>
        <v>29266</v>
      </c>
    </row>
    <row r="454" spans="1:4" hidden="1" x14ac:dyDescent="0.2">
      <c r="A454" s="14" t="s">
        <v>29</v>
      </c>
      <c r="B454" s="7" t="s">
        <v>138</v>
      </c>
      <c r="C454" s="4" t="s">
        <v>139</v>
      </c>
      <c r="D454" s="76"/>
    </row>
    <row r="455" spans="1:4" hidden="1" x14ac:dyDescent="0.2">
      <c r="A455" s="14"/>
      <c r="B455" s="29" t="s">
        <v>193</v>
      </c>
      <c r="C455" s="30" t="s">
        <v>194</v>
      </c>
      <c r="D455" s="13"/>
    </row>
    <row r="456" spans="1:4" hidden="1" x14ac:dyDescent="0.2">
      <c r="A456" s="14"/>
      <c r="B456" s="29" t="s">
        <v>195</v>
      </c>
      <c r="C456" s="30" t="s">
        <v>196</v>
      </c>
      <c r="D456" s="13"/>
    </row>
    <row r="457" spans="1:4" x14ac:dyDescent="0.2">
      <c r="A457" s="14" t="s">
        <v>29</v>
      </c>
      <c r="B457" s="7" t="s">
        <v>140</v>
      </c>
      <c r="C457" s="4" t="s">
        <v>318</v>
      </c>
      <c r="D457" s="13"/>
    </row>
    <row r="458" spans="1:4" x14ac:dyDescent="0.2">
      <c r="A458" s="14"/>
      <c r="B458" s="29" t="s">
        <v>193</v>
      </c>
      <c r="C458" s="30" t="s">
        <v>194</v>
      </c>
      <c r="D458" s="13">
        <f>3220+871</f>
        <v>4091</v>
      </c>
    </row>
    <row r="459" spans="1:4" x14ac:dyDescent="0.2">
      <c r="A459" s="14"/>
      <c r="B459" s="29" t="s">
        <v>195</v>
      </c>
      <c r="C459" s="30" t="s">
        <v>196</v>
      </c>
      <c r="D459" s="13">
        <f>3220+871</f>
        <v>4091</v>
      </c>
    </row>
    <row r="460" spans="1:4" x14ac:dyDescent="0.2">
      <c r="A460" s="11" t="s">
        <v>29</v>
      </c>
      <c r="B460" s="11" t="s">
        <v>141</v>
      </c>
      <c r="C460" s="5" t="s">
        <v>250</v>
      </c>
      <c r="D460" s="16"/>
    </row>
    <row r="461" spans="1:4" x14ac:dyDescent="0.2">
      <c r="A461" s="11"/>
      <c r="B461" s="11" t="s">
        <v>193</v>
      </c>
      <c r="C461" s="21" t="s">
        <v>194</v>
      </c>
      <c r="D461" s="16">
        <v>31990</v>
      </c>
    </row>
    <row r="462" spans="1:4" x14ac:dyDescent="0.2">
      <c r="A462" s="11"/>
      <c r="B462" s="11" t="s">
        <v>195</v>
      </c>
      <c r="C462" s="21" t="s">
        <v>196</v>
      </c>
      <c r="D462" s="16">
        <v>33657</v>
      </c>
    </row>
    <row r="463" spans="1:4" hidden="1" x14ac:dyDescent="0.2">
      <c r="A463" s="11" t="s">
        <v>29</v>
      </c>
      <c r="B463" s="11">
        <v>72</v>
      </c>
      <c r="C463" s="1" t="s">
        <v>364</v>
      </c>
      <c r="D463" s="12"/>
    </row>
    <row r="464" spans="1:4" hidden="1" x14ac:dyDescent="0.2">
      <c r="A464" s="11"/>
      <c r="B464" s="11" t="s">
        <v>193</v>
      </c>
      <c r="C464" s="1" t="s">
        <v>194</v>
      </c>
      <c r="D464" s="12">
        <f>D467</f>
        <v>0</v>
      </c>
    </row>
    <row r="465" spans="1:9" hidden="1" x14ac:dyDescent="0.2">
      <c r="A465" s="11"/>
      <c r="B465" s="11" t="s">
        <v>195</v>
      </c>
      <c r="C465" s="21" t="s">
        <v>196</v>
      </c>
      <c r="D465" s="12">
        <f>D468</f>
        <v>0</v>
      </c>
    </row>
    <row r="466" spans="1:9" hidden="1" x14ac:dyDescent="0.2">
      <c r="A466" s="11" t="s">
        <v>29</v>
      </c>
      <c r="B466" s="11" t="s">
        <v>365</v>
      </c>
      <c r="C466" s="1" t="s">
        <v>364</v>
      </c>
      <c r="D466" s="12"/>
    </row>
    <row r="467" spans="1:9" hidden="1" x14ac:dyDescent="0.2">
      <c r="A467" s="11"/>
      <c r="B467" s="11" t="s">
        <v>193</v>
      </c>
      <c r="C467" s="1" t="s">
        <v>194</v>
      </c>
      <c r="D467" s="12">
        <f>D470</f>
        <v>0</v>
      </c>
    </row>
    <row r="468" spans="1:9" hidden="1" x14ac:dyDescent="0.2">
      <c r="A468" s="11"/>
      <c r="B468" s="11" t="s">
        <v>195</v>
      </c>
      <c r="C468" s="21" t="s">
        <v>196</v>
      </c>
      <c r="D468" s="12">
        <f>D471</f>
        <v>0</v>
      </c>
    </row>
    <row r="469" spans="1:9" hidden="1" x14ac:dyDescent="0.2">
      <c r="A469" s="14" t="s">
        <v>29</v>
      </c>
      <c r="B469" s="7" t="s">
        <v>366</v>
      </c>
      <c r="C469" s="4" t="s">
        <v>367</v>
      </c>
      <c r="D469" s="13"/>
    </row>
    <row r="470" spans="1:9" hidden="1" x14ac:dyDescent="0.2">
      <c r="A470" s="14"/>
      <c r="B470" s="29" t="s">
        <v>193</v>
      </c>
      <c r="C470" s="30" t="s">
        <v>194</v>
      </c>
      <c r="D470" s="76"/>
    </row>
    <row r="471" spans="1:9" hidden="1" x14ac:dyDescent="0.2">
      <c r="A471" s="14"/>
      <c r="B471" s="29" t="s">
        <v>195</v>
      </c>
      <c r="C471" s="30" t="s">
        <v>196</v>
      </c>
      <c r="D471" s="76"/>
    </row>
    <row r="472" spans="1:9" x14ac:dyDescent="0.2">
      <c r="A472" s="17"/>
      <c r="B472" s="17"/>
      <c r="C472" s="18" t="s">
        <v>142</v>
      </c>
      <c r="D472" s="19"/>
    </row>
    <row r="473" spans="1:9" x14ac:dyDescent="0.2">
      <c r="A473" s="17"/>
      <c r="B473" s="17" t="s">
        <v>193</v>
      </c>
      <c r="C473" s="18" t="s">
        <v>194</v>
      </c>
      <c r="D473" s="19">
        <f>D476+D578</f>
        <v>1470498</v>
      </c>
      <c r="F473" s="103"/>
      <c r="G473" s="103"/>
      <c r="H473" s="103"/>
      <c r="I473" s="103"/>
    </row>
    <row r="474" spans="1:9" x14ac:dyDescent="0.2">
      <c r="A474" s="17"/>
      <c r="B474" s="17" t="s">
        <v>195</v>
      </c>
      <c r="C474" s="18" t="s">
        <v>196</v>
      </c>
      <c r="D474" s="19">
        <f>D477+D579</f>
        <v>1500058</v>
      </c>
      <c r="F474" s="103"/>
      <c r="G474" s="103"/>
      <c r="H474" s="103"/>
      <c r="I474" s="103"/>
    </row>
    <row r="475" spans="1:9" x14ac:dyDescent="0.2">
      <c r="A475" s="17" t="s">
        <v>29</v>
      </c>
      <c r="B475" s="17" t="s">
        <v>40</v>
      </c>
      <c r="C475" s="18" t="s">
        <v>201</v>
      </c>
      <c r="D475" s="19"/>
    </row>
    <row r="476" spans="1:9" x14ac:dyDescent="0.2">
      <c r="A476" s="17"/>
      <c r="B476" s="17" t="s">
        <v>193</v>
      </c>
      <c r="C476" s="18" t="s">
        <v>194</v>
      </c>
      <c r="D476" s="19">
        <f>D479+D560</f>
        <v>1468698</v>
      </c>
    </row>
    <row r="477" spans="1:9" x14ac:dyDescent="0.2">
      <c r="A477" s="17"/>
      <c r="B477" s="17" t="s">
        <v>195</v>
      </c>
      <c r="C477" s="18" t="s">
        <v>196</v>
      </c>
      <c r="D477" s="19">
        <f>D480+D561</f>
        <v>1498258</v>
      </c>
    </row>
    <row r="478" spans="1:9" x14ac:dyDescent="0.2">
      <c r="A478" s="17" t="s">
        <v>29</v>
      </c>
      <c r="B478" s="17" t="s">
        <v>31</v>
      </c>
      <c r="C478" s="18" t="s">
        <v>32</v>
      </c>
      <c r="D478" s="19"/>
    </row>
    <row r="479" spans="1:9" x14ac:dyDescent="0.2">
      <c r="A479" s="17"/>
      <c r="B479" s="17" t="s">
        <v>193</v>
      </c>
      <c r="C479" s="18" t="s">
        <v>194</v>
      </c>
      <c r="D479" s="19">
        <f>D482+D518+D542+D554+D491</f>
        <v>1094997</v>
      </c>
    </row>
    <row r="480" spans="1:9" x14ac:dyDescent="0.2">
      <c r="A480" s="17"/>
      <c r="B480" s="17" t="s">
        <v>195</v>
      </c>
      <c r="C480" s="18" t="s">
        <v>196</v>
      </c>
      <c r="D480" s="19">
        <f>D483+D519+D543+D555+D492</f>
        <v>1398988</v>
      </c>
    </row>
    <row r="481" spans="1:4" x14ac:dyDescent="0.2">
      <c r="A481" s="17" t="s">
        <v>29</v>
      </c>
      <c r="B481" s="17" t="s">
        <v>143</v>
      </c>
      <c r="C481" s="18" t="s">
        <v>197</v>
      </c>
      <c r="D481" s="19"/>
    </row>
    <row r="482" spans="1:4" x14ac:dyDescent="0.2">
      <c r="A482" s="17"/>
      <c r="B482" s="17" t="s">
        <v>193</v>
      </c>
      <c r="C482" s="18" t="s">
        <v>194</v>
      </c>
      <c r="D482" s="19">
        <f>D485</f>
        <v>1350</v>
      </c>
    </row>
    <row r="483" spans="1:4" x14ac:dyDescent="0.2">
      <c r="A483" s="17"/>
      <c r="B483" s="17" t="s">
        <v>195</v>
      </c>
      <c r="C483" s="18" t="s">
        <v>196</v>
      </c>
      <c r="D483" s="19">
        <f t="shared" ref="D483" si="23">D486</f>
        <v>1350</v>
      </c>
    </row>
    <row r="484" spans="1:4" x14ac:dyDescent="0.2">
      <c r="A484" s="17" t="s">
        <v>29</v>
      </c>
      <c r="B484" s="17" t="s">
        <v>105</v>
      </c>
      <c r="C484" s="18" t="s">
        <v>106</v>
      </c>
      <c r="D484" s="19"/>
    </row>
    <row r="485" spans="1:4" x14ac:dyDescent="0.2">
      <c r="A485" s="17"/>
      <c r="B485" s="17" t="s">
        <v>193</v>
      </c>
      <c r="C485" s="18" t="s">
        <v>194</v>
      </c>
      <c r="D485" s="19">
        <f>D488</f>
        <v>1350</v>
      </c>
    </row>
    <row r="486" spans="1:4" x14ac:dyDescent="0.2">
      <c r="A486" s="17"/>
      <c r="B486" s="17" t="s">
        <v>195</v>
      </c>
      <c r="C486" s="18" t="s">
        <v>196</v>
      </c>
      <c r="D486" s="19">
        <f t="shared" ref="D486" si="24">D489</f>
        <v>1350</v>
      </c>
    </row>
    <row r="487" spans="1:4" x14ac:dyDescent="0.2">
      <c r="A487" s="14" t="s">
        <v>29</v>
      </c>
      <c r="B487" s="14" t="s">
        <v>113</v>
      </c>
      <c r="C487" s="4" t="s">
        <v>185</v>
      </c>
      <c r="D487" s="13"/>
    </row>
    <row r="488" spans="1:4" x14ac:dyDescent="0.2">
      <c r="A488" s="14"/>
      <c r="B488" s="29" t="s">
        <v>193</v>
      </c>
      <c r="C488" s="30" t="s">
        <v>194</v>
      </c>
      <c r="D488" s="76">
        <v>1350</v>
      </c>
    </row>
    <row r="489" spans="1:4" x14ac:dyDescent="0.2">
      <c r="A489" s="14"/>
      <c r="B489" s="29" t="s">
        <v>195</v>
      </c>
      <c r="C489" s="30" t="s">
        <v>196</v>
      </c>
      <c r="D489" s="76">
        <v>1350</v>
      </c>
    </row>
    <row r="490" spans="1:4" ht="25.5" x14ac:dyDescent="0.2">
      <c r="A490" s="17" t="s">
        <v>29</v>
      </c>
      <c r="B490" s="17">
        <v>56</v>
      </c>
      <c r="C490" s="18" t="s">
        <v>384</v>
      </c>
      <c r="D490" s="19"/>
    </row>
    <row r="491" spans="1:4" x14ac:dyDescent="0.2">
      <c r="A491" s="17"/>
      <c r="B491" s="17" t="s">
        <v>193</v>
      </c>
      <c r="C491" s="18" t="s">
        <v>194</v>
      </c>
      <c r="D491" s="19">
        <f>D494+D506</f>
        <v>243133</v>
      </c>
    </row>
    <row r="492" spans="1:4" x14ac:dyDescent="0.2">
      <c r="A492" s="17"/>
      <c r="B492" s="17" t="s">
        <v>195</v>
      </c>
      <c r="C492" s="18" t="s">
        <v>196</v>
      </c>
      <c r="D492" s="19">
        <f>D495+D507</f>
        <v>597004</v>
      </c>
    </row>
    <row r="493" spans="1:4" ht="25.5" x14ac:dyDescent="0.2">
      <c r="A493" s="17" t="s">
        <v>29</v>
      </c>
      <c r="B493" s="17" t="s">
        <v>336</v>
      </c>
      <c r="C493" s="18" t="s">
        <v>337</v>
      </c>
      <c r="D493" s="19"/>
    </row>
    <row r="494" spans="1:4" x14ac:dyDescent="0.2">
      <c r="A494" s="17"/>
      <c r="B494" s="17" t="s">
        <v>193</v>
      </c>
      <c r="C494" s="18" t="s">
        <v>194</v>
      </c>
      <c r="D494" s="19">
        <f>D497+D500+D503</f>
        <v>243133</v>
      </c>
    </row>
    <row r="495" spans="1:4" x14ac:dyDescent="0.2">
      <c r="A495" s="17"/>
      <c r="B495" s="17" t="s">
        <v>195</v>
      </c>
      <c r="C495" s="18" t="s">
        <v>196</v>
      </c>
      <c r="D495" s="19">
        <f>D498+D501+D504</f>
        <v>597004</v>
      </c>
    </row>
    <row r="496" spans="1:4" x14ac:dyDescent="0.2">
      <c r="A496" s="29" t="s">
        <v>29</v>
      </c>
      <c r="B496" s="29" t="s">
        <v>338</v>
      </c>
      <c r="C496" s="30" t="s">
        <v>244</v>
      </c>
      <c r="D496" s="76"/>
    </row>
    <row r="497" spans="1:4" x14ac:dyDescent="0.2">
      <c r="A497" s="29"/>
      <c r="B497" s="29" t="s">
        <v>193</v>
      </c>
      <c r="C497" s="30" t="s">
        <v>194</v>
      </c>
      <c r="D497" s="76">
        <f>10412-4016+23852</f>
        <v>30248</v>
      </c>
    </row>
    <row r="498" spans="1:4" x14ac:dyDescent="0.2">
      <c r="A498" s="29"/>
      <c r="B498" s="29" t="s">
        <v>195</v>
      </c>
      <c r="C498" s="30" t="s">
        <v>196</v>
      </c>
      <c r="D498" s="76">
        <f>4985-4985+12965</f>
        <v>12965</v>
      </c>
    </row>
    <row r="499" spans="1:4" x14ac:dyDescent="0.2">
      <c r="A499" s="14" t="s">
        <v>29</v>
      </c>
      <c r="B499" s="14" t="s">
        <v>339</v>
      </c>
      <c r="C499" s="4" t="s">
        <v>247</v>
      </c>
      <c r="D499" s="76"/>
    </row>
    <row r="500" spans="1:4" x14ac:dyDescent="0.2">
      <c r="A500" s="14"/>
      <c r="B500" s="29" t="s">
        <v>193</v>
      </c>
      <c r="C500" s="30" t="s">
        <v>194</v>
      </c>
      <c r="D500" s="76">
        <f>58996+135157</f>
        <v>194153</v>
      </c>
    </row>
    <row r="501" spans="1:4" x14ac:dyDescent="0.2">
      <c r="A501" s="14"/>
      <c r="B501" s="29" t="s">
        <v>195</v>
      </c>
      <c r="C501" s="30" t="s">
        <v>196</v>
      </c>
      <c r="D501" s="76">
        <f>28245-28245+73461+494985</f>
        <v>568446</v>
      </c>
    </row>
    <row r="502" spans="1:4" x14ac:dyDescent="0.2">
      <c r="A502" s="14" t="s">
        <v>29</v>
      </c>
      <c r="B502" s="14" t="s">
        <v>340</v>
      </c>
      <c r="C502" s="4" t="s">
        <v>115</v>
      </c>
      <c r="D502" s="76"/>
    </row>
    <row r="503" spans="1:4" x14ac:dyDescent="0.2">
      <c r="A503" s="14"/>
      <c r="B503" s="29" t="s">
        <v>193</v>
      </c>
      <c r="C503" s="30" t="s">
        <v>194</v>
      </c>
      <c r="D503" s="76">
        <v>18732</v>
      </c>
    </row>
    <row r="504" spans="1:4" x14ac:dyDescent="0.2">
      <c r="A504" s="14"/>
      <c r="B504" s="29" t="s">
        <v>195</v>
      </c>
      <c r="C504" s="30" t="s">
        <v>196</v>
      </c>
      <c r="D504" s="76">
        <v>15593</v>
      </c>
    </row>
    <row r="505" spans="1:4" ht="25.5" hidden="1" x14ac:dyDescent="0.2">
      <c r="A505" s="17" t="s">
        <v>29</v>
      </c>
      <c r="B505" s="17" t="s">
        <v>385</v>
      </c>
      <c r="C505" s="18" t="s">
        <v>386</v>
      </c>
      <c r="D505" s="19"/>
    </row>
    <row r="506" spans="1:4" hidden="1" x14ac:dyDescent="0.2">
      <c r="A506" s="17"/>
      <c r="B506" s="17" t="s">
        <v>193</v>
      </c>
      <c r="C506" s="18" t="s">
        <v>194</v>
      </c>
      <c r="D506" s="19">
        <f>D509+D512+D515</f>
        <v>0</v>
      </c>
    </row>
    <row r="507" spans="1:4" hidden="1" x14ac:dyDescent="0.2">
      <c r="A507" s="17"/>
      <c r="B507" s="17" t="s">
        <v>195</v>
      </c>
      <c r="C507" s="18" t="s">
        <v>196</v>
      </c>
      <c r="D507" s="19">
        <f>D510+D513+D516</f>
        <v>0</v>
      </c>
    </row>
    <row r="508" spans="1:4" hidden="1" x14ac:dyDescent="0.2">
      <c r="A508" s="29" t="s">
        <v>29</v>
      </c>
      <c r="B508" s="29" t="s">
        <v>387</v>
      </c>
      <c r="C508" s="30" t="s">
        <v>244</v>
      </c>
      <c r="D508" s="76"/>
    </row>
    <row r="509" spans="1:4" hidden="1" x14ac:dyDescent="0.2">
      <c r="A509" s="29"/>
      <c r="B509" s="29" t="s">
        <v>193</v>
      </c>
      <c r="C509" s="30" t="s">
        <v>194</v>
      </c>
      <c r="D509" s="76">
        <f>23852-23852</f>
        <v>0</v>
      </c>
    </row>
    <row r="510" spans="1:4" hidden="1" x14ac:dyDescent="0.2">
      <c r="A510" s="29"/>
      <c r="B510" s="29" t="s">
        <v>195</v>
      </c>
      <c r="C510" s="30" t="s">
        <v>196</v>
      </c>
      <c r="D510" s="76">
        <f>3104+9861-12965</f>
        <v>0</v>
      </c>
    </row>
    <row r="511" spans="1:4" hidden="1" x14ac:dyDescent="0.2">
      <c r="A511" s="14" t="s">
        <v>29</v>
      </c>
      <c r="B511" s="14" t="s">
        <v>388</v>
      </c>
      <c r="C511" s="4" t="s">
        <v>247</v>
      </c>
      <c r="D511" s="76"/>
    </row>
    <row r="512" spans="1:4" hidden="1" x14ac:dyDescent="0.2">
      <c r="A512" s="14"/>
      <c r="B512" s="29" t="s">
        <v>193</v>
      </c>
      <c r="C512" s="30" t="s">
        <v>194</v>
      </c>
      <c r="D512" s="76">
        <f>135157-135157</f>
        <v>0</v>
      </c>
    </row>
    <row r="513" spans="1:4" hidden="1" x14ac:dyDescent="0.2">
      <c r="A513" s="14"/>
      <c r="B513" s="29" t="s">
        <v>195</v>
      </c>
      <c r="C513" s="30" t="s">
        <v>196</v>
      </c>
      <c r="D513" s="76">
        <f>13666+59795-73461</f>
        <v>0</v>
      </c>
    </row>
    <row r="514" spans="1:4" hidden="1" x14ac:dyDescent="0.2">
      <c r="A514" s="14" t="s">
        <v>29</v>
      </c>
      <c r="B514" s="14" t="s">
        <v>389</v>
      </c>
      <c r="C514" s="4" t="s">
        <v>115</v>
      </c>
      <c r="D514" s="76"/>
    </row>
    <row r="515" spans="1:4" hidden="1" x14ac:dyDescent="0.2">
      <c r="A515" s="14"/>
      <c r="B515" s="29" t="s">
        <v>193</v>
      </c>
      <c r="C515" s="30" t="s">
        <v>194</v>
      </c>
      <c r="D515" s="76">
        <f>18732-18732</f>
        <v>0</v>
      </c>
    </row>
    <row r="516" spans="1:4" hidden="1" x14ac:dyDescent="0.2">
      <c r="A516" s="14"/>
      <c r="B516" s="29" t="s">
        <v>195</v>
      </c>
      <c r="C516" s="30" t="s">
        <v>196</v>
      </c>
      <c r="D516" s="76">
        <f>0+15593-15593</f>
        <v>0</v>
      </c>
    </row>
    <row r="517" spans="1:4" ht="38.25" x14ac:dyDescent="0.2">
      <c r="A517" s="17" t="s">
        <v>29</v>
      </c>
      <c r="B517" s="17" t="s">
        <v>34</v>
      </c>
      <c r="C517" s="18" t="s">
        <v>251</v>
      </c>
      <c r="D517" s="19"/>
    </row>
    <row r="518" spans="1:4" x14ac:dyDescent="0.2">
      <c r="A518" s="17"/>
      <c r="B518" s="17" t="s">
        <v>193</v>
      </c>
      <c r="C518" s="18" t="s">
        <v>194</v>
      </c>
      <c r="D518" s="19">
        <f>D521+D530</f>
        <v>142764</v>
      </c>
    </row>
    <row r="519" spans="1:4" x14ac:dyDescent="0.2">
      <c r="A519" s="17"/>
      <c r="B519" s="17" t="s">
        <v>195</v>
      </c>
      <c r="C519" s="18" t="s">
        <v>196</v>
      </c>
      <c r="D519" s="19">
        <f>D522+D531</f>
        <v>251776</v>
      </c>
    </row>
    <row r="520" spans="1:4" hidden="1" x14ac:dyDescent="0.2">
      <c r="A520" s="17" t="s">
        <v>29</v>
      </c>
      <c r="B520" s="17" t="s">
        <v>116</v>
      </c>
      <c r="C520" s="18" t="s">
        <v>246</v>
      </c>
      <c r="D520" s="19"/>
    </row>
    <row r="521" spans="1:4" hidden="1" x14ac:dyDescent="0.2">
      <c r="A521" s="17"/>
      <c r="B521" s="17" t="s">
        <v>193</v>
      </c>
      <c r="C521" s="18" t="s">
        <v>194</v>
      </c>
      <c r="D521" s="19">
        <f>D524+D527</f>
        <v>0</v>
      </c>
    </row>
    <row r="522" spans="1:4" hidden="1" x14ac:dyDescent="0.2">
      <c r="A522" s="17"/>
      <c r="B522" s="17" t="s">
        <v>195</v>
      </c>
      <c r="C522" s="18" t="s">
        <v>196</v>
      </c>
      <c r="D522" s="19">
        <f>D525+D528</f>
        <v>0</v>
      </c>
    </row>
    <row r="523" spans="1:4" hidden="1" x14ac:dyDescent="0.2">
      <c r="A523" s="62" t="s">
        <v>29</v>
      </c>
      <c r="B523" s="62" t="s">
        <v>117</v>
      </c>
      <c r="C523" s="4" t="s">
        <v>244</v>
      </c>
      <c r="D523" s="13"/>
    </row>
    <row r="524" spans="1:4" hidden="1" x14ac:dyDescent="0.2">
      <c r="A524" s="62"/>
      <c r="B524" s="29" t="s">
        <v>193</v>
      </c>
      <c r="C524" s="30" t="s">
        <v>194</v>
      </c>
      <c r="D524" s="76"/>
    </row>
    <row r="525" spans="1:4" hidden="1" x14ac:dyDescent="0.2">
      <c r="A525" s="62"/>
      <c r="B525" s="29" t="s">
        <v>195</v>
      </c>
      <c r="C525" s="30" t="s">
        <v>196</v>
      </c>
      <c r="D525" s="75"/>
    </row>
    <row r="526" spans="1:4" hidden="1" x14ac:dyDescent="0.2">
      <c r="A526" s="8" t="s">
        <v>29</v>
      </c>
      <c r="B526" s="8" t="s">
        <v>118</v>
      </c>
      <c r="C526" s="65" t="s">
        <v>247</v>
      </c>
      <c r="D526" s="90"/>
    </row>
    <row r="527" spans="1:4" hidden="1" x14ac:dyDescent="0.2">
      <c r="A527" s="8"/>
      <c r="B527" s="29" t="s">
        <v>193</v>
      </c>
      <c r="C527" s="30" t="s">
        <v>194</v>
      </c>
      <c r="D527" s="76"/>
    </row>
    <row r="528" spans="1:4" hidden="1" x14ac:dyDescent="0.2">
      <c r="A528" s="8"/>
      <c r="B528" s="29" t="s">
        <v>195</v>
      </c>
      <c r="C528" s="30" t="s">
        <v>196</v>
      </c>
      <c r="D528" s="75"/>
    </row>
    <row r="529" spans="1:4" x14ac:dyDescent="0.2">
      <c r="A529" s="17" t="s">
        <v>29</v>
      </c>
      <c r="B529" s="17" t="s">
        <v>144</v>
      </c>
      <c r="C529" s="18" t="s">
        <v>304</v>
      </c>
      <c r="D529" s="19"/>
    </row>
    <row r="530" spans="1:4" x14ac:dyDescent="0.2">
      <c r="A530" s="17"/>
      <c r="B530" s="17" t="s">
        <v>193</v>
      </c>
      <c r="C530" s="18" t="s">
        <v>194</v>
      </c>
      <c r="D530" s="19">
        <f t="shared" ref="D530:D531" si="25">D533+D536+D539</f>
        <v>142764</v>
      </c>
    </row>
    <row r="531" spans="1:4" x14ac:dyDescent="0.2">
      <c r="A531" s="17"/>
      <c r="B531" s="17" t="s">
        <v>195</v>
      </c>
      <c r="C531" s="18" t="s">
        <v>196</v>
      </c>
      <c r="D531" s="19">
        <f t="shared" si="25"/>
        <v>251776</v>
      </c>
    </row>
    <row r="532" spans="1:4" hidden="1" x14ac:dyDescent="0.2">
      <c r="A532" s="62" t="s">
        <v>29</v>
      </c>
      <c r="B532" s="62" t="s">
        <v>145</v>
      </c>
      <c r="C532" s="4" t="s">
        <v>244</v>
      </c>
      <c r="D532" s="13"/>
    </row>
    <row r="533" spans="1:4" hidden="1" x14ac:dyDescent="0.2">
      <c r="A533" s="62"/>
      <c r="B533" s="29" t="s">
        <v>193</v>
      </c>
      <c r="C533" s="30" t="s">
        <v>194</v>
      </c>
      <c r="D533" s="76"/>
    </row>
    <row r="534" spans="1:4" hidden="1" x14ac:dyDescent="0.2">
      <c r="A534" s="62"/>
      <c r="B534" s="29" t="s">
        <v>195</v>
      </c>
      <c r="C534" s="30" t="s">
        <v>196</v>
      </c>
      <c r="D534" s="75"/>
    </row>
    <row r="535" spans="1:4" hidden="1" x14ac:dyDescent="0.2">
      <c r="A535" s="8" t="s">
        <v>29</v>
      </c>
      <c r="B535" s="8" t="s">
        <v>146</v>
      </c>
      <c r="C535" s="65" t="s">
        <v>247</v>
      </c>
      <c r="D535" s="90"/>
    </row>
    <row r="536" spans="1:4" hidden="1" x14ac:dyDescent="0.2">
      <c r="A536" s="8"/>
      <c r="B536" s="29" t="s">
        <v>193</v>
      </c>
      <c r="C536" s="30" t="s">
        <v>194</v>
      </c>
      <c r="D536" s="76"/>
    </row>
    <row r="537" spans="1:4" hidden="1" x14ac:dyDescent="0.2">
      <c r="A537" s="8"/>
      <c r="B537" s="29" t="s">
        <v>195</v>
      </c>
      <c r="C537" s="30" t="s">
        <v>196</v>
      </c>
      <c r="D537" s="75"/>
    </row>
    <row r="538" spans="1:4" x14ac:dyDescent="0.2">
      <c r="A538" s="8" t="s">
        <v>29</v>
      </c>
      <c r="B538" s="8" t="s">
        <v>255</v>
      </c>
      <c r="C538" s="57" t="s">
        <v>115</v>
      </c>
      <c r="D538" s="90"/>
    </row>
    <row r="539" spans="1:4" x14ac:dyDescent="0.2">
      <c r="A539" s="8"/>
      <c r="B539" s="29" t="s">
        <v>193</v>
      </c>
      <c r="C539" s="49" t="s">
        <v>194</v>
      </c>
      <c r="D539" s="76">
        <f>52724+90040</f>
        <v>142764</v>
      </c>
    </row>
    <row r="540" spans="1:4" x14ac:dyDescent="0.2">
      <c r="A540" s="8"/>
      <c r="B540" s="29" t="s">
        <v>195</v>
      </c>
      <c r="C540" s="50" t="s">
        <v>196</v>
      </c>
      <c r="D540" s="76">
        <f>273900-16524-3600-2000</f>
        <v>251776</v>
      </c>
    </row>
    <row r="541" spans="1:4" ht="25.5" x14ac:dyDescent="0.2">
      <c r="A541" s="17" t="s">
        <v>29</v>
      </c>
      <c r="B541" s="17">
        <v>61</v>
      </c>
      <c r="C541" s="18" t="s">
        <v>344</v>
      </c>
      <c r="D541" s="19"/>
    </row>
    <row r="542" spans="1:4" x14ac:dyDescent="0.2">
      <c r="A542" s="17"/>
      <c r="B542" s="17" t="s">
        <v>193</v>
      </c>
      <c r="C542" s="18" t="s">
        <v>194</v>
      </c>
      <c r="D542" s="19">
        <f>D545+D548+D551</f>
        <v>628500</v>
      </c>
    </row>
    <row r="543" spans="1:4" x14ac:dyDescent="0.2">
      <c r="A543" s="17"/>
      <c r="B543" s="17" t="s">
        <v>195</v>
      </c>
      <c r="C543" s="18" t="s">
        <v>196</v>
      </c>
      <c r="D543" s="19">
        <f>D546+D549+D552</f>
        <v>473858</v>
      </c>
    </row>
    <row r="544" spans="1:4" x14ac:dyDescent="0.2">
      <c r="A544" s="29" t="s">
        <v>29</v>
      </c>
      <c r="B544" s="97" t="s">
        <v>345</v>
      </c>
      <c r="C544" s="98" t="s">
        <v>324</v>
      </c>
      <c r="D544" s="99"/>
    </row>
    <row r="545" spans="1:4" x14ac:dyDescent="0.2">
      <c r="A545" s="29"/>
      <c r="B545" s="29" t="s">
        <v>193</v>
      </c>
      <c r="C545" s="30" t="s">
        <v>194</v>
      </c>
      <c r="D545" s="99">
        <v>527867</v>
      </c>
    </row>
    <row r="546" spans="1:4" x14ac:dyDescent="0.2">
      <c r="A546" s="29"/>
      <c r="B546" s="29" t="s">
        <v>195</v>
      </c>
      <c r="C546" s="30" t="s">
        <v>196</v>
      </c>
      <c r="D546" s="99">
        <v>399368</v>
      </c>
    </row>
    <row r="547" spans="1:4" hidden="1" x14ac:dyDescent="0.2">
      <c r="A547" s="29" t="s">
        <v>29</v>
      </c>
      <c r="B547" s="97" t="s">
        <v>346</v>
      </c>
      <c r="C547" s="98" t="s">
        <v>326</v>
      </c>
      <c r="D547" s="99"/>
    </row>
    <row r="548" spans="1:4" hidden="1" x14ac:dyDescent="0.2">
      <c r="A548" s="29"/>
      <c r="B548" s="29" t="s">
        <v>193</v>
      </c>
      <c r="C548" s="30" t="s">
        <v>194</v>
      </c>
      <c r="D548" s="99">
        <v>0</v>
      </c>
    </row>
    <row r="549" spans="1:4" hidden="1" x14ac:dyDescent="0.2">
      <c r="A549" s="29"/>
      <c r="B549" s="29" t="s">
        <v>195</v>
      </c>
      <c r="C549" s="30" t="s">
        <v>196</v>
      </c>
      <c r="D549" s="99">
        <v>0</v>
      </c>
    </row>
    <row r="550" spans="1:4" x14ac:dyDescent="0.2">
      <c r="A550" s="29" t="s">
        <v>29</v>
      </c>
      <c r="B550" s="97" t="s">
        <v>347</v>
      </c>
      <c r="C550" s="98" t="s">
        <v>328</v>
      </c>
      <c r="D550" s="99"/>
    </row>
    <row r="551" spans="1:4" x14ac:dyDescent="0.2">
      <c r="A551" s="29"/>
      <c r="B551" s="29" t="s">
        <v>193</v>
      </c>
      <c r="C551" s="30" t="s">
        <v>194</v>
      </c>
      <c r="D551" s="99">
        <v>100633</v>
      </c>
    </row>
    <row r="552" spans="1:4" x14ac:dyDescent="0.2">
      <c r="A552" s="29"/>
      <c r="B552" s="29" t="s">
        <v>195</v>
      </c>
      <c r="C552" s="30" t="s">
        <v>196</v>
      </c>
      <c r="D552" s="99">
        <f>74406+84</f>
        <v>74490</v>
      </c>
    </row>
    <row r="553" spans="1:4" ht="25.5" x14ac:dyDescent="0.2">
      <c r="A553" s="31" t="s">
        <v>29</v>
      </c>
      <c r="B553" s="31" t="s">
        <v>147</v>
      </c>
      <c r="C553" s="18" t="s">
        <v>200</v>
      </c>
      <c r="D553" s="19"/>
    </row>
    <row r="554" spans="1:4" x14ac:dyDescent="0.2">
      <c r="A554" s="31"/>
      <c r="B554" s="17" t="s">
        <v>193</v>
      </c>
      <c r="C554" s="18" t="s">
        <v>194</v>
      </c>
      <c r="D554" s="19">
        <f>D557</f>
        <v>79250</v>
      </c>
    </row>
    <row r="555" spans="1:4" x14ac:dyDescent="0.2">
      <c r="A555" s="31"/>
      <c r="B555" s="17" t="s">
        <v>195</v>
      </c>
      <c r="C555" s="18" t="s">
        <v>196</v>
      </c>
      <c r="D555" s="19">
        <f t="shared" ref="D555" si="26">D558</f>
        <v>75000</v>
      </c>
    </row>
    <row r="556" spans="1:4" ht="25.5" x14ac:dyDescent="0.2">
      <c r="A556" s="8" t="s">
        <v>29</v>
      </c>
      <c r="B556" s="8" t="s">
        <v>148</v>
      </c>
      <c r="C556" s="4" t="s">
        <v>254</v>
      </c>
      <c r="D556" s="13"/>
    </row>
    <row r="557" spans="1:4" x14ac:dyDescent="0.2">
      <c r="A557" s="8"/>
      <c r="B557" s="29" t="s">
        <v>193</v>
      </c>
      <c r="C557" s="30" t="s">
        <v>194</v>
      </c>
      <c r="D557" s="76">
        <f>44250+35000</f>
        <v>79250</v>
      </c>
    </row>
    <row r="558" spans="1:4" x14ac:dyDescent="0.2">
      <c r="A558" s="8"/>
      <c r="B558" s="29" t="s">
        <v>195</v>
      </c>
      <c r="C558" s="30" t="s">
        <v>196</v>
      </c>
      <c r="D558" s="76">
        <f>40000+35000</f>
        <v>75000</v>
      </c>
    </row>
    <row r="559" spans="1:4" x14ac:dyDescent="0.2">
      <c r="A559" s="17" t="s">
        <v>29</v>
      </c>
      <c r="B559" s="17" t="s">
        <v>128</v>
      </c>
      <c r="C559" s="18" t="s">
        <v>37</v>
      </c>
      <c r="D559" s="19"/>
    </row>
    <row r="560" spans="1:4" x14ac:dyDescent="0.2">
      <c r="A560" s="17"/>
      <c r="B560" s="17" t="s">
        <v>193</v>
      </c>
      <c r="C560" s="18" t="s">
        <v>194</v>
      </c>
      <c r="D560" s="19">
        <f t="shared" ref="D560:D561" si="27">D563</f>
        <v>373701</v>
      </c>
    </row>
    <row r="561" spans="1:4" x14ac:dyDescent="0.2">
      <c r="A561" s="17"/>
      <c r="B561" s="17" t="s">
        <v>195</v>
      </c>
      <c r="C561" s="18" t="s">
        <v>196</v>
      </c>
      <c r="D561" s="19">
        <f t="shared" si="27"/>
        <v>99270</v>
      </c>
    </row>
    <row r="562" spans="1:4" x14ac:dyDescent="0.2">
      <c r="A562" s="17" t="s">
        <v>29</v>
      </c>
      <c r="B562" s="17" t="s">
        <v>130</v>
      </c>
      <c r="C562" s="18" t="s">
        <v>131</v>
      </c>
      <c r="D562" s="19"/>
    </row>
    <row r="563" spans="1:4" x14ac:dyDescent="0.2">
      <c r="A563" s="17"/>
      <c r="B563" s="17" t="s">
        <v>193</v>
      </c>
      <c r="C563" s="18" t="s">
        <v>194</v>
      </c>
      <c r="D563" s="19">
        <f t="shared" ref="D563:D564" si="28">D566+D575</f>
        <v>373701</v>
      </c>
    </row>
    <row r="564" spans="1:4" x14ac:dyDescent="0.2">
      <c r="A564" s="17"/>
      <c r="B564" s="17" t="s">
        <v>195</v>
      </c>
      <c r="C564" s="18" t="s">
        <v>196</v>
      </c>
      <c r="D564" s="19">
        <f t="shared" si="28"/>
        <v>99270</v>
      </c>
    </row>
    <row r="565" spans="1:4" x14ac:dyDescent="0.2">
      <c r="A565" s="17" t="s">
        <v>29</v>
      </c>
      <c r="B565" s="17" t="s">
        <v>132</v>
      </c>
      <c r="C565" s="18" t="s">
        <v>133</v>
      </c>
      <c r="D565" s="19"/>
    </row>
    <row r="566" spans="1:4" x14ac:dyDescent="0.2">
      <c r="A566" s="17"/>
      <c r="B566" s="17" t="s">
        <v>193</v>
      </c>
      <c r="C566" s="18" t="s">
        <v>194</v>
      </c>
      <c r="D566" s="19">
        <f t="shared" ref="D566:D567" si="29">D569+D572</f>
        <v>370001</v>
      </c>
    </row>
    <row r="567" spans="1:4" x14ac:dyDescent="0.2">
      <c r="A567" s="17"/>
      <c r="B567" s="17" t="s">
        <v>195</v>
      </c>
      <c r="C567" s="18" t="s">
        <v>196</v>
      </c>
      <c r="D567" s="19">
        <f t="shared" si="29"/>
        <v>96590</v>
      </c>
    </row>
    <row r="568" spans="1:4" x14ac:dyDescent="0.2">
      <c r="A568" s="14" t="s">
        <v>29</v>
      </c>
      <c r="B568" s="14" t="s">
        <v>134</v>
      </c>
      <c r="C568" s="4" t="s">
        <v>135</v>
      </c>
      <c r="D568" s="13"/>
    </row>
    <row r="569" spans="1:4" x14ac:dyDescent="0.2">
      <c r="A569" s="14"/>
      <c r="B569" s="29" t="s">
        <v>193</v>
      </c>
      <c r="C569" s="30" t="s">
        <v>194</v>
      </c>
      <c r="D569" s="76">
        <v>370001</v>
      </c>
    </row>
    <row r="570" spans="1:4" x14ac:dyDescent="0.2">
      <c r="A570" s="14"/>
      <c r="B570" s="29" t="s">
        <v>195</v>
      </c>
      <c r="C570" s="30" t="s">
        <v>196</v>
      </c>
      <c r="D570" s="75">
        <f>98170-1580</f>
        <v>96590</v>
      </c>
    </row>
    <row r="571" spans="1:4" hidden="1" x14ac:dyDescent="0.2">
      <c r="A571" s="14" t="s">
        <v>29</v>
      </c>
      <c r="B571" s="14" t="s">
        <v>140</v>
      </c>
      <c r="C571" s="4" t="s">
        <v>14</v>
      </c>
      <c r="D571" s="76"/>
    </row>
    <row r="572" spans="1:4" hidden="1" x14ac:dyDescent="0.2">
      <c r="A572" s="14"/>
      <c r="B572" s="29" t="s">
        <v>193</v>
      </c>
      <c r="C572" s="30" t="s">
        <v>194</v>
      </c>
      <c r="D572" s="75">
        <v>0</v>
      </c>
    </row>
    <row r="573" spans="1:4" hidden="1" x14ac:dyDescent="0.2">
      <c r="A573" s="14"/>
      <c r="B573" s="29" t="s">
        <v>195</v>
      </c>
      <c r="C573" s="30" t="s">
        <v>196</v>
      </c>
      <c r="D573" s="75">
        <v>0</v>
      </c>
    </row>
    <row r="574" spans="1:4" x14ac:dyDescent="0.2">
      <c r="A574" s="14" t="s">
        <v>29</v>
      </c>
      <c r="B574" s="14" t="s">
        <v>141</v>
      </c>
      <c r="C574" s="4" t="s">
        <v>348</v>
      </c>
      <c r="D574" s="75"/>
    </row>
    <row r="575" spans="1:4" x14ac:dyDescent="0.2">
      <c r="A575" s="14"/>
      <c r="B575" s="29" t="s">
        <v>193</v>
      </c>
      <c r="C575" s="30" t="s">
        <v>194</v>
      </c>
      <c r="D575" s="75">
        <v>3700</v>
      </c>
    </row>
    <row r="576" spans="1:4" x14ac:dyDescent="0.2">
      <c r="A576" s="14"/>
      <c r="B576" s="29" t="s">
        <v>195</v>
      </c>
      <c r="C576" s="30" t="s">
        <v>196</v>
      </c>
      <c r="D576" s="75">
        <f>1100+1580</f>
        <v>2680</v>
      </c>
    </row>
    <row r="577" spans="1:4" x14ac:dyDescent="0.2">
      <c r="A577" s="17" t="s">
        <v>149</v>
      </c>
      <c r="B577" s="17" t="s">
        <v>150</v>
      </c>
      <c r="C577" s="18" t="s">
        <v>252</v>
      </c>
      <c r="D577" s="19"/>
    </row>
    <row r="578" spans="1:4" x14ac:dyDescent="0.2">
      <c r="A578" s="17"/>
      <c r="B578" s="17" t="s">
        <v>193</v>
      </c>
      <c r="C578" s="18" t="s">
        <v>194</v>
      </c>
      <c r="D578" s="19">
        <f t="shared" ref="D578:D579" si="30">D581+D590</f>
        <v>1800</v>
      </c>
    </row>
    <row r="579" spans="1:4" x14ac:dyDescent="0.2">
      <c r="A579" s="17"/>
      <c r="B579" s="17" t="s">
        <v>195</v>
      </c>
      <c r="C579" s="18" t="s">
        <v>196</v>
      </c>
      <c r="D579" s="19">
        <f t="shared" si="30"/>
        <v>1800</v>
      </c>
    </row>
    <row r="580" spans="1:4" x14ac:dyDescent="0.2">
      <c r="A580" s="17" t="s">
        <v>149</v>
      </c>
      <c r="B580" s="17" t="s">
        <v>31</v>
      </c>
      <c r="C580" s="18" t="s">
        <v>32</v>
      </c>
      <c r="D580" s="19"/>
    </row>
    <row r="581" spans="1:4" x14ac:dyDescent="0.2">
      <c r="A581" s="17"/>
      <c r="B581" s="17" t="s">
        <v>193</v>
      </c>
      <c r="C581" s="18" t="s">
        <v>194</v>
      </c>
      <c r="D581" s="19">
        <f t="shared" ref="D581:D582" si="31">D584</f>
        <v>900</v>
      </c>
    </row>
    <row r="582" spans="1:4" x14ac:dyDescent="0.2">
      <c r="A582" s="17"/>
      <c r="B582" s="17" t="s">
        <v>195</v>
      </c>
      <c r="C582" s="18" t="s">
        <v>196</v>
      </c>
      <c r="D582" s="19">
        <f t="shared" si="31"/>
        <v>900</v>
      </c>
    </row>
    <row r="583" spans="1:4" x14ac:dyDescent="0.2">
      <c r="A583" s="17" t="s">
        <v>149</v>
      </c>
      <c r="B583" s="17" t="s">
        <v>143</v>
      </c>
      <c r="C583" s="18" t="s">
        <v>197</v>
      </c>
      <c r="D583" s="19"/>
    </row>
    <row r="584" spans="1:4" x14ac:dyDescent="0.2">
      <c r="A584" s="17"/>
      <c r="B584" s="17" t="s">
        <v>193</v>
      </c>
      <c r="C584" s="18" t="s">
        <v>194</v>
      </c>
      <c r="D584" s="19">
        <f t="shared" ref="D584:D585" si="32">D587</f>
        <v>900</v>
      </c>
    </row>
    <row r="585" spans="1:4" x14ac:dyDescent="0.2">
      <c r="A585" s="17"/>
      <c r="B585" s="17" t="s">
        <v>195</v>
      </c>
      <c r="C585" s="18" t="s">
        <v>196</v>
      </c>
      <c r="D585" s="19">
        <f t="shared" si="32"/>
        <v>900</v>
      </c>
    </row>
    <row r="586" spans="1:4" x14ac:dyDescent="0.2">
      <c r="A586" s="14" t="s">
        <v>149</v>
      </c>
      <c r="B586" s="14" t="s">
        <v>101</v>
      </c>
      <c r="C586" s="4" t="s">
        <v>253</v>
      </c>
      <c r="D586" s="13"/>
    </row>
    <row r="587" spans="1:4" x14ac:dyDescent="0.2">
      <c r="A587" s="14"/>
      <c r="B587" s="29" t="s">
        <v>193</v>
      </c>
      <c r="C587" s="30" t="s">
        <v>194</v>
      </c>
      <c r="D587" s="76">
        <v>900</v>
      </c>
    </row>
    <row r="588" spans="1:4" x14ac:dyDescent="0.2">
      <c r="A588" s="14"/>
      <c r="B588" s="29" t="s">
        <v>195</v>
      </c>
      <c r="C588" s="30" t="s">
        <v>196</v>
      </c>
      <c r="D588" s="76">
        <v>900</v>
      </c>
    </row>
    <row r="589" spans="1:4" x14ac:dyDescent="0.2">
      <c r="A589" s="17" t="s">
        <v>149</v>
      </c>
      <c r="B589" s="17" t="s">
        <v>128</v>
      </c>
      <c r="C589" s="18" t="s">
        <v>37</v>
      </c>
      <c r="D589" s="19"/>
    </row>
    <row r="590" spans="1:4" x14ac:dyDescent="0.2">
      <c r="A590" s="17"/>
      <c r="B590" s="17" t="s">
        <v>193</v>
      </c>
      <c r="C590" s="18" t="s">
        <v>194</v>
      </c>
      <c r="D590" s="19">
        <f t="shared" ref="D590:D591" si="33">D593</f>
        <v>900</v>
      </c>
    </row>
    <row r="591" spans="1:4" x14ac:dyDescent="0.2">
      <c r="A591" s="17"/>
      <c r="B591" s="17" t="s">
        <v>195</v>
      </c>
      <c r="C591" s="18" t="s">
        <v>196</v>
      </c>
      <c r="D591" s="19">
        <f t="shared" si="33"/>
        <v>900</v>
      </c>
    </row>
    <row r="592" spans="1:4" x14ac:dyDescent="0.2">
      <c r="A592" s="14" t="s">
        <v>149</v>
      </c>
      <c r="B592" s="14" t="s">
        <v>151</v>
      </c>
      <c r="C592" s="4" t="s">
        <v>137</v>
      </c>
      <c r="D592" s="13"/>
    </row>
    <row r="593" spans="1:4" x14ac:dyDescent="0.2">
      <c r="A593" s="14"/>
      <c r="B593" s="29" t="s">
        <v>193</v>
      </c>
      <c r="C593" s="30" t="s">
        <v>194</v>
      </c>
      <c r="D593" s="76">
        <v>900</v>
      </c>
    </row>
    <row r="594" spans="1:4" x14ac:dyDescent="0.2">
      <c r="A594" s="14"/>
      <c r="B594" s="29" t="s">
        <v>195</v>
      </c>
      <c r="C594" s="30" t="s">
        <v>196</v>
      </c>
      <c r="D594" s="76">
        <v>900</v>
      </c>
    </row>
    <row r="595" spans="1:4" x14ac:dyDescent="0.2">
      <c r="A595" s="32" t="s">
        <v>29</v>
      </c>
      <c r="B595" s="32"/>
      <c r="C595" s="33" t="s">
        <v>152</v>
      </c>
      <c r="D595" s="34"/>
    </row>
    <row r="596" spans="1:4" x14ac:dyDescent="0.2">
      <c r="A596" s="32"/>
      <c r="B596" s="32" t="s">
        <v>193</v>
      </c>
      <c r="C596" s="33" t="s">
        <v>194</v>
      </c>
      <c r="D596" s="34">
        <f t="shared" ref="D596:D597" si="34">D599</f>
        <v>5497</v>
      </c>
    </row>
    <row r="597" spans="1:4" x14ac:dyDescent="0.2">
      <c r="A597" s="32"/>
      <c r="B597" s="32" t="s">
        <v>195</v>
      </c>
      <c r="C597" s="33" t="s">
        <v>196</v>
      </c>
      <c r="D597" s="34">
        <f t="shared" si="34"/>
        <v>5497</v>
      </c>
    </row>
    <row r="598" spans="1:4" x14ac:dyDescent="0.2">
      <c r="A598" s="32" t="s">
        <v>29</v>
      </c>
      <c r="B598" s="32" t="s">
        <v>40</v>
      </c>
      <c r="C598" s="33" t="s">
        <v>201</v>
      </c>
      <c r="D598" s="34"/>
    </row>
    <row r="599" spans="1:4" x14ac:dyDescent="0.2">
      <c r="A599" s="32"/>
      <c r="B599" s="32" t="s">
        <v>193</v>
      </c>
      <c r="C599" s="33" t="s">
        <v>194</v>
      </c>
      <c r="D599" s="34">
        <f t="shared" ref="D599:D600" si="35">D602</f>
        <v>5497</v>
      </c>
    </row>
    <row r="600" spans="1:4" x14ac:dyDescent="0.2">
      <c r="A600" s="32"/>
      <c r="B600" s="32" t="s">
        <v>195</v>
      </c>
      <c r="C600" s="33" t="s">
        <v>196</v>
      </c>
      <c r="D600" s="34">
        <f t="shared" si="35"/>
        <v>5497</v>
      </c>
    </row>
    <row r="601" spans="1:4" x14ac:dyDescent="0.2">
      <c r="A601" s="32" t="s">
        <v>29</v>
      </c>
      <c r="B601" s="32" t="s">
        <v>31</v>
      </c>
      <c r="C601" s="33" t="s">
        <v>32</v>
      </c>
      <c r="D601" s="34"/>
    </row>
    <row r="602" spans="1:4" x14ac:dyDescent="0.2">
      <c r="A602" s="32"/>
      <c r="B602" s="32" t="s">
        <v>193</v>
      </c>
      <c r="C602" s="33" t="s">
        <v>194</v>
      </c>
      <c r="D602" s="34">
        <f>D605+D614</f>
        <v>5497</v>
      </c>
    </row>
    <row r="603" spans="1:4" x14ac:dyDescent="0.2">
      <c r="A603" s="32"/>
      <c r="B603" s="32" t="s">
        <v>195</v>
      </c>
      <c r="C603" s="33" t="s">
        <v>196</v>
      </c>
      <c r="D603" s="34">
        <f>D606+D615</f>
        <v>5497</v>
      </c>
    </row>
    <row r="604" spans="1:4" ht="25.5" hidden="1" x14ac:dyDescent="0.2">
      <c r="A604" s="32" t="s">
        <v>29</v>
      </c>
      <c r="B604" s="44" t="s">
        <v>114</v>
      </c>
      <c r="C604" s="45" t="s">
        <v>198</v>
      </c>
      <c r="D604" s="35"/>
    </row>
    <row r="605" spans="1:4" hidden="1" x14ac:dyDescent="0.2">
      <c r="A605" s="32"/>
      <c r="B605" s="32" t="s">
        <v>193</v>
      </c>
      <c r="C605" s="33" t="s">
        <v>194</v>
      </c>
      <c r="D605" s="35">
        <f t="shared" ref="D605:D606" si="36">D608</f>
        <v>0</v>
      </c>
    </row>
    <row r="606" spans="1:4" hidden="1" x14ac:dyDescent="0.2">
      <c r="A606" s="32"/>
      <c r="B606" s="32" t="s">
        <v>195</v>
      </c>
      <c r="C606" s="33" t="s">
        <v>196</v>
      </c>
      <c r="D606" s="35">
        <f t="shared" si="36"/>
        <v>0</v>
      </c>
    </row>
    <row r="607" spans="1:4" hidden="1" x14ac:dyDescent="0.2">
      <c r="A607" s="32" t="s">
        <v>29</v>
      </c>
      <c r="B607" s="44" t="s">
        <v>153</v>
      </c>
      <c r="C607" s="45" t="s">
        <v>154</v>
      </c>
      <c r="D607" s="35"/>
    </row>
    <row r="608" spans="1:4" hidden="1" x14ac:dyDescent="0.2">
      <c r="A608" s="32"/>
      <c r="B608" s="32" t="s">
        <v>193</v>
      </c>
      <c r="C608" s="33" t="s">
        <v>194</v>
      </c>
      <c r="D608" s="35">
        <f t="shared" ref="D608:D609" si="37">D611</f>
        <v>0</v>
      </c>
    </row>
    <row r="609" spans="1:4" hidden="1" x14ac:dyDescent="0.2">
      <c r="A609" s="32"/>
      <c r="B609" s="32" t="s">
        <v>195</v>
      </c>
      <c r="C609" s="33" t="s">
        <v>196</v>
      </c>
      <c r="D609" s="35">
        <f t="shared" si="37"/>
        <v>0</v>
      </c>
    </row>
    <row r="610" spans="1:4" hidden="1" x14ac:dyDescent="0.2">
      <c r="A610" s="14" t="s">
        <v>29</v>
      </c>
      <c r="B610" s="8" t="s">
        <v>155</v>
      </c>
      <c r="C610" s="49" t="s">
        <v>245</v>
      </c>
      <c r="D610" s="68"/>
    </row>
    <row r="611" spans="1:4" hidden="1" x14ac:dyDescent="0.2">
      <c r="A611" s="14"/>
      <c r="B611" s="29" t="s">
        <v>193</v>
      </c>
      <c r="C611" s="30" t="s">
        <v>194</v>
      </c>
      <c r="D611" s="13"/>
    </row>
    <row r="612" spans="1:4" hidden="1" x14ac:dyDescent="0.2">
      <c r="A612" s="14"/>
      <c r="B612" s="29" t="s">
        <v>195</v>
      </c>
      <c r="C612" s="30" t="s">
        <v>196</v>
      </c>
      <c r="D612" s="25"/>
    </row>
    <row r="613" spans="1:4" ht="38.25" x14ac:dyDescent="0.2">
      <c r="A613" s="91" t="s">
        <v>29</v>
      </c>
      <c r="B613" s="44">
        <v>58</v>
      </c>
      <c r="C613" s="45" t="s">
        <v>199</v>
      </c>
      <c r="D613" s="35"/>
    </row>
    <row r="614" spans="1:4" x14ac:dyDescent="0.2">
      <c r="A614" s="32"/>
      <c r="B614" s="32" t="s">
        <v>193</v>
      </c>
      <c r="C614" s="33" t="s">
        <v>194</v>
      </c>
      <c r="D614" s="35">
        <f t="shared" ref="D614:D615" si="38">D617</f>
        <v>5497</v>
      </c>
    </row>
    <row r="615" spans="1:4" x14ac:dyDescent="0.2">
      <c r="A615" s="32"/>
      <c r="B615" s="32" t="s">
        <v>195</v>
      </c>
      <c r="C615" s="33" t="s">
        <v>196</v>
      </c>
      <c r="D615" s="35">
        <f t="shared" si="38"/>
        <v>5497</v>
      </c>
    </row>
    <row r="616" spans="1:4" x14ac:dyDescent="0.2">
      <c r="A616" s="32" t="s">
        <v>29</v>
      </c>
      <c r="B616" s="92" t="s">
        <v>319</v>
      </c>
      <c r="C616" s="45" t="s">
        <v>154</v>
      </c>
      <c r="D616" s="35"/>
    </row>
    <row r="617" spans="1:4" x14ac:dyDescent="0.2">
      <c r="A617" s="32"/>
      <c r="B617" s="32" t="s">
        <v>193</v>
      </c>
      <c r="C617" s="33" t="s">
        <v>194</v>
      </c>
      <c r="D617" s="35">
        <f t="shared" ref="D617:D618" si="39">D620</f>
        <v>5497</v>
      </c>
    </row>
    <row r="618" spans="1:4" x14ac:dyDescent="0.2">
      <c r="A618" s="32"/>
      <c r="B618" s="32" t="s">
        <v>195</v>
      </c>
      <c r="C618" s="33" t="s">
        <v>196</v>
      </c>
      <c r="D618" s="35">
        <f t="shared" si="39"/>
        <v>5497</v>
      </c>
    </row>
    <row r="619" spans="1:4" x14ac:dyDescent="0.2">
      <c r="A619" s="14" t="s">
        <v>29</v>
      </c>
      <c r="B619" s="8" t="s">
        <v>125</v>
      </c>
      <c r="C619" s="49" t="s">
        <v>245</v>
      </c>
      <c r="D619" s="68"/>
    </row>
    <row r="620" spans="1:4" x14ac:dyDescent="0.2">
      <c r="A620" s="14"/>
      <c r="B620" s="29" t="s">
        <v>193</v>
      </c>
      <c r="C620" s="30" t="s">
        <v>194</v>
      </c>
      <c r="D620" s="13">
        <v>5497</v>
      </c>
    </row>
    <row r="621" spans="1:4" x14ac:dyDescent="0.2">
      <c r="A621" s="14"/>
      <c r="B621" s="29" t="s">
        <v>195</v>
      </c>
      <c r="C621" s="30" t="s">
        <v>196</v>
      </c>
      <c r="D621" s="25">
        <v>5497</v>
      </c>
    </row>
    <row r="622" spans="1:4" x14ac:dyDescent="0.2">
      <c r="A622" s="14" t="s">
        <v>29</v>
      </c>
      <c r="B622" s="14" t="s">
        <v>156</v>
      </c>
      <c r="C622" s="49" t="s">
        <v>157</v>
      </c>
      <c r="D622" s="68">
        <f>D15-D84</f>
        <v>-265670</v>
      </c>
    </row>
    <row r="624" spans="1:4" x14ac:dyDescent="0.2">
      <c r="C624" s="135" t="s">
        <v>396</v>
      </c>
    </row>
    <row r="625" spans="1:5" x14ac:dyDescent="0.2">
      <c r="C625" s="126" t="s">
        <v>165</v>
      </c>
      <c r="E625" s="127">
        <v>359092</v>
      </c>
    </row>
    <row r="626" spans="1:5" x14ac:dyDescent="0.2">
      <c r="C626" s="126" t="s">
        <v>166</v>
      </c>
      <c r="E626" s="127">
        <v>310854</v>
      </c>
    </row>
    <row r="627" spans="1:5" x14ac:dyDescent="0.2">
      <c r="C627" s="126" t="s">
        <v>167</v>
      </c>
      <c r="E627" s="127">
        <v>-42634</v>
      </c>
    </row>
    <row r="628" spans="1:5" x14ac:dyDescent="0.2">
      <c r="C628" s="126" t="s">
        <v>277</v>
      </c>
      <c r="E628" s="127">
        <v>-181467</v>
      </c>
    </row>
    <row r="629" spans="1:5" x14ac:dyDescent="0.2">
      <c r="C629" s="126" t="s">
        <v>273</v>
      </c>
      <c r="E629" s="127">
        <v>-155786</v>
      </c>
    </row>
    <row r="630" spans="1:5" x14ac:dyDescent="0.2">
      <c r="C630" s="126" t="s">
        <v>301</v>
      </c>
      <c r="E630" s="127">
        <v>-176226</v>
      </c>
    </row>
    <row r="631" spans="1:5" x14ac:dyDescent="0.2">
      <c r="C631" s="126" t="s">
        <v>313</v>
      </c>
      <c r="E631" s="127">
        <v>-66728</v>
      </c>
    </row>
    <row r="632" spans="1:5" x14ac:dyDescent="0.2">
      <c r="C632" s="126" t="s">
        <v>320</v>
      </c>
      <c r="E632" s="127">
        <v>213359</v>
      </c>
    </row>
    <row r="633" spans="1:5" x14ac:dyDescent="0.2">
      <c r="C633" s="126" t="s">
        <v>371</v>
      </c>
      <c r="E633" s="127">
        <f>15677+134</f>
        <v>15811</v>
      </c>
    </row>
    <row r="634" spans="1:5" x14ac:dyDescent="0.2">
      <c r="C634" s="126" t="s">
        <v>390</v>
      </c>
      <c r="E634" s="127">
        <f>258596+86</f>
        <v>258682</v>
      </c>
    </row>
    <row r="635" spans="1:5" x14ac:dyDescent="0.2">
      <c r="C635" s="130" t="s">
        <v>391</v>
      </c>
      <c r="E635" s="128">
        <f>SUM(E625:E634)</f>
        <v>534957</v>
      </c>
    </row>
    <row r="636" spans="1:5" x14ac:dyDescent="0.2">
      <c r="E636" s="127"/>
    </row>
    <row r="637" spans="1:5" hidden="1" x14ac:dyDescent="0.2">
      <c r="A637" s="115" t="s">
        <v>305</v>
      </c>
      <c r="B637" s="115"/>
      <c r="C637" s="104" t="s">
        <v>349</v>
      </c>
      <c r="D637" s="136" t="s">
        <v>306</v>
      </c>
    </row>
    <row r="638" spans="1:5" ht="18" hidden="1" customHeight="1" x14ac:dyDescent="0.2">
      <c r="A638" s="115" t="s">
        <v>308</v>
      </c>
      <c r="B638" s="115"/>
      <c r="C638" s="104" t="s">
        <v>350</v>
      </c>
      <c r="D638" s="136" t="s">
        <v>307</v>
      </c>
    </row>
  </sheetData>
  <mergeCells count="2">
    <mergeCell ref="A8:D9"/>
    <mergeCell ref="A11:C11"/>
  </mergeCells>
  <pageMargins left="0.86614173228346458" right="0.35433070866141736" top="0.43307086614173229" bottom="0.43307086614173229" header="0.31496062992125984" footer="0.31496062992125984"/>
  <pageSetup paperSize="9" scale="81" orientation="portrait" r:id="rId1"/>
  <rowBreaks count="6" manualBreakCount="6">
    <brk id="87" max="3" man="1"/>
    <brk id="162" max="3" man="1"/>
    <brk id="237" max="3" man="1"/>
    <brk id="315" max="3" man="1"/>
    <brk id="471" max="3" man="1"/>
    <brk id="567"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F804-4B04-4F41-B28B-7AAEEA19D642}">
  <sheetPr>
    <tabColor rgb="FFFFFF00"/>
  </sheetPr>
  <dimension ref="A1:G628"/>
  <sheetViews>
    <sheetView zoomScale="120" zoomScaleNormal="120" zoomScaleSheetLayoutView="130" workbookViewId="0">
      <pane xSplit="2" ySplit="8" topLeftCell="C9" activePane="bottomRight" state="frozen"/>
      <selection pane="topRight" activeCell="C1" sqref="C1"/>
      <selection pane="bottomLeft" activeCell="A9" sqref="A9"/>
      <selection pane="bottomRight" activeCell="I569" sqref="I569"/>
    </sheetView>
  </sheetViews>
  <sheetFormatPr defaultColWidth="9.140625" defaultRowHeight="12.75" x14ac:dyDescent="0.2"/>
  <cols>
    <col min="1" max="1" width="10.42578125" style="83" customWidth="1"/>
    <col min="2" max="2" width="9.140625" style="83"/>
    <col min="3" max="3" width="55.7109375" style="83" customWidth="1"/>
    <col min="4" max="6" width="15.7109375" style="83" customWidth="1"/>
    <col min="7" max="7" width="9.140625" style="83" hidden="1" customWidth="1"/>
    <col min="8" max="16384" width="9.140625" style="83"/>
  </cols>
  <sheetData>
    <row r="1" spans="1:7" hidden="1" x14ac:dyDescent="0.2">
      <c r="A1" s="86"/>
      <c r="D1" s="142" t="s">
        <v>353</v>
      </c>
      <c r="E1" s="142"/>
      <c r="F1" s="142"/>
    </row>
    <row r="2" spans="1:7" hidden="1" x14ac:dyDescent="0.2">
      <c r="A2" s="86"/>
      <c r="D2" s="142" t="s">
        <v>354</v>
      </c>
      <c r="E2" s="142"/>
      <c r="F2" s="142"/>
    </row>
    <row r="3" spans="1:7" x14ac:dyDescent="0.2">
      <c r="A3" s="86"/>
      <c r="D3" s="107"/>
      <c r="E3" s="107"/>
      <c r="F3" s="133" t="s">
        <v>397</v>
      </c>
    </row>
    <row r="4" spans="1:7" hidden="1" x14ac:dyDescent="0.2">
      <c r="A4" s="86"/>
      <c r="D4" s="143" t="s">
        <v>355</v>
      </c>
      <c r="E4" s="143"/>
      <c r="F4" s="143"/>
    </row>
    <row r="5" spans="1:7" hidden="1" x14ac:dyDescent="0.2">
      <c r="A5" s="86"/>
      <c r="D5" s="140" t="s">
        <v>356</v>
      </c>
      <c r="E5" s="140"/>
      <c r="F5" s="140"/>
    </row>
    <row r="6" spans="1:7" hidden="1" x14ac:dyDescent="0.2">
      <c r="A6" s="86"/>
      <c r="D6" s="140" t="s">
        <v>357</v>
      </c>
      <c r="E6" s="140"/>
      <c r="F6" s="140"/>
    </row>
    <row r="7" spans="1:7" x14ac:dyDescent="0.2">
      <c r="A7" s="86"/>
      <c r="D7" s="107"/>
      <c r="E7" s="107"/>
      <c r="F7" s="116"/>
    </row>
    <row r="8" spans="1:7" ht="15" customHeight="1" x14ac:dyDescent="0.2">
      <c r="A8" s="141" t="s">
        <v>398</v>
      </c>
      <c r="B8" s="141"/>
      <c r="C8" s="141"/>
      <c r="D8" s="141"/>
      <c r="E8" s="141"/>
      <c r="F8" s="141"/>
    </row>
    <row r="9" spans="1:7" ht="18.75" customHeight="1" x14ac:dyDescent="0.2">
      <c r="A9" s="141"/>
      <c r="B9" s="141"/>
      <c r="C9" s="141"/>
      <c r="D9" s="141"/>
      <c r="E9" s="141"/>
      <c r="F9" s="141"/>
    </row>
    <row r="10" spans="1:7" ht="10.5" customHeight="1" x14ac:dyDescent="0.2">
      <c r="A10" s="108"/>
      <c r="B10" s="108"/>
      <c r="C10" s="108"/>
      <c r="D10" s="108"/>
      <c r="E10" s="108"/>
      <c r="F10" s="108"/>
    </row>
    <row r="11" spans="1:7" ht="15" hidden="1" customHeight="1" x14ac:dyDescent="0.2">
      <c r="A11" s="139" t="s">
        <v>158</v>
      </c>
      <c r="B11" s="139"/>
      <c r="C11" s="139"/>
      <c r="D11" s="109"/>
      <c r="E11" s="109"/>
      <c r="F11" s="109"/>
    </row>
    <row r="12" spans="1:7" ht="19.5" customHeight="1" x14ac:dyDescent="0.2">
      <c r="A12" s="110"/>
      <c r="B12" s="111"/>
      <c r="C12" s="111"/>
      <c r="D12" s="77"/>
      <c r="E12" s="77"/>
      <c r="F12" s="77" t="s">
        <v>293</v>
      </c>
    </row>
    <row r="13" spans="1:7" ht="51" x14ac:dyDescent="0.2">
      <c r="A13" s="112" t="s">
        <v>0</v>
      </c>
      <c r="B13" s="112" t="s">
        <v>292</v>
      </c>
      <c r="C13" s="72" t="s">
        <v>1</v>
      </c>
      <c r="D13" s="113" t="s">
        <v>399</v>
      </c>
      <c r="E13" s="113" t="s">
        <v>392</v>
      </c>
      <c r="F13" s="72" t="s">
        <v>368</v>
      </c>
    </row>
    <row r="14" spans="1:7" x14ac:dyDescent="0.2">
      <c r="A14" s="114"/>
      <c r="B14" s="114">
        <v>1</v>
      </c>
      <c r="C14" s="74">
        <v>2</v>
      </c>
      <c r="D14" s="74">
        <v>3</v>
      </c>
      <c r="E14" s="74">
        <v>4</v>
      </c>
      <c r="F14" s="74" t="s">
        <v>274</v>
      </c>
    </row>
    <row r="15" spans="1:7" x14ac:dyDescent="0.2">
      <c r="A15" s="20"/>
      <c r="B15" s="20"/>
      <c r="C15" s="9" t="s">
        <v>2</v>
      </c>
      <c r="D15" s="10">
        <f>D16+D34</f>
        <v>2539439</v>
      </c>
      <c r="E15" s="10">
        <f t="shared" ref="E15:F15" si="0">E16+E34</f>
        <v>3032424</v>
      </c>
      <c r="F15" s="10">
        <f t="shared" si="0"/>
        <v>492985</v>
      </c>
      <c r="G15" s="117">
        <f>F15/D15*100</f>
        <v>19.413145974366781</v>
      </c>
    </row>
    <row r="16" spans="1:7" x14ac:dyDescent="0.2">
      <c r="A16" s="11"/>
      <c r="B16" s="11"/>
      <c r="C16" s="1" t="s">
        <v>3</v>
      </c>
      <c r="D16" s="12">
        <f>D17</f>
        <v>1521396</v>
      </c>
      <c r="E16" s="12">
        <f t="shared" ref="E16:F16" si="1">E17</f>
        <v>1521396</v>
      </c>
      <c r="F16" s="12">
        <f t="shared" si="1"/>
        <v>0</v>
      </c>
      <c r="G16" s="117">
        <f t="shared" ref="G16:G81" si="2">F16/D16*100</f>
        <v>0</v>
      </c>
    </row>
    <row r="17" spans="1:7" x14ac:dyDescent="0.2">
      <c r="A17" s="11"/>
      <c r="B17" s="11"/>
      <c r="C17" s="1" t="s">
        <v>172</v>
      </c>
      <c r="D17" s="12">
        <f>D23+D25+D27+D18+D21+D32</f>
        <v>1521396</v>
      </c>
      <c r="E17" s="12">
        <f>E23+E25+E27+E18+E21+E32</f>
        <v>1521396</v>
      </c>
      <c r="F17" s="12">
        <f t="shared" ref="F17" si="3">F23+F25+F27+F18+F21</f>
        <v>0</v>
      </c>
      <c r="G17" s="117">
        <f t="shared" si="2"/>
        <v>0</v>
      </c>
    </row>
    <row r="18" spans="1:7" x14ac:dyDescent="0.2">
      <c r="A18" s="11" t="s">
        <v>266</v>
      </c>
      <c r="B18" s="11"/>
      <c r="C18" s="1" t="s">
        <v>256</v>
      </c>
      <c r="D18" s="12">
        <f t="shared" ref="D18:F19" si="4">D19</f>
        <v>500</v>
      </c>
      <c r="E18" s="12">
        <f t="shared" si="4"/>
        <v>500</v>
      </c>
      <c r="F18" s="12">
        <f t="shared" si="4"/>
        <v>0</v>
      </c>
      <c r="G18" s="117">
        <f t="shared" si="2"/>
        <v>0</v>
      </c>
    </row>
    <row r="19" spans="1:7" x14ac:dyDescent="0.2">
      <c r="A19" s="11" t="s">
        <v>265</v>
      </c>
      <c r="B19" s="11"/>
      <c r="C19" s="1" t="s">
        <v>257</v>
      </c>
      <c r="D19" s="12">
        <f t="shared" si="4"/>
        <v>500</v>
      </c>
      <c r="E19" s="12">
        <f t="shared" si="4"/>
        <v>500</v>
      </c>
      <c r="F19" s="12">
        <f t="shared" si="4"/>
        <v>0</v>
      </c>
      <c r="G19" s="117">
        <f t="shared" si="2"/>
        <v>0</v>
      </c>
    </row>
    <row r="20" spans="1:7" ht="25.5" x14ac:dyDescent="0.2">
      <c r="A20" s="51" t="s">
        <v>264</v>
      </c>
      <c r="B20" s="51"/>
      <c r="C20" s="69" t="s">
        <v>258</v>
      </c>
      <c r="D20" s="25">
        <v>500</v>
      </c>
      <c r="E20" s="75">
        <f>'[1]Buget 2024'!D20</f>
        <v>500</v>
      </c>
      <c r="F20" s="85">
        <f>E20-D20</f>
        <v>0</v>
      </c>
      <c r="G20" s="117">
        <f t="shared" si="2"/>
        <v>0</v>
      </c>
    </row>
    <row r="21" spans="1:7" x14ac:dyDescent="0.2">
      <c r="A21" s="3" t="s">
        <v>289</v>
      </c>
      <c r="B21" s="11"/>
      <c r="C21" s="1" t="s">
        <v>291</v>
      </c>
      <c r="D21" s="12">
        <f>D22</f>
        <v>100</v>
      </c>
      <c r="E21" s="12">
        <f t="shared" ref="E21:F21" si="5">E22</f>
        <v>100</v>
      </c>
      <c r="F21" s="12">
        <f t="shared" si="5"/>
        <v>0</v>
      </c>
      <c r="G21" s="117">
        <f t="shared" si="2"/>
        <v>0</v>
      </c>
    </row>
    <row r="22" spans="1:7" x14ac:dyDescent="0.2">
      <c r="A22" s="46" t="s">
        <v>290</v>
      </c>
      <c r="B22" s="14"/>
      <c r="C22" s="4" t="s">
        <v>291</v>
      </c>
      <c r="D22" s="75">
        <v>100</v>
      </c>
      <c r="E22" s="75">
        <f>'[1]Buget 2024'!D22</f>
        <v>100</v>
      </c>
      <c r="F22" s="85">
        <f>E22-D22</f>
        <v>0</v>
      </c>
      <c r="G22" s="117">
        <f t="shared" si="2"/>
        <v>0</v>
      </c>
    </row>
    <row r="23" spans="1:7" x14ac:dyDescent="0.2">
      <c r="A23" s="3" t="s">
        <v>4</v>
      </c>
      <c r="B23" s="11"/>
      <c r="C23" s="1" t="s">
        <v>173</v>
      </c>
      <c r="D23" s="12">
        <f t="shared" ref="D23:F23" si="6">D24</f>
        <v>1508706</v>
      </c>
      <c r="E23" s="12">
        <f t="shared" si="6"/>
        <v>1508706</v>
      </c>
      <c r="F23" s="12">
        <f t="shared" si="6"/>
        <v>0</v>
      </c>
      <c r="G23" s="117">
        <f t="shared" si="2"/>
        <v>0</v>
      </c>
    </row>
    <row r="24" spans="1:7" x14ac:dyDescent="0.2">
      <c r="A24" s="46" t="s">
        <v>5</v>
      </c>
      <c r="B24" s="14"/>
      <c r="C24" s="4" t="s">
        <v>174</v>
      </c>
      <c r="D24" s="76">
        <v>1508706</v>
      </c>
      <c r="E24" s="75">
        <f>'[1]Buget 2024'!D24</f>
        <v>1508706</v>
      </c>
      <c r="F24" s="85">
        <f>E24-D24</f>
        <v>0</v>
      </c>
      <c r="G24" s="117">
        <f t="shared" si="2"/>
        <v>0</v>
      </c>
    </row>
    <row r="25" spans="1:7" x14ac:dyDescent="0.2">
      <c r="A25" s="3" t="s">
        <v>6</v>
      </c>
      <c r="B25" s="11"/>
      <c r="C25" s="1" t="s">
        <v>175</v>
      </c>
      <c r="D25" s="12">
        <f t="shared" ref="D25:F25" si="7">D26</f>
        <v>625</v>
      </c>
      <c r="E25" s="12">
        <f t="shared" si="7"/>
        <v>625</v>
      </c>
      <c r="F25" s="12">
        <f t="shared" si="7"/>
        <v>0</v>
      </c>
      <c r="G25" s="117">
        <f t="shared" si="2"/>
        <v>0</v>
      </c>
    </row>
    <row r="26" spans="1:7" x14ac:dyDescent="0.2">
      <c r="A26" s="46" t="s">
        <v>7</v>
      </c>
      <c r="B26" s="14"/>
      <c r="C26" s="4" t="s">
        <v>176</v>
      </c>
      <c r="D26" s="13">
        <v>625</v>
      </c>
      <c r="E26" s="75">
        <f>'[1]Buget 2024'!D26</f>
        <v>625</v>
      </c>
      <c r="F26" s="85">
        <f>E26-D26</f>
        <v>0</v>
      </c>
      <c r="G26" s="117">
        <f t="shared" si="2"/>
        <v>0</v>
      </c>
    </row>
    <row r="27" spans="1:7" x14ac:dyDescent="0.2">
      <c r="A27" s="3" t="s">
        <v>8</v>
      </c>
      <c r="B27" s="11"/>
      <c r="C27" s="1" t="s">
        <v>9</v>
      </c>
      <c r="D27" s="2">
        <f>D28+D29</f>
        <v>11465</v>
      </c>
      <c r="E27" s="2">
        <f t="shared" ref="E27:F27" si="8">E28+E29</f>
        <v>11465</v>
      </c>
      <c r="F27" s="2">
        <f t="shared" si="8"/>
        <v>0</v>
      </c>
      <c r="G27" s="117">
        <f t="shared" si="2"/>
        <v>0</v>
      </c>
    </row>
    <row r="28" spans="1:7" hidden="1" x14ac:dyDescent="0.2">
      <c r="A28" s="70" t="s">
        <v>263</v>
      </c>
      <c r="B28" s="51"/>
      <c r="C28" s="69" t="s">
        <v>259</v>
      </c>
      <c r="D28" s="71"/>
      <c r="E28" s="71"/>
      <c r="F28" s="71"/>
      <c r="G28" s="117" t="e">
        <f t="shared" si="2"/>
        <v>#DIV/0!</v>
      </c>
    </row>
    <row r="29" spans="1:7" x14ac:dyDescent="0.2">
      <c r="A29" s="3" t="s">
        <v>10</v>
      </c>
      <c r="B29" s="11"/>
      <c r="C29" s="1" t="s">
        <v>11</v>
      </c>
      <c r="D29" s="12">
        <f>D30+D31</f>
        <v>11465</v>
      </c>
      <c r="E29" s="12">
        <f t="shared" ref="E29:F29" si="9">E30+E31</f>
        <v>11465</v>
      </c>
      <c r="F29" s="12">
        <f t="shared" si="9"/>
        <v>0</v>
      </c>
      <c r="G29" s="117">
        <f t="shared" si="2"/>
        <v>0</v>
      </c>
    </row>
    <row r="30" spans="1:7" ht="25.5" x14ac:dyDescent="0.2">
      <c r="A30" s="46"/>
      <c r="B30" s="14"/>
      <c r="C30" s="4" t="s">
        <v>177</v>
      </c>
      <c r="D30" s="76">
        <v>9452</v>
      </c>
      <c r="E30" s="75">
        <f>'[1]Buget 2024'!D30</f>
        <v>9452</v>
      </c>
      <c r="F30" s="85">
        <f t="shared" ref="F30:F31" si="10">E30-D30</f>
        <v>0</v>
      </c>
      <c r="G30" s="117">
        <f t="shared" si="2"/>
        <v>0</v>
      </c>
    </row>
    <row r="31" spans="1:7" x14ac:dyDescent="0.2">
      <c r="A31" s="46"/>
      <c r="B31" s="14"/>
      <c r="C31" s="4" t="s">
        <v>178</v>
      </c>
      <c r="D31" s="13">
        <v>2013</v>
      </c>
      <c r="E31" s="75">
        <f>'[1]Buget 2024'!D31</f>
        <v>2013</v>
      </c>
      <c r="F31" s="85">
        <f t="shared" si="10"/>
        <v>0</v>
      </c>
      <c r="G31" s="117">
        <f t="shared" si="2"/>
        <v>0</v>
      </c>
    </row>
    <row r="32" spans="1:7" hidden="1" x14ac:dyDescent="0.2">
      <c r="A32" s="3" t="s">
        <v>373</v>
      </c>
      <c r="B32" s="11"/>
      <c r="C32" s="1" t="s">
        <v>374</v>
      </c>
      <c r="D32" s="12">
        <f>D33</f>
        <v>0</v>
      </c>
      <c r="E32" s="12">
        <f t="shared" ref="E32:F32" si="11">E33</f>
        <v>0</v>
      </c>
      <c r="F32" s="12">
        <f t="shared" si="11"/>
        <v>0</v>
      </c>
      <c r="G32" s="117" t="e">
        <f t="shared" si="2"/>
        <v>#DIV/0!</v>
      </c>
    </row>
    <row r="33" spans="1:7" ht="25.5" hidden="1" x14ac:dyDescent="0.2">
      <c r="A33" s="46" t="s">
        <v>375</v>
      </c>
      <c r="B33" s="14"/>
      <c r="C33" s="4" t="s">
        <v>376</v>
      </c>
      <c r="D33" s="13"/>
      <c r="E33" s="75">
        <f>'[1]Buget 2024'!D33</f>
        <v>0</v>
      </c>
      <c r="F33" s="85">
        <f t="shared" ref="F33" si="12">E33-D33</f>
        <v>0</v>
      </c>
      <c r="G33" s="117" t="e">
        <f t="shared" si="2"/>
        <v>#DIV/0!</v>
      </c>
    </row>
    <row r="34" spans="1:7" x14ac:dyDescent="0.2">
      <c r="A34" s="11"/>
      <c r="B34" s="11"/>
      <c r="C34" s="15" t="s">
        <v>179</v>
      </c>
      <c r="D34" s="12">
        <f>D35+D52+D61+D58</f>
        <v>1018043</v>
      </c>
      <c r="E34" s="12">
        <f>E35+E52+E61+E58</f>
        <v>1511028</v>
      </c>
      <c r="F34" s="12">
        <f>F35+F52+F61+F58</f>
        <v>492985</v>
      </c>
      <c r="G34" s="117">
        <f t="shared" si="2"/>
        <v>48.424771841660913</v>
      </c>
    </row>
    <row r="35" spans="1:7" x14ac:dyDescent="0.2">
      <c r="A35" s="3" t="s">
        <v>12</v>
      </c>
      <c r="B35" s="11"/>
      <c r="C35" s="1" t="s">
        <v>180</v>
      </c>
      <c r="D35" s="12">
        <f>D36+D44+D46+D45+D50</f>
        <v>1007073</v>
      </c>
      <c r="E35" s="12">
        <f t="shared" ref="E35:F35" si="13">E36+E44+E46+E45+E50</f>
        <v>1500058</v>
      </c>
      <c r="F35" s="12">
        <f t="shared" si="13"/>
        <v>492985</v>
      </c>
      <c r="G35" s="117">
        <f t="shared" si="2"/>
        <v>48.952260660349353</v>
      </c>
    </row>
    <row r="36" spans="1:7" ht="25.5" x14ac:dyDescent="0.2">
      <c r="A36" s="3" t="s">
        <v>13</v>
      </c>
      <c r="B36" s="11"/>
      <c r="C36" s="1" t="s">
        <v>181</v>
      </c>
      <c r="D36" s="12">
        <f>D37+D39+D43+D38</f>
        <v>177420</v>
      </c>
      <c r="E36" s="12">
        <f t="shared" ref="E36:F36" si="14">E37+E39+E43+E38</f>
        <v>177420</v>
      </c>
      <c r="F36" s="12">
        <f t="shared" si="14"/>
        <v>0</v>
      </c>
      <c r="G36" s="117">
        <f t="shared" si="2"/>
        <v>0</v>
      </c>
    </row>
    <row r="37" spans="1:7" ht="25.5" x14ac:dyDescent="0.2">
      <c r="A37" s="14"/>
      <c r="B37" s="14"/>
      <c r="C37" s="4" t="s">
        <v>182</v>
      </c>
      <c r="D37" s="76">
        <v>1800</v>
      </c>
      <c r="E37" s="75">
        <f>'[1]Buget 2024'!D37</f>
        <v>1800</v>
      </c>
      <c r="F37" s="85">
        <f t="shared" ref="F37:F38" si="15">E37-D37</f>
        <v>0</v>
      </c>
      <c r="G37" s="117">
        <f t="shared" si="2"/>
        <v>0</v>
      </c>
    </row>
    <row r="38" spans="1:7" x14ac:dyDescent="0.2">
      <c r="A38" s="14"/>
      <c r="B38" s="14"/>
      <c r="C38" s="4" t="s">
        <v>183</v>
      </c>
      <c r="D38" s="13">
        <f>25000+10000+5000+35000</f>
        <v>75000</v>
      </c>
      <c r="E38" s="75">
        <f>'[1]Buget 2024'!D38</f>
        <v>75000</v>
      </c>
      <c r="F38" s="85">
        <f t="shared" si="15"/>
        <v>0</v>
      </c>
      <c r="G38" s="117">
        <f t="shared" si="2"/>
        <v>0</v>
      </c>
    </row>
    <row r="39" spans="1:7" x14ac:dyDescent="0.2">
      <c r="A39" s="11"/>
      <c r="B39" s="11"/>
      <c r="C39" s="1" t="s">
        <v>184</v>
      </c>
      <c r="D39" s="12">
        <f>D40+D41+D42</f>
        <v>99270</v>
      </c>
      <c r="E39" s="12">
        <f>E40+E41+E42</f>
        <v>99270</v>
      </c>
      <c r="F39" s="12">
        <f t="shared" ref="F39" si="16">F40+F41+F42</f>
        <v>0</v>
      </c>
      <c r="G39" s="117">
        <f t="shared" si="2"/>
        <v>0</v>
      </c>
    </row>
    <row r="40" spans="1:7" x14ac:dyDescent="0.2">
      <c r="A40" s="14"/>
      <c r="B40" s="14"/>
      <c r="C40" s="4" t="s">
        <v>135</v>
      </c>
      <c r="D40" s="76">
        <f>98170-1580</f>
        <v>96590</v>
      </c>
      <c r="E40" s="75">
        <f>'[1]Buget 2024'!D40</f>
        <v>96590</v>
      </c>
      <c r="F40" s="85">
        <f t="shared" ref="F40:F45" si="17">E40-D40</f>
        <v>0</v>
      </c>
      <c r="G40" s="117">
        <f t="shared" si="2"/>
        <v>0</v>
      </c>
    </row>
    <row r="41" spans="1:7" hidden="1" x14ac:dyDescent="0.2">
      <c r="A41" s="14"/>
      <c r="B41" s="14"/>
      <c r="C41" s="4" t="s">
        <v>14</v>
      </c>
      <c r="D41" s="76">
        <f>657-657</f>
        <v>0</v>
      </c>
      <c r="E41" s="75">
        <f>'[1]Buget 2024'!D41</f>
        <v>0</v>
      </c>
      <c r="F41" s="85">
        <f t="shared" si="17"/>
        <v>0</v>
      </c>
      <c r="G41" s="117" t="e">
        <f t="shared" si="2"/>
        <v>#DIV/0!</v>
      </c>
    </row>
    <row r="42" spans="1:7" x14ac:dyDescent="0.2">
      <c r="A42" s="14"/>
      <c r="B42" s="14"/>
      <c r="C42" s="4" t="s">
        <v>348</v>
      </c>
      <c r="D42" s="76">
        <f>1100+1580</f>
        <v>2680</v>
      </c>
      <c r="E42" s="75">
        <f>'[1]Buget 2024'!D42</f>
        <v>2680</v>
      </c>
      <c r="F42" s="85">
        <f t="shared" si="17"/>
        <v>0</v>
      </c>
      <c r="G42" s="117">
        <f t="shared" si="2"/>
        <v>0</v>
      </c>
    </row>
    <row r="43" spans="1:7" x14ac:dyDescent="0.2">
      <c r="A43" s="24"/>
      <c r="B43" s="24"/>
      <c r="C43" s="5" t="s">
        <v>185</v>
      </c>
      <c r="D43" s="12">
        <v>1350</v>
      </c>
      <c r="E43" s="12">
        <f>'[1]Buget 2024'!D43</f>
        <v>1350</v>
      </c>
      <c r="F43" s="12">
        <f t="shared" si="17"/>
        <v>0</v>
      </c>
      <c r="G43" s="117">
        <f t="shared" si="2"/>
        <v>0</v>
      </c>
    </row>
    <row r="44" spans="1:7" ht="38.25" hidden="1" x14ac:dyDescent="0.2">
      <c r="A44" s="6" t="s">
        <v>351</v>
      </c>
      <c r="B44" s="24"/>
      <c r="C44" s="5" t="s">
        <v>186</v>
      </c>
      <c r="D44" s="12"/>
      <c r="E44" s="12">
        <f>'[1]Buget 2024'!D44</f>
        <v>0</v>
      </c>
      <c r="F44" s="12">
        <f t="shared" si="17"/>
        <v>0</v>
      </c>
      <c r="G44" s="117" t="e">
        <f t="shared" si="2"/>
        <v>#DIV/0!</v>
      </c>
    </row>
    <row r="45" spans="1:7" ht="51" x14ac:dyDescent="0.2">
      <c r="A45" s="6" t="s">
        <v>358</v>
      </c>
      <c r="B45" s="24"/>
      <c r="C45" s="5" t="s">
        <v>359</v>
      </c>
      <c r="D45" s="12">
        <f>273900-16524-3600</f>
        <v>253776</v>
      </c>
      <c r="E45" s="12">
        <f>'[1]Buget 2024'!D45</f>
        <v>251776</v>
      </c>
      <c r="F45" s="12">
        <f t="shared" si="17"/>
        <v>-2000</v>
      </c>
      <c r="G45" s="117">
        <f t="shared" si="2"/>
        <v>-0.78809658911796232</v>
      </c>
    </row>
    <row r="46" spans="1:7" x14ac:dyDescent="0.2">
      <c r="A46" s="6" t="s">
        <v>321</v>
      </c>
      <c r="B46" s="24"/>
      <c r="C46" s="5" t="s">
        <v>322</v>
      </c>
      <c r="D46" s="12">
        <f>SUM(D47:D49)</f>
        <v>473858</v>
      </c>
      <c r="E46" s="12">
        <f t="shared" ref="E46:F46" si="18">SUM(E47:E49)</f>
        <v>473858</v>
      </c>
      <c r="F46" s="12">
        <f t="shared" si="18"/>
        <v>0</v>
      </c>
      <c r="G46" s="117">
        <f t="shared" si="2"/>
        <v>0</v>
      </c>
    </row>
    <row r="47" spans="1:7" x14ac:dyDescent="0.2">
      <c r="A47" s="93" t="s">
        <v>323</v>
      </c>
      <c r="B47" s="94"/>
      <c r="C47" s="95" t="s">
        <v>324</v>
      </c>
      <c r="D47" s="75">
        <v>399368</v>
      </c>
      <c r="E47" s="75">
        <f>'[1]Buget 2024'!D47</f>
        <v>399368</v>
      </c>
      <c r="F47" s="85">
        <f t="shared" ref="F47:F49" si="19">E47-D47</f>
        <v>0</v>
      </c>
      <c r="G47" s="117">
        <f t="shared" si="2"/>
        <v>0</v>
      </c>
    </row>
    <row r="48" spans="1:7" hidden="1" x14ac:dyDescent="0.2">
      <c r="A48" s="93" t="s">
        <v>325</v>
      </c>
      <c r="B48" s="94"/>
      <c r="C48" s="95" t="s">
        <v>326</v>
      </c>
      <c r="D48" s="75"/>
      <c r="E48" s="75">
        <f>'[1]Buget 2024'!D48</f>
        <v>0</v>
      </c>
      <c r="F48" s="85">
        <f t="shared" si="19"/>
        <v>0</v>
      </c>
      <c r="G48" s="117" t="e">
        <f t="shared" si="2"/>
        <v>#DIV/0!</v>
      </c>
    </row>
    <row r="49" spans="1:7" x14ac:dyDescent="0.2">
      <c r="A49" s="93" t="s">
        <v>327</v>
      </c>
      <c r="B49" s="94"/>
      <c r="C49" s="95" t="s">
        <v>328</v>
      </c>
      <c r="D49" s="75">
        <f>74406+84</f>
        <v>74490</v>
      </c>
      <c r="E49" s="75">
        <f>'[1]Buget 2024'!D49</f>
        <v>74490</v>
      </c>
      <c r="F49" s="85">
        <f t="shared" si="19"/>
        <v>0</v>
      </c>
      <c r="G49" s="117">
        <f t="shared" si="2"/>
        <v>0</v>
      </c>
    </row>
    <row r="50" spans="1:7" ht="38.25" x14ac:dyDescent="0.2">
      <c r="A50" s="6" t="s">
        <v>377</v>
      </c>
      <c r="B50" s="24"/>
      <c r="C50" s="5" t="s">
        <v>378</v>
      </c>
      <c r="D50" s="12">
        <f>D51</f>
        <v>102019</v>
      </c>
      <c r="E50" s="12">
        <f t="shared" ref="E50:F50" si="20">E51</f>
        <v>597004</v>
      </c>
      <c r="F50" s="12">
        <f t="shared" si="20"/>
        <v>494985</v>
      </c>
      <c r="G50" s="117">
        <f t="shared" si="2"/>
        <v>485.18903341534417</v>
      </c>
    </row>
    <row r="51" spans="1:7" ht="38.25" x14ac:dyDescent="0.2">
      <c r="A51" s="93" t="s">
        <v>379</v>
      </c>
      <c r="B51" s="94"/>
      <c r="C51" s="95" t="s">
        <v>380</v>
      </c>
      <c r="D51" s="75">
        <f>50000+52019</f>
        <v>102019</v>
      </c>
      <c r="E51" s="75">
        <f>'[1]Buget 2024'!D51</f>
        <v>597004</v>
      </c>
      <c r="F51" s="85">
        <f t="shared" ref="F51" si="21">E51-D51</f>
        <v>494985</v>
      </c>
      <c r="G51" s="117">
        <f t="shared" si="2"/>
        <v>485.18903341534417</v>
      </c>
    </row>
    <row r="52" spans="1:7" ht="25.5" x14ac:dyDescent="0.2">
      <c r="A52" s="3" t="s">
        <v>15</v>
      </c>
      <c r="B52" s="11"/>
      <c r="C52" s="15" t="s">
        <v>187</v>
      </c>
      <c r="D52" s="12">
        <f>D53+D55</f>
        <v>1255</v>
      </c>
      <c r="E52" s="12">
        <f t="shared" ref="E52:F52" si="22">E53+E55</f>
        <v>1255</v>
      </c>
      <c r="F52" s="12">
        <f t="shared" si="22"/>
        <v>0</v>
      </c>
      <c r="G52" s="117">
        <f t="shared" si="2"/>
        <v>0</v>
      </c>
    </row>
    <row r="53" spans="1:7" hidden="1" x14ac:dyDescent="0.2">
      <c r="A53" s="3" t="s">
        <v>16</v>
      </c>
      <c r="B53" s="11"/>
      <c r="C53" s="15" t="s">
        <v>188</v>
      </c>
      <c r="D53" s="12">
        <f>SUM(D54:D54)</f>
        <v>0</v>
      </c>
      <c r="E53" s="12">
        <f t="shared" ref="E53:F53" si="23">SUM(E54:E54)</f>
        <v>0</v>
      </c>
      <c r="F53" s="12">
        <f t="shared" si="23"/>
        <v>0</v>
      </c>
      <c r="G53" s="117" t="e">
        <f t="shared" si="2"/>
        <v>#DIV/0!</v>
      </c>
    </row>
    <row r="54" spans="1:7" hidden="1" x14ac:dyDescent="0.2">
      <c r="A54" s="46" t="s">
        <v>17</v>
      </c>
      <c r="B54" s="14"/>
      <c r="C54" s="4" t="s">
        <v>18</v>
      </c>
      <c r="D54" s="13">
        <v>0</v>
      </c>
      <c r="E54" s="75">
        <f>'[1]Buget 2024'!D54</f>
        <v>0</v>
      </c>
      <c r="F54" s="85">
        <f>E54-D54</f>
        <v>0</v>
      </c>
      <c r="G54" s="117" t="e">
        <f t="shared" si="2"/>
        <v>#DIV/0!</v>
      </c>
    </row>
    <row r="55" spans="1:7" x14ac:dyDescent="0.2">
      <c r="A55" s="3" t="s">
        <v>19</v>
      </c>
      <c r="B55" s="11"/>
      <c r="C55" s="15" t="s">
        <v>190</v>
      </c>
      <c r="D55" s="12">
        <f>SUM(D56:D57)</f>
        <v>1255</v>
      </c>
      <c r="E55" s="12">
        <f t="shared" ref="E55:F55" si="24">SUM(E56:E57)</f>
        <v>1255</v>
      </c>
      <c r="F55" s="12">
        <f t="shared" si="24"/>
        <v>0</v>
      </c>
      <c r="G55" s="117">
        <f t="shared" si="2"/>
        <v>0</v>
      </c>
    </row>
    <row r="56" spans="1:7" hidden="1" x14ac:dyDescent="0.2">
      <c r="A56" s="46" t="s">
        <v>309</v>
      </c>
      <c r="B56" s="14"/>
      <c r="C56" s="4" t="s">
        <v>18</v>
      </c>
      <c r="D56" s="13"/>
      <c r="E56" s="75">
        <f>'[1]Buget 2024'!D56</f>
        <v>0</v>
      </c>
      <c r="F56" s="85">
        <f>E56-D56</f>
        <v>0</v>
      </c>
      <c r="G56" s="117" t="e">
        <f t="shared" si="2"/>
        <v>#DIV/0!</v>
      </c>
    </row>
    <row r="57" spans="1:7" x14ac:dyDescent="0.2">
      <c r="A57" s="46" t="s">
        <v>360</v>
      </c>
      <c r="B57" s="14"/>
      <c r="C57" s="4" t="s">
        <v>189</v>
      </c>
      <c r="D57" s="13">
        <v>1255</v>
      </c>
      <c r="E57" s="75">
        <f>'[1]Buget 2024'!D57</f>
        <v>1255</v>
      </c>
      <c r="F57" s="85">
        <f>E57-D57</f>
        <v>0</v>
      </c>
      <c r="G57" s="117">
        <f t="shared" si="2"/>
        <v>0</v>
      </c>
    </row>
    <row r="58" spans="1:7" ht="25.5" hidden="1" x14ac:dyDescent="0.2">
      <c r="A58" s="3" t="s">
        <v>329</v>
      </c>
      <c r="B58" s="11"/>
      <c r="C58" s="15" t="s">
        <v>191</v>
      </c>
      <c r="D58" s="16">
        <f>D59</f>
        <v>0</v>
      </c>
      <c r="E58" s="12">
        <f t="shared" ref="E58:F59" si="25">E59</f>
        <v>0</v>
      </c>
      <c r="F58" s="12">
        <f t="shared" si="25"/>
        <v>0</v>
      </c>
      <c r="G58" s="117" t="e">
        <f t="shared" si="2"/>
        <v>#DIV/0!</v>
      </c>
    </row>
    <row r="59" spans="1:7" hidden="1" x14ac:dyDescent="0.2">
      <c r="A59" s="3" t="s">
        <v>330</v>
      </c>
      <c r="B59" s="11"/>
      <c r="C59" s="1" t="s">
        <v>331</v>
      </c>
      <c r="D59" s="16">
        <f>D60</f>
        <v>0</v>
      </c>
      <c r="E59" s="12">
        <f t="shared" si="25"/>
        <v>0</v>
      </c>
      <c r="F59" s="12">
        <f t="shared" si="25"/>
        <v>0</v>
      </c>
      <c r="G59" s="117" t="e">
        <f t="shared" si="2"/>
        <v>#DIV/0!</v>
      </c>
    </row>
    <row r="60" spans="1:7" hidden="1" x14ac:dyDescent="0.2">
      <c r="A60" s="46" t="s">
        <v>332</v>
      </c>
      <c r="B60" s="14"/>
      <c r="C60" s="4" t="s">
        <v>189</v>
      </c>
      <c r="D60" s="13">
        <f>135+2-137</f>
        <v>0</v>
      </c>
      <c r="E60" s="75">
        <f>'[1]Buget 2024'!D60</f>
        <v>0</v>
      </c>
      <c r="F60" s="85">
        <f>E60-D60</f>
        <v>0</v>
      </c>
      <c r="G60" s="117" t="e">
        <f t="shared" si="2"/>
        <v>#DIV/0!</v>
      </c>
    </row>
    <row r="61" spans="1:7" ht="25.5" x14ac:dyDescent="0.2">
      <c r="A61" s="3" t="s">
        <v>21</v>
      </c>
      <c r="B61" s="11"/>
      <c r="C61" s="15" t="s">
        <v>191</v>
      </c>
      <c r="D61" s="12">
        <f>D70+D62+D78+D66+D74+D76</f>
        <v>9715</v>
      </c>
      <c r="E61" s="12">
        <f t="shared" ref="E61:F61" si="26">E70+E62+E78+E66+E74+E76</f>
        <v>9715</v>
      </c>
      <c r="F61" s="12">
        <f t="shared" si="26"/>
        <v>0</v>
      </c>
      <c r="G61" s="117">
        <f t="shared" si="2"/>
        <v>0</v>
      </c>
    </row>
    <row r="62" spans="1:7" hidden="1" x14ac:dyDescent="0.2">
      <c r="A62" s="3" t="s">
        <v>22</v>
      </c>
      <c r="B62" s="11"/>
      <c r="C62" s="1" t="s">
        <v>192</v>
      </c>
      <c r="D62" s="12">
        <f>SUM(D63:D65)</f>
        <v>0</v>
      </c>
      <c r="E62" s="12">
        <f t="shared" ref="E62:F62" si="27">SUM(E63:E65)</f>
        <v>0</v>
      </c>
      <c r="F62" s="12">
        <f t="shared" si="27"/>
        <v>0</v>
      </c>
      <c r="G62" s="117" t="e">
        <f t="shared" si="2"/>
        <v>#DIV/0!</v>
      </c>
    </row>
    <row r="63" spans="1:7" hidden="1" x14ac:dyDescent="0.2">
      <c r="A63" s="46" t="s">
        <v>23</v>
      </c>
      <c r="B63" s="14"/>
      <c r="C63" s="4" t="s">
        <v>20</v>
      </c>
      <c r="D63" s="13"/>
      <c r="E63" s="75">
        <f>'[1]Buget 2024'!D63</f>
        <v>0</v>
      </c>
      <c r="F63" s="85">
        <f>E63-D63</f>
        <v>0</v>
      </c>
      <c r="G63" s="117" t="e">
        <f t="shared" si="2"/>
        <v>#DIV/0!</v>
      </c>
    </row>
    <row r="64" spans="1:7" hidden="1" x14ac:dyDescent="0.2">
      <c r="A64" s="46" t="s">
        <v>261</v>
      </c>
      <c r="B64" s="14"/>
      <c r="C64" s="4" t="s">
        <v>260</v>
      </c>
      <c r="D64" s="13"/>
      <c r="E64" s="75">
        <f>'[1]Buget 2024'!D64</f>
        <v>0</v>
      </c>
      <c r="F64" s="85">
        <f>E64-D64</f>
        <v>0</v>
      </c>
      <c r="G64" s="117" t="e">
        <f t="shared" si="2"/>
        <v>#DIV/0!</v>
      </c>
    </row>
    <row r="65" spans="1:7" hidden="1" x14ac:dyDescent="0.2">
      <c r="A65" s="46" t="s">
        <v>262</v>
      </c>
      <c r="B65" s="14"/>
      <c r="C65" s="4" t="s">
        <v>189</v>
      </c>
      <c r="D65" s="13"/>
      <c r="E65" s="75">
        <f t="shared" ref="E65:E73" si="28">D65+F65</f>
        <v>0</v>
      </c>
      <c r="F65" s="85"/>
      <c r="G65" s="117" t="e">
        <f t="shared" si="2"/>
        <v>#DIV/0!</v>
      </c>
    </row>
    <row r="66" spans="1:7" x14ac:dyDescent="0.2">
      <c r="A66" s="3" t="s">
        <v>283</v>
      </c>
      <c r="B66" s="11"/>
      <c r="C66" s="1" t="s">
        <v>285</v>
      </c>
      <c r="D66" s="12">
        <f>SUM(D67:D69)</f>
        <v>3770</v>
      </c>
      <c r="E66" s="12">
        <f t="shared" ref="E66:F66" si="29">SUM(E67:E69)</f>
        <v>3770</v>
      </c>
      <c r="F66" s="12">
        <f t="shared" si="29"/>
        <v>0</v>
      </c>
      <c r="G66" s="117">
        <f t="shared" si="2"/>
        <v>0</v>
      </c>
    </row>
    <row r="67" spans="1:7" hidden="1" x14ac:dyDescent="0.2">
      <c r="A67" s="46" t="s">
        <v>284</v>
      </c>
      <c r="B67" s="14"/>
      <c r="C67" s="4" t="s">
        <v>20</v>
      </c>
      <c r="D67" s="13"/>
      <c r="E67" s="75">
        <f>'[1]Buget 2024'!D67</f>
        <v>0</v>
      </c>
      <c r="F67" s="85">
        <f t="shared" ref="F67:F68" si="30">E67-D67</f>
        <v>0</v>
      </c>
      <c r="G67" s="117" t="e">
        <f t="shared" si="2"/>
        <v>#DIV/0!</v>
      </c>
    </row>
    <row r="68" spans="1:7" x14ac:dyDescent="0.2">
      <c r="A68" s="46" t="s">
        <v>294</v>
      </c>
      <c r="B68" s="14"/>
      <c r="C68" s="4" t="s">
        <v>260</v>
      </c>
      <c r="D68" s="13">
        <v>3770</v>
      </c>
      <c r="E68" s="75">
        <f>'[1]Buget 2024'!D68</f>
        <v>3770</v>
      </c>
      <c r="F68" s="85">
        <f t="shared" si="30"/>
        <v>0</v>
      </c>
      <c r="G68" s="117">
        <f t="shared" si="2"/>
        <v>0</v>
      </c>
    </row>
    <row r="69" spans="1:7" hidden="1" x14ac:dyDescent="0.2">
      <c r="A69" s="46" t="s">
        <v>295</v>
      </c>
      <c r="B69" s="14"/>
      <c r="C69" s="4" t="s">
        <v>189</v>
      </c>
      <c r="D69" s="13">
        <v>0</v>
      </c>
      <c r="E69" s="75">
        <f t="shared" si="28"/>
        <v>0</v>
      </c>
      <c r="F69" s="85"/>
      <c r="G69" s="117" t="e">
        <f t="shared" si="2"/>
        <v>#DIV/0!</v>
      </c>
    </row>
    <row r="70" spans="1:7" x14ac:dyDescent="0.2">
      <c r="A70" s="3" t="s">
        <v>24</v>
      </c>
      <c r="B70" s="11"/>
      <c r="C70" s="1" t="s">
        <v>25</v>
      </c>
      <c r="D70" s="12">
        <f>SUM(D71:D73)</f>
        <v>0</v>
      </c>
      <c r="E70" s="12">
        <f t="shared" ref="E70:F70" si="31">SUM(E71:E73)</f>
        <v>0</v>
      </c>
      <c r="F70" s="12">
        <f t="shared" si="31"/>
        <v>0</v>
      </c>
      <c r="G70" s="117" t="e">
        <f t="shared" si="2"/>
        <v>#DIV/0!</v>
      </c>
    </row>
    <row r="71" spans="1:7" hidden="1" x14ac:dyDescent="0.2">
      <c r="A71" s="46" t="s">
        <v>286</v>
      </c>
      <c r="B71" s="14"/>
      <c r="C71" s="4" t="s">
        <v>20</v>
      </c>
      <c r="D71" s="13"/>
      <c r="E71" s="75">
        <f t="shared" si="28"/>
        <v>0</v>
      </c>
      <c r="F71" s="85"/>
      <c r="G71" s="117" t="e">
        <f t="shared" si="2"/>
        <v>#DIV/0!</v>
      </c>
    </row>
    <row r="72" spans="1:7" hidden="1" x14ac:dyDescent="0.2">
      <c r="A72" s="46" t="s">
        <v>287</v>
      </c>
      <c r="B72" s="14"/>
      <c r="C72" s="4" t="s">
        <v>260</v>
      </c>
      <c r="D72" s="13"/>
      <c r="E72" s="75">
        <f>'[1]Buget 2024'!D72</f>
        <v>0</v>
      </c>
      <c r="F72" s="85">
        <f>E72-D72</f>
        <v>0</v>
      </c>
      <c r="G72" s="117" t="e">
        <f t="shared" si="2"/>
        <v>#DIV/0!</v>
      </c>
    </row>
    <row r="73" spans="1:7" hidden="1" x14ac:dyDescent="0.2">
      <c r="A73" s="46" t="s">
        <v>26</v>
      </c>
      <c r="B73" s="14"/>
      <c r="C73" s="4" t="s">
        <v>189</v>
      </c>
      <c r="D73" s="13"/>
      <c r="E73" s="75">
        <f t="shared" si="28"/>
        <v>0</v>
      </c>
      <c r="F73" s="85"/>
      <c r="G73" s="117" t="e">
        <f t="shared" si="2"/>
        <v>#DIV/0!</v>
      </c>
    </row>
    <row r="74" spans="1:7" x14ac:dyDescent="0.2">
      <c r="A74" s="79" t="s">
        <v>302</v>
      </c>
      <c r="B74" s="80"/>
      <c r="C74" s="81" t="s">
        <v>297</v>
      </c>
      <c r="D74" s="12">
        <f>SUM(D75)</f>
        <v>183</v>
      </c>
      <c r="E74" s="12">
        <f t="shared" ref="E74:F74" si="32">SUM(E75)</f>
        <v>183</v>
      </c>
      <c r="F74" s="12">
        <f t="shared" si="32"/>
        <v>0</v>
      </c>
      <c r="G74" s="117">
        <f t="shared" si="2"/>
        <v>0</v>
      </c>
    </row>
    <row r="75" spans="1:7" x14ac:dyDescent="0.2">
      <c r="A75" s="87" t="s">
        <v>303</v>
      </c>
      <c r="B75" s="88"/>
      <c r="C75" s="89" t="s">
        <v>189</v>
      </c>
      <c r="D75" s="13">
        <v>183</v>
      </c>
      <c r="E75" s="75">
        <f>'[1]Buget 2024'!D75</f>
        <v>183</v>
      </c>
      <c r="F75" s="85">
        <f>E75-D75</f>
        <v>0</v>
      </c>
      <c r="G75" s="117">
        <f t="shared" si="2"/>
        <v>0</v>
      </c>
    </row>
    <row r="76" spans="1:7" x14ac:dyDescent="0.2">
      <c r="A76" s="3" t="s">
        <v>369</v>
      </c>
      <c r="B76" s="11"/>
      <c r="C76" s="1" t="s">
        <v>331</v>
      </c>
      <c r="D76" s="12">
        <f>D77</f>
        <v>0</v>
      </c>
      <c r="E76" s="12">
        <f t="shared" ref="E76:F76" si="33">E77</f>
        <v>0</v>
      </c>
      <c r="F76" s="12">
        <f t="shared" si="33"/>
        <v>0</v>
      </c>
      <c r="G76" s="117" t="e">
        <f t="shared" si="2"/>
        <v>#DIV/0!</v>
      </c>
    </row>
    <row r="77" spans="1:7" hidden="1" x14ac:dyDescent="0.2">
      <c r="A77" s="93" t="s">
        <v>370</v>
      </c>
      <c r="B77" s="14"/>
      <c r="C77" s="4" t="s">
        <v>189</v>
      </c>
      <c r="D77" s="13"/>
      <c r="E77" s="75">
        <f>'[1]Buget 2024'!D77</f>
        <v>0</v>
      </c>
      <c r="F77" s="85">
        <f>E77-D77</f>
        <v>0</v>
      </c>
      <c r="G77" s="117" t="e">
        <f t="shared" si="2"/>
        <v>#DIV/0!</v>
      </c>
    </row>
    <row r="78" spans="1:7" x14ac:dyDescent="0.2">
      <c r="A78" s="3" t="s">
        <v>27</v>
      </c>
      <c r="B78" s="11"/>
      <c r="C78" s="1" t="s">
        <v>190</v>
      </c>
      <c r="D78" s="12">
        <f>SUM(D79:D81)</f>
        <v>5762</v>
      </c>
      <c r="E78" s="12">
        <f t="shared" ref="E78:F78" si="34">SUM(E79:E81)</f>
        <v>5762</v>
      </c>
      <c r="F78" s="12">
        <f t="shared" si="34"/>
        <v>0</v>
      </c>
      <c r="G78" s="117">
        <f t="shared" si="2"/>
        <v>0</v>
      </c>
    </row>
    <row r="79" spans="1:7" hidden="1" x14ac:dyDescent="0.2">
      <c r="A79" s="46" t="s">
        <v>288</v>
      </c>
      <c r="B79" s="14"/>
      <c r="C79" s="4" t="s">
        <v>20</v>
      </c>
      <c r="D79" s="25"/>
      <c r="E79" s="75">
        <f>'[1]Buget 2024'!D79</f>
        <v>0</v>
      </c>
      <c r="F79" s="85">
        <f t="shared" ref="F79:F81" si="35">E79-D79</f>
        <v>0</v>
      </c>
      <c r="G79" s="117" t="e">
        <f t="shared" si="2"/>
        <v>#DIV/0!</v>
      </c>
    </row>
    <row r="80" spans="1:7" x14ac:dyDescent="0.2">
      <c r="A80" s="46" t="s">
        <v>296</v>
      </c>
      <c r="B80" s="14"/>
      <c r="C80" s="4" t="s">
        <v>260</v>
      </c>
      <c r="D80" s="13">
        <v>5762</v>
      </c>
      <c r="E80" s="75">
        <f>'[1]Buget 2024'!D80</f>
        <v>5762</v>
      </c>
      <c r="F80" s="85">
        <f t="shared" si="35"/>
        <v>0</v>
      </c>
      <c r="G80" s="117">
        <f t="shared" si="2"/>
        <v>0</v>
      </c>
    </row>
    <row r="81" spans="1:7" hidden="1" x14ac:dyDescent="0.2">
      <c r="A81" s="46" t="s">
        <v>28</v>
      </c>
      <c r="B81" s="14"/>
      <c r="C81" s="4" t="s">
        <v>189</v>
      </c>
      <c r="D81" s="13">
        <v>0</v>
      </c>
      <c r="E81" s="75">
        <f>'[1]Buget 2024'!D81</f>
        <v>0</v>
      </c>
      <c r="F81" s="85">
        <f t="shared" si="35"/>
        <v>0</v>
      </c>
      <c r="G81" s="117" t="e">
        <f t="shared" si="2"/>
        <v>#DIV/0!</v>
      </c>
    </row>
    <row r="82" spans="1:7" x14ac:dyDescent="0.2">
      <c r="A82" s="20"/>
      <c r="B82" s="20"/>
      <c r="C82" s="9" t="s">
        <v>30</v>
      </c>
      <c r="D82" s="10"/>
      <c r="E82" s="10"/>
      <c r="F82" s="10"/>
      <c r="G82" s="117" t="e">
        <f t="shared" ref="G82:G145" si="36">F82/D82*100</f>
        <v>#DIV/0!</v>
      </c>
    </row>
    <row r="83" spans="1:7" x14ac:dyDescent="0.2">
      <c r="A83" s="20"/>
      <c r="B83" s="20" t="s">
        <v>193</v>
      </c>
      <c r="C83" s="9" t="s">
        <v>194</v>
      </c>
      <c r="D83" s="10">
        <f>D86+D113</f>
        <v>3300373</v>
      </c>
      <c r="E83" s="10">
        <f t="shared" ref="E83:F84" si="37">E86+E113</f>
        <v>3300373</v>
      </c>
      <c r="F83" s="10">
        <f t="shared" si="37"/>
        <v>0</v>
      </c>
      <c r="G83" s="117">
        <f t="shared" si="36"/>
        <v>0</v>
      </c>
    </row>
    <row r="84" spans="1:7" x14ac:dyDescent="0.2">
      <c r="A84" s="20"/>
      <c r="B84" s="20" t="s">
        <v>195</v>
      </c>
      <c r="C84" s="9" t="s">
        <v>196</v>
      </c>
      <c r="D84" s="10">
        <f>D87+D114</f>
        <v>2805109</v>
      </c>
      <c r="E84" s="10">
        <f t="shared" si="37"/>
        <v>3298094</v>
      </c>
      <c r="F84" s="10">
        <f t="shared" si="37"/>
        <v>492985</v>
      </c>
      <c r="G84" s="117">
        <f t="shared" si="36"/>
        <v>17.574539884189882</v>
      </c>
    </row>
    <row r="85" spans="1:7" ht="13.5" x14ac:dyDescent="0.2">
      <c r="A85" s="11"/>
      <c r="B85" s="11" t="s">
        <v>31</v>
      </c>
      <c r="C85" s="37" t="s">
        <v>32</v>
      </c>
      <c r="D85" s="12"/>
      <c r="E85" s="12"/>
      <c r="F85" s="12"/>
      <c r="G85" s="117" t="e">
        <f t="shared" si="36"/>
        <v>#DIV/0!</v>
      </c>
    </row>
    <row r="86" spans="1:7" x14ac:dyDescent="0.2">
      <c r="A86" s="11"/>
      <c r="B86" s="11" t="s">
        <v>193</v>
      </c>
      <c r="C86" s="21" t="s">
        <v>194</v>
      </c>
      <c r="D86" s="12">
        <f>D89+D92+D95+D98+D101+D104+D107+D110</f>
        <v>2595313</v>
      </c>
      <c r="E86" s="12">
        <f t="shared" ref="E86:F87" si="38">E89+E92+E95+E98+E101+E104+E107+E110</f>
        <v>2595313</v>
      </c>
      <c r="F86" s="12">
        <f t="shared" si="38"/>
        <v>0</v>
      </c>
      <c r="G86" s="117">
        <f t="shared" si="36"/>
        <v>0</v>
      </c>
    </row>
    <row r="87" spans="1:7" x14ac:dyDescent="0.2">
      <c r="A87" s="11"/>
      <c r="B87" s="11" t="s">
        <v>195</v>
      </c>
      <c r="C87" s="21" t="s">
        <v>196</v>
      </c>
      <c r="D87" s="12">
        <f>D90+D93+D96+D99+D102+D105+D108+D111</f>
        <v>2403939</v>
      </c>
      <c r="E87" s="12">
        <f t="shared" si="38"/>
        <v>2896924</v>
      </c>
      <c r="F87" s="12">
        <f t="shared" si="38"/>
        <v>492985</v>
      </c>
      <c r="G87" s="117">
        <f t="shared" si="36"/>
        <v>20.507383922803367</v>
      </c>
    </row>
    <row r="88" spans="1:7" x14ac:dyDescent="0.2">
      <c r="A88" s="11"/>
      <c r="B88" s="11">
        <v>10</v>
      </c>
      <c r="C88" s="1" t="s">
        <v>33</v>
      </c>
      <c r="D88" s="12"/>
      <c r="E88" s="12"/>
      <c r="F88" s="12"/>
      <c r="G88" s="117" t="e">
        <f t="shared" si="36"/>
        <v>#DIV/0!</v>
      </c>
    </row>
    <row r="89" spans="1:7" x14ac:dyDescent="0.2">
      <c r="A89" s="11"/>
      <c r="B89" s="11" t="s">
        <v>193</v>
      </c>
      <c r="C89" s="21" t="s">
        <v>194</v>
      </c>
      <c r="D89" s="12">
        <f t="shared" ref="D89:F90" si="39">D128</f>
        <v>944306</v>
      </c>
      <c r="E89" s="12">
        <f t="shared" si="39"/>
        <v>944306</v>
      </c>
      <c r="F89" s="12">
        <f t="shared" si="39"/>
        <v>0</v>
      </c>
      <c r="G89" s="117">
        <f t="shared" si="36"/>
        <v>0</v>
      </c>
    </row>
    <row r="90" spans="1:7" x14ac:dyDescent="0.2">
      <c r="A90" s="11"/>
      <c r="B90" s="11" t="s">
        <v>195</v>
      </c>
      <c r="C90" s="21" t="s">
        <v>196</v>
      </c>
      <c r="D90" s="12">
        <f t="shared" si="39"/>
        <v>944306</v>
      </c>
      <c r="E90" s="12">
        <f t="shared" si="39"/>
        <v>944306</v>
      </c>
      <c r="F90" s="12">
        <f t="shared" si="39"/>
        <v>0</v>
      </c>
      <c r="G90" s="117">
        <f t="shared" si="36"/>
        <v>0</v>
      </c>
    </row>
    <row r="91" spans="1:7" x14ac:dyDescent="0.2">
      <c r="A91" s="11"/>
      <c r="B91" s="11">
        <v>20</v>
      </c>
      <c r="C91" s="1" t="s">
        <v>197</v>
      </c>
      <c r="D91" s="12"/>
      <c r="E91" s="12"/>
      <c r="F91" s="12"/>
      <c r="G91" s="117" t="e">
        <f t="shared" si="36"/>
        <v>#DIV/0!</v>
      </c>
    </row>
    <row r="92" spans="1:7" x14ac:dyDescent="0.2">
      <c r="A92" s="11"/>
      <c r="B92" s="11" t="s">
        <v>193</v>
      </c>
      <c r="C92" s="21" t="s">
        <v>194</v>
      </c>
      <c r="D92" s="12">
        <f>D194+D482+D584</f>
        <v>533803</v>
      </c>
      <c r="E92" s="12">
        <f t="shared" ref="E92:F93" si="40">E194+E482+E584</f>
        <v>533803</v>
      </c>
      <c r="F92" s="12">
        <f t="shared" si="40"/>
        <v>0</v>
      </c>
      <c r="G92" s="117">
        <f t="shared" si="36"/>
        <v>0</v>
      </c>
    </row>
    <row r="93" spans="1:7" x14ac:dyDescent="0.2">
      <c r="A93" s="11"/>
      <c r="B93" s="11" t="s">
        <v>195</v>
      </c>
      <c r="C93" s="21" t="s">
        <v>196</v>
      </c>
      <c r="D93" s="12">
        <f>D195+D483+D585</f>
        <v>533803</v>
      </c>
      <c r="E93" s="12">
        <f t="shared" si="40"/>
        <v>533803</v>
      </c>
      <c r="F93" s="12">
        <f t="shared" si="40"/>
        <v>0</v>
      </c>
      <c r="G93" s="117">
        <f t="shared" si="36"/>
        <v>0</v>
      </c>
    </row>
    <row r="94" spans="1:7" ht="25.5" x14ac:dyDescent="0.2">
      <c r="A94" s="11"/>
      <c r="B94" s="11">
        <v>56</v>
      </c>
      <c r="C94" s="1" t="s">
        <v>198</v>
      </c>
      <c r="D94" s="12"/>
      <c r="E94" s="12"/>
      <c r="F94" s="12"/>
      <c r="G94" s="117" t="e">
        <f t="shared" si="36"/>
        <v>#DIV/0!</v>
      </c>
    </row>
    <row r="95" spans="1:7" x14ac:dyDescent="0.2">
      <c r="A95" s="11"/>
      <c r="B95" s="11" t="s">
        <v>193</v>
      </c>
      <c r="C95" s="21" t="s">
        <v>194</v>
      </c>
      <c r="D95" s="12">
        <f>D329+D605+D491</f>
        <v>251387</v>
      </c>
      <c r="E95" s="12">
        <f t="shared" ref="E95:F96" si="41">E329+E605+E491</f>
        <v>251387</v>
      </c>
      <c r="F95" s="12">
        <f t="shared" si="41"/>
        <v>0</v>
      </c>
      <c r="G95" s="117">
        <f t="shared" si="36"/>
        <v>0</v>
      </c>
    </row>
    <row r="96" spans="1:7" x14ac:dyDescent="0.2">
      <c r="A96" s="11"/>
      <c r="B96" s="11" t="s">
        <v>195</v>
      </c>
      <c r="C96" s="21" t="s">
        <v>196</v>
      </c>
      <c r="D96" s="12">
        <f>D330+D606+D492</f>
        <v>107893</v>
      </c>
      <c r="E96" s="12">
        <f t="shared" si="41"/>
        <v>602878</v>
      </c>
      <c r="F96" s="12">
        <f t="shared" si="41"/>
        <v>494985</v>
      </c>
      <c r="G96" s="117">
        <f t="shared" si="36"/>
        <v>458.77397050781792</v>
      </c>
    </row>
    <row r="97" spans="1:7" hidden="1" x14ac:dyDescent="0.2">
      <c r="A97" s="11"/>
      <c r="B97" s="11">
        <v>57</v>
      </c>
      <c r="C97" s="1" t="s">
        <v>270</v>
      </c>
      <c r="D97" s="12"/>
      <c r="E97" s="12"/>
      <c r="F97" s="12"/>
      <c r="G97" s="117" t="e">
        <f t="shared" si="36"/>
        <v>#DIV/0!</v>
      </c>
    </row>
    <row r="98" spans="1:7" hidden="1" x14ac:dyDescent="0.2">
      <c r="A98" s="11"/>
      <c r="B98" s="11" t="s">
        <v>193</v>
      </c>
      <c r="C98" s="21" t="s">
        <v>194</v>
      </c>
      <c r="D98" s="12">
        <f>D356</f>
        <v>0</v>
      </c>
      <c r="E98" s="12">
        <f t="shared" ref="E98:F99" si="42">E356</f>
        <v>0</v>
      </c>
      <c r="F98" s="12">
        <f t="shared" si="42"/>
        <v>0</v>
      </c>
      <c r="G98" s="117" t="e">
        <f t="shared" si="36"/>
        <v>#DIV/0!</v>
      </c>
    </row>
    <row r="99" spans="1:7" hidden="1" x14ac:dyDescent="0.2">
      <c r="A99" s="11"/>
      <c r="B99" s="11" t="s">
        <v>195</v>
      </c>
      <c r="C99" s="21" t="s">
        <v>196</v>
      </c>
      <c r="D99" s="12">
        <f>D357</f>
        <v>0</v>
      </c>
      <c r="E99" s="12">
        <f t="shared" si="42"/>
        <v>0</v>
      </c>
      <c r="F99" s="12">
        <f t="shared" si="42"/>
        <v>0</v>
      </c>
      <c r="G99" s="117" t="e">
        <f t="shared" si="36"/>
        <v>#DIV/0!</v>
      </c>
    </row>
    <row r="100" spans="1:7" ht="38.25" x14ac:dyDescent="0.2">
      <c r="A100" s="11"/>
      <c r="B100" s="11" t="s">
        <v>34</v>
      </c>
      <c r="C100" s="1" t="s">
        <v>199</v>
      </c>
      <c r="D100" s="12"/>
      <c r="E100" s="12"/>
      <c r="F100" s="12"/>
      <c r="G100" s="117" t="e">
        <f t="shared" si="36"/>
        <v>#DIV/0!</v>
      </c>
    </row>
    <row r="101" spans="1:7" x14ac:dyDescent="0.2">
      <c r="A101" s="11"/>
      <c r="B101" s="11" t="s">
        <v>193</v>
      </c>
      <c r="C101" s="21" t="s">
        <v>194</v>
      </c>
      <c r="D101" s="12">
        <f>D365+D518+D614</f>
        <v>148261</v>
      </c>
      <c r="E101" s="12">
        <f t="shared" ref="E101:F102" si="43">E365+E518+E614</f>
        <v>148261</v>
      </c>
      <c r="F101" s="12">
        <f t="shared" si="43"/>
        <v>0</v>
      </c>
      <c r="G101" s="117">
        <f t="shared" si="36"/>
        <v>0</v>
      </c>
    </row>
    <row r="102" spans="1:7" x14ac:dyDescent="0.2">
      <c r="A102" s="11"/>
      <c r="B102" s="11" t="s">
        <v>195</v>
      </c>
      <c r="C102" s="21" t="s">
        <v>196</v>
      </c>
      <c r="D102" s="12">
        <f>D366+D519+D615</f>
        <v>259273</v>
      </c>
      <c r="E102" s="12">
        <f t="shared" si="43"/>
        <v>257273</v>
      </c>
      <c r="F102" s="12">
        <f t="shared" si="43"/>
        <v>-2000</v>
      </c>
      <c r="G102" s="117">
        <f t="shared" si="36"/>
        <v>-0.77138768788111378</v>
      </c>
    </row>
    <row r="103" spans="1:7" x14ac:dyDescent="0.2">
      <c r="A103" s="11"/>
      <c r="B103" s="11" t="s">
        <v>35</v>
      </c>
      <c r="C103" s="1" t="s">
        <v>36</v>
      </c>
      <c r="D103" s="12"/>
      <c r="E103" s="12"/>
      <c r="F103" s="12"/>
      <c r="G103" s="117" t="e">
        <f t="shared" si="36"/>
        <v>#DIV/0!</v>
      </c>
    </row>
    <row r="104" spans="1:7" x14ac:dyDescent="0.2">
      <c r="A104" s="11"/>
      <c r="B104" s="11" t="s">
        <v>193</v>
      </c>
      <c r="C104" s="21" t="s">
        <v>194</v>
      </c>
      <c r="D104" s="12">
        <f t="shared" ref="D104:F105" si="44">D431</f>
        <v>9806</v>
      </c>
      <c r="E104" s="12">
        <f t="shared" si="44"/>
        <v>9806</v>
      </c>
      <c r="F104" s="12">
        <f t="shared" si="44"/>
        <v>0</v>
      </c>
      <c r="G104" s="117">
        <f t="shared" si="36"/>
        <v>0</v>
      </c>
    </row>
    <row r="105" spans="1:7" x14ac:dyDescent="0.2">
      <c r="A105" s="11"/>
      <c r="B105" s="11" t="s">
        <v>195</v>
      </c>
      <c r="C105" s="21" t="s">
        <v>196</v>
      </c>
      <c r="D105" s="12">
        <f t="shared" si="44"/>
        <v>9806</v>
      </c>
      <c r="E105" s="12">
        <f t="shared" si="44"/>
        <v>9806</v>
      </c>
      <c r="F105" s="12">
        <f t="shared" si="44"/>
        <v>0</v>
      </c>
      <c r="G105" s="117">
        <f t="shared" si="36"/>
        <v>0</v>
      </c>
    </row>
    <row r="106" spans="1:7" ht="25.5" x14ac:dyDescent="0.2">
      <c r="A106" s="11"/>
      <c r="B106" s="11">
        <v>61</v>
      </c>
      <c r="C106" s="1" t="s">
        <v>333</v>
      </c>
      <c r="D106" s="12"/>
      <c r="E106" s="12"/>
      <c r="F106" s="12"/>
      <c r="G106" s="117" t="e">
        <f t="shared" si="36"/>
        <v>#DIV/0!</v>
      </c>
    </row>
    <row r="107" spans="1:7" x14ac:dyDescent="0.2">
      <c r="A107" s="11"/>
      <c r="B107" s="11" t="s">
        <v>193</v>
      </c>
      <c r="C107" s="21" t="s">
        <v>194</v>
      </c>
      <c r="D107" s="12">
        <f>D542</f>
        <v>628500</v>
      </c>
      <c r="E107" s="12">
        <f t="shared" ref="E107:F108" si="45">E542</f>
        <v>628500</v>
      </c>
      <c r="F107" s="12">
        <f t="shared" si="45"/>
        <v>0</v>
      </c>
      <c r="G107" s="117">
        <f t="shared" si="36"/>
        <v>0</v>
      </c>
    </row>
    <row r="108" spans="1:7" x14ac:dyDescent="0.2">
      <c r="A108" s="11"/>
      <c r="B108" s="11" t="s">
        <v>195</v>
      </c>
      <c r="C108" s="21" t="s">
        <v>196</v>
      </c>
      <c r="D108" s="12">
        <f>D543</f>
        <v>473858</v>
      </c>
      <c r="E108" s="12">
        <f t="shared" si="45"/>
        <v>473858</v>
      </c>
      <c r="F108" s="12">
        <f t="shared" si="45"/>
        <v>0</v>
      </c>
      <c r="G108" s="117">
        <f t="shared" si="36"/>
        <v>0</v>
      </c>
    </row>
    <row r="109" spans="1:7" ht="25.5" x14ac:dyDescent="0.2">
      <c r="A109" s="22"/>
      <c r="B109" s="22">
        <v>65</v>
      </c>
      <c r="C109" s="1" t="s">
        <v>200</v>
      </c>
      <c r="D109" s="12"/>
      <c r="E109" s="12"/>
      <c r="F109" s="12"/>
      <c r="G109" s="117" t="e">
        <f t="shared" si="36"/>
        <v>#DIV/0!</v>
      </c>
    </row>
    <row r="110" spans="1:7" x14ac:dyDescent="0.2">
      <c r="A110" s="22"/>
      <c r="B110" s="11" t="s">
        <v>193</v>
      </c>
      <c r="C110" s="21" t="s">
        <v>194</v>
      </c>
      <c r="D110" s="12">
        <f>D554</f>
        <v>79250</v>
      </c>
      <c r="E110" s="12">
        <f t="shared" ref="E110:F111" si="46">E554</f>
        <v>79250</v>
      </c>
      <c r="F110" s="12">
        <f t="shared" si="46"/>
        <v>0</v>
      </c>
      <c r="G110" s="117">
        <f t="shared" si="36"/>
        <v>0</v>
      </c>
    </row>
    <row r="111" spans="1:7" x14ac:dyDescent="0.2">
      <c r="A111" s="22"/>
      <c r="B111" s="11" t="s">
        <v>195</v>
      </c>
      <c r="C111" s="21" t="s">
        <v>196</v>
      </c>
      <c r="D111" s="12">
        <f>D555</f>
        <v>75000</v>
      </c>
      <c r="E111" s="12">
        <f t="shared" si="46"/>
        <v>75000</v>
      </c>
      <c r="F111" s="12">
        <f t="shared" si="46"/>
        <v>0</v>
      </c>
      <c r="G111" s="117">
        <f t="shared" si="36"/>
        <v>0</v>
      </c>
    </row>
    <row r="112" spans="1:7" x14ac:dyDescent="0.2">
      <c r="A112" s="11"/>
      <c r="B112" s="11">
        <v>70</v>
      </c>
      <c r="C112" s="21" t="s">
        <v>37</v>
      </c>
      <c r="D112" s="12"/>
      <c r="E112" s="12"/>
      <c r="F112" s="12"/>
      <c r="G112" s="117" t="e">
        <f t="shared" si="36"/>
        <v>#DIV/0!</v>
      </c>
    </row>
    <row r="113" spans="1:7" x14ac:dyDescent="0.2">
      <c r="A113" s="11"/>
      <c r="B113" s="11" t="s">
        <v>193</v>
      </c>
      <c r="C113" s="21" t="s">
        <v>194</v>
      </c>
      <c r="D113" s="12">
        <f>D440+D560+D590</f>
        <v>705060</v>
      </c>
      <c r="E113" s="12">
        <f t="shared" ref="E113:F114" si="47">E440+E560+E590</f>
        <v>705060</v>
      </c>
      <c r="F113" s="12">
        <f t="shared" si="47"/>
        <v>0</v>
      </c>
      <c r="G113" s="117">
        <f t="shared" si="36"/>
        <v>0</v>
      </c>
    </row>
    <row r="114" spans="1:7" x14ac:dyDescent="0.2">
      <c r="A114" s="11"/>
      <c r="B114" s="11" t="s">
        <v>195</v>
      </c>
      <c r="C114" s="21" t="s">
        <v>196</v>
      </c>
      <c r="D114" s="12">
        <f>D441+D561+D591</f>
        <v>401170</v>
      </c>
      <c r="E114" s="12">
        <f t="shared" si="47"/>
        <v>401170</v>
      </c>
      <c r="F114" s="12">
        <f t="shared" si="47"/>
        <v>0</v>
      </c>
      <c r="G114" s="117">
        <f t="shared" si="36"/>
        <v>0</v>
      </c>
    </row>
    <row r="115" spans="1:7" x14ac:dyDescent="0.2">
      <c r="A115" s="20"/>
      <c r="B115" s="20"/>
      <c r="C115" s="73" t="s">
        <v>38</v>
      </c>
      <c r="D115" s="10"/>
      <c r="E115" s="10"/>
      <c r="F115" s="10"/>
      <c r="G115" s="117" t="e">
        <f t="shared" si="36"/>
        <v>#DIV/0!</v>
      </c>
    </row>
    <row r="116" spans="1:7" x14ac:dyDescent="0.2">
      <c r="A116" s="20"/>
      <c r="B116" s="20" t="s">
        <v>193</v>
      </c>
      <c r="C116" s="73" t="s">
        <v>194</v>
      </c>
      <c r="D116" s="10">
        <f>D119+D473+D596</f>
        <v>3300373</v>
      </c>
      <c r="E116" s="10">
        <f t="shared" ref="E116:F117" si="48">E119+E473+E596</f>
        <v>3300373</v>
      </c>
      <c r="F116" s="10">
        <f t="shared" si="48"/>
        <v>0</v>
      </c>
      <c r="G116" s="117">
        <f t="shared" si="36"/>
        <v>0</v>
      </c>
    </row>
    <row r="117" spans="1:7" x14ac:dyDescent="0.2">
      <c r="A117" s="20"/>
      <c r="B117" s="20" t="s">
        <v>195</v>
      </c>
      <c r="C117" s="73" t="s">
        <v>196</v>
      </c>
      <c r="D117" s="10">
        <f>D120+D474+D597</f>
        <v>2805109</v>
      </c>
      <c r="E117" s="10">
        <f t="shared" si="48"/>
        <v>3298094</v>
      </c>
      <c r="F117" s="10">
        <f t="shared" si="48"/>
        <v>492985</v>
      </c>
      <c r="G117" s="117">
        <f t="shared" si="36"/>
        <v>17.574539884189882</v>
      </c>
    </row>
    <row r="118" spans="1:7" x14ac:dyDescent="0.2">
      <c r="A118" s="11" t="s">
        <v>29</v>
      </c>
      <c r="B118" s="11"/>
      <c r="C118" s="21" t="s">
        <v>39</v>
      </c>
      <c r="D118" s="12"/>
      <c r="E118" s="12"/>
      <c r="F118" s="12"/>
      <c r="G118" s="117" t="e">
        <f t="shared" si="36"/>
        <v>#DIV/0!</v>
      </c>
    </row>
    <row r="119" spans="1:7" x14ac:dyDescent="0.2">
      <c r="A119" s="11"/>
      <c r="B119" s="11" t="s">
        <v>193</v>
      </c>
      <c r="C119" s="21" t="s">
        <v>194</v>
      </c>
      <c r="D119" s="12">
        <f t="shared" ref="D119:F120" si="49">D122</f>
        <v>1824378</v>
      </c>
      <c r="E119" s="12">
        <f t="shared" si="49"/>
        <v>1824378</v>
      </c>
      <c r="F119" s="12">
        <f t="shared" si="49"/>
        <v>0</v>
      </c>
      <c r="G119" s="117">
        <f t="shared" si="36"/>
        <v>0</v>
      </c>
    </row>
    <row r="120" spans="1:7" x14ac:dyDescent="0.2">
      <c r="A120" s="11"/>
      <c r="B120" s="11" t="s">
        <v>195</v>
      </c>
      <c r="C120" s="21" t="s">
        <v>196</v>
      </c>
      <c r="D120" s="12">
        <f>D123</f>
        <v>1792539</v>
      </c>
      <c r="E120" s="12">
        <f t="shared" si="49"/>
        <v>1792539</v>
      </c>
      <c r="F120" s="12">
        <f t="shared" si="49"/>
        <v>0</v>
      </c>
      <c r="G120" s="117">
        <f t="shared" si="36"/>
        <v>0</v>
      </c>
    </row>
    <row r="121" spans="1:7" x14ac:dyDescent="0.2">
      <c r="A121" s="11" t="s">
        <v>29</v>
      </c>
      <c r="B121" s="11" t="s">
        <v>40</v>
      </c>
      <c r="C121" s="21" t="s">
        <v>201</v>
      </c>
      <c r="D121" s="12"/>
      <c r="E121" s="12"/>
      <c r="F121" s="12"/>
      <c r="G121" s="117" t="e">
        <f t="shared" si="36"/>
        <v>#DIV/0!</v>
      </c>
    </row>
    <row r="122" spans="1:7" x14ac:dyDescent="0.2">
      <c r="A122" s="11"/>
      <c r="B122" s="11" t="s">
        <v>193</v>
      </c>
      <c r="C122" s="21" t="s">
        <v>194</v>
      </c>
      <c r="D122" s="12">
        <f>D125+D440</f>
        <v>1824378</v>
      </c>
      <c r="E122" s="12">
        <f t="shared" ref="E122:F123" si="50">E125+E440</f>
        <v>1824378</v>
      </c>
      <c r="F122" s="12">
        <f t="shared" si="50"/>
        <v>0</v>
      </c>
      <c r="G122" s="117">
        <f t="shared" si="36"/>
        <v>0</v>
      </c>
    </row>
    <row r="123" spans="1:7" x14ac:dyDescent="0.2">
      <c r="A123" s="11"/>
      <c r="B123" s="11" t="s">
        <v>195</v>
      </c>
      <c r="C123" s="21" t="s">
        <v>196</v>
      </c>
      <c r="D123" s="12">
        <f>D126+D441</f>
        <v>1792539</v>
      </c>
      <c r="E123" s="12">
        <f t="shared" si="50"/>
        <v>1792539</v>
      </c>
      <c r="F123" s="12">
        <f t="shared" si="50"/>
        <v>0</v>
      </c>
      <c r="G123" s="117">
        <f t="shared" si="36"/>
        <v>0</v>
      </c>
    </row>
    <row r="124" spans="1:7" x14ac:dyDescent="0.2">
      <c r="A124" s="11" t="s">
        <v>29</v>
      </c>
      <c r="B124" s="11" t="s">
        <v>31</v>
      </c>
      <c r="C124" s="21" t="s">
        <v>32</v>
      </c>
      <c r="D124" s="12"/>
      <c r="E124" s="12"/>
      <c r="F124" s="12"/>
      <c r="G124" s="117" t="e">
        <f t="shared" si="36"/>
        <v>#DIV/0!</v>
      </c>
    </row>
    <row r="125" spans="1:7" x14ac:dyDescent="0.2">
      <c r="A125" s="11"/>
      <c r="B125" s="11" t="s">
        <v>193</v>
      </c>
      <c r="C125" s="21" t="s">
        <v>194</v>
      </c>
      <c r="D125" s="12">
        <f>D128+D194+D329+D356+D365+D431</f>
        <v>1493919</v>
      </c>
      <c r="E125" s="12">
        <f t="shared" ref="E125:F126" si="51">E128+E194+E329+E356+E365+E431</f>
        <v>1493919</v>
      </c>
      <c r="F125" s="12">
        <f t="shared" si="51"/>
        <v>0</v>
      </c>
      <c r="G125" s="117">
        <f t="shared" si="36"/>
        <v>0</v>
      </c>
    </row>
    <row r="126" spans="1:7" x14ac:dyDescent="0.2">
      <c r="A126" s="11"/>
      <c r="B126" s="11" t="s">
        <v>195</v>
      </c>
      <c r="C126" s="21" t="s">
        <v>196</v>
      </c>
      <c r="D126" s="12">
        <f>D129+D195+D330+D357+D366+D432</f>
        <v>1491539</v>
      </c>
      <c r="E126" s="12">
        <f t="shared" si="51"/>
        <v>1491539</v>
      </c>
      <c r="F126" s="12">
        <f t="shared" si="51"/>
        <v>0</v>
      </c>
      <c r="G126" s="117">
        <f t="shared" si="36"/>
        <v>0</v>
      </c>
    </row>
    <row r="127" spans="1:7" x14ac:dyDescent="0.2">
      <c r="A127" s="11" t="s">
        <v>29</v>
      </c>
      <c r="B127" s="11">
        <v>10</v>
      </c>
      <c r="C127" s="21" t="s">
        <v>33</v>
      </c>
      <c r="D127" s="12"/>
      <c r="E127" s="12"/>
      <c r="F127" s="12"/>
      <c r="G127" s="117" t="e">
        <f t="shared" si="36"/>
        <v>#DIV/0!</v>
      </c>
    </row>
    <row r="128" spans="1:7" x14ac:dyDescent="0.2">
      <c r="A128" s="11"/>
      <c r="B128" s="11" t="s">
        <v>193</v>
      </c>
      <c r="C128" s="21" t="s">
        <v>194</v>
      </c>
      <c r="D128" s="12">
        <f>D131+D167+D158</f>
        <v>944306</v>
      </c>
      <c r="E128" s="12">
        <f t="shared" ref="E128:F129" si="52">E131+E167+E158</f>
        <v>944306</v>
      </c>
      <c r="F128" s="12">
        <f t="shared" si="52"/>
        <v>0</v>
      </c>
      <c r="G128" s="117">
        <f t="shared" si="36"/>
        <v>0</v>
      </c>
    </row>
    <row r="129" spans="1:7" x14ac:dyDescent="0.2">
      <c r="A129" s="11"/>
      <c r="B129" s="11" t="s">
        <v>195</v>
      </c>
      <c r="C129" s="21" t="s">
        <v>196</v>
      </c>
      <c r="D129" s="12">
        <f>D132+D168+D159</f>
        <v>944306</v>
      </c>
      <c r="E129" s="12">
        <f t="shared" si="52"/>
        <v>944306</v>
      </c>
      <c r="F129" s="12">
        <f t="shared" si="52"/>
        <v>0</v>
      </c>
      <c r="G129" s="117">
        <f t="shared" si="36"/>
        <v>0</v>
      </c>
    </row>
    <row r="130" spans="1:7" x14ac:dyDescent="0.2">
      <c r="A130" s="11" t="s">
        <v>29</v>
      </c>
      <c r="B130" s="11" t="s">
        <v>41</v>
      </c>
      <c r="C130" s="21" t="s">
        <v>202</v>
      </c>
      <c r="D130" s="12"/>
      <c r="E130" s="12"/>
      <c r="F130" s="12"/>
      <c r="G130" s="117" t="e">
        <f t="shared" si="36"/>
        <v>#DIV/0!</v>
      </c>
    </row>
    <row r="131" spans="1:7" x14ac:dyDescent="0.2">
      <c r="A131" s="11"/>
      <c r="B131" s="11" t="s">
        <v>193</v>
      </c>
      <c r="C131" s="21" t="s">
        <v>194</v>
      </c>
      <c r="D131" s="12">
        <f>D134+D137+D140+D143+D146+D149+D155+D152</f>
        <v>907824</v>
      </c>
      <c r="E131" s="12">
        <f t="shared" ref="E131:F132" si="53">E134+E137+E140+E143+E146+E149+E155+E152</f>
        <v>907824</v>
      </c>
      <c r="F131" s="12">
        <f t="shared" si="53"/>
        <v>0</v>
      </c>
      <c r="G131" s="117">
        <f t="shared" si="36"/>
        <v>0</v>
      </c>
    </row>
    <row r="132" spans="1:7" x14ac:dyDescent="0.2">
      <c r="A132" s="11"/>
      <c r="B132" s="11" t="s">
        <v>195</v>
      </c>
      <c r="C132" s="21" t="s">
        <v>196</v>
      </c>
      <c r="D132" s="12">
        <f>D135+D138+D141+D144+D147+D150+D156+D153</f>
        <v>907824</v>
      </c>
      <c r="E132" s="12">
        <f t="shared" si="53"/>
        <v>907824</v>
      </c>
      <c r="F132" s="12">
        <f t="shared" si="53"/>
        <v>0</v>
      </c>
      <c r="G132" s="117">
        <f t="shared" si="36"/>
        <v>0</v>
      </c>
    </row>
    <row r="133" spans="1:7" x14ac:dyDescent="0.2">
      <c r="A133" s="47" t="s">
        <v>29</v>
      </c>
      <c r="B133" s="47" t="s">
        <v>42</v>
      </c>
      <c r="C133" s="48" t="s">
        <v>203</v>
      </c>
      <c r="D133" s="25"/>
      <c r="E133" s="25"/>
      <c r="F133" s="25"/>
      <c r="G133" s="117" t="e">
        <f t="shared" si="36"/>
        <v>#DIV/0!</v>
      </c>
    </row>
    <row r="134" spans="1:7" x14ac:dyDescent="0.2">
      <c r="A134" s="47"/>
      <c r="B134" s="8" t="s">
        <v>193</v>
      </c>
      <c r="C134" s="49" t="s">
        <v>194</v>
      </c>
      <c r="D134" s="76">
        <v>755497</v>
      </c>
      <c r="E134" s="75">
        <f>'[1]Buget 2024'!D134</f>
        <v>755497</v>
      </c>
      <c r="F134" s="85">
        <f t="shared" ref="F134:F135" si="54">E134-D134</f>
        <v>0</v>
      </c>
      <c r="G134" s="117">
        <f t="shared" si="36"/>
        <v>0</v>
      </c>
    </row>
    <row r="135" spans="1:7" x14ac:dyDescent="0.2">
      <c r="A135" s="47"/>
      <c r="B135" s="29" t="s">
        <v>195</v>
      </c>
      <c r="C135" s="50" t="s">
        <v>196</v>
      </c>
      <c r="D135" s="76">
        <v>755497</v>
      </c>
      <c r="E135" s="75">
        <f>'[1]Buget 2024'!D135</f>
        <v>755497</v>
      </c>
      <c r="F135" s="85">
        <f t="shared" si="54"/>
        <v>0</v>
      </c>
      <c r="G135" s="117">
        <f t="shared" si="36"/>
        <v>0</v>
      </c>
    </row>
    <row r="136" spans="1:7" x14ac:dyDescent="0.2">
      <c r="A136" s="47" t="s">
        <v>29</v>
      </c>
      <c r="B136" s="47" t="s">
        <v>310</v>
      </c>
      <c r="C136" s="48" t="s">
        <v>311</v>
      </c>
      <c r="D136" s="75"/>
      <c r="E136" s="25"/>
      <c r="F136" s="25"/>
      <c r="G136" s="117" t="e">
        <f t="shared" si="36"/>
        <v>#DIV/0!</v>
      </c>
    </row>
    <row r="137" spans="1:7" x14ac:dyDescent="0.2">
      <c r="A137" s="47"/>
      <c r="B137" s="8" t="s">
        <v>193</v>
      </c>
      <c r="C137" s="49" t="s">
        <v>194</v>
      </c>
      <c r="D137" s="76">
        <v>85257</v>
      </c>
      <c r="E137" s="75">
        <f>'[1]Buget 2024'!D137</f>
        <v>85257</v>
      </c>
      <c r="F137" s="85">
        <f t="shared" ref="F137:F138" si="55">E137-D137</f>
        <v>0</v>
      </c>
      <c r="G137" s="117">
        <f t="shared" si="36"/>
        <v>0</v>
      </c>
    </row>
    <row r="138" spans="1:7" x14ac:dyDescent="0.2">
      <c r="A138" s="47"/>
      <c r="B138" s="29" t="s">
        <v>195</v>
      </c>
      <c r="C138" s="50" t="s">
        <v>196</v>
      </c>
      <c r="D138" s="76">
        <v>85257</v>
      </c>
      <c r="E138" s="75">
        <f>'[1]Buget 2024'!D138</f>
        <v>85257</v>
      </c>
      <c r="F138" s="85">
        <f t="shared" si="55"/>
        <v>0</v>
      </c>
      <c r="G138" s="117">
        <f t="shared" si="36"/>
        <v>0</v>
      </c>
    </row>
    <row r="139" spans="1:7" x14ac:dyDescent="0.2">
      <c r="A139" s="51" t="s">
        <v>29</v>
      </c>
      <c r="B139" s="51" t="s">
        <v>43</v>
      </c>
      <c r="C139" s="52" t="s">
        <v>44</v>
      </c>
      <c r="D139" s="75"/>
      <c r="E139" s="25"/>
      <c r="F139" s="25"/>
      <c r="G139" s="117" t="e">
        <f t="shared" si="36"/>
        <v>#DIV/0!</v>
      </c>
    </row>
    <row r="140" spans="1:7" x14ac:dyDescent="0.2">
      <c r="A140" s="51"/>
      <c r="B140" s="8" t="s">
        <v>193</v>
      </c>
      <c r="C140" s="49" t="s">
        <v>194</v>
      </c>
      <c r="D140" s="76">
        <v>10372</v>
      </c>
      <c r="E140" s="75">
        <f>'[1]Buget 2024'!D140</f>
        <v>10372</v>
      </c>
      <c r="F140" s="85">
        <f t="shared" ref="F140:F141" si="56">E140-D140</f>
        <v>0</v>
      </c>
      <c r="G140" s="117">
        <f t="shared" si="36"/>
        <v>0</v>
      </c>
    </row>
    <row r="141" spans="1:7" x14ac:dyDescent="0.2">
      <c r="A141" s="51"/>
      <c r="B141" s="29" t="s">
        <v>195</v>
      </c>
      <c r="C141" s="50" t="s">
        <v>196</v>
      </c>
      <c r="D141" s="76">
        <v>10372</v>
      </c>
      <c r="E141" s="75">
        <f>'[1]Buget 2024'!D141</f>
        <v>10372</v>
      </c>
      <c r="F141" s="85">
        <f t="shared" si="56"/>
        <v>0</v>
      </c>
      <c r="G141" s="117">
        <f t="shared" si="36"/>
        <v>0</v>
      </c>
    </row>
    <row r="142" spans="1:7" x14ac:dyDescent="0.2">
      <c r="A142" s="51" t="s">
        <v>29</v>
      </c>
      <c r="B142" s="51" t="s">
        <v>45</v>
      </c>
      <c r="C142" s="52" t="s">
        <v>204</v>
      </c>
      <c r="D142" s="75"/>
      <c r="E142" s="25"/>
      <c r="F142" s="25"/>
      <c r="G142" s="117" t="e">
        <f t="shared" si="36"/>
        <v>#DIV/0!</v>
      </c>
    </row>
    <row r="143" spans="1:7" x14ac:dyDescent="0.2">
      <c r="A143" s="51"/>
      <c r="B143" s="8" t="s">
        <v>193</v>
      </c>
      <c r="C143" s="49" t="s">
        <v>194</v>
      </c>
      <c r="D143" s="76">
        <v>1649</v>
      </c>
      <c r="E143" s="75">
        <f>'[1]Buget 2024'!D143</f>
        <v>1649</v>
      </c>
      <c r="F143" s="85">
        <f t="shared" ref="F143:F144" si="57">E143-D143</f>
        <v>0</v>
      </c>
      <c r="G143" s="117">
        <f t="shared" si="36"/>
        <v>0</v>
      </c>
    </row>
    <row r="144" spans="1:7" x14ac:dyDescent="0.2">
      <c r="A144" s="51"/>
      <c r="B144" s="29" t="s">
        <v>195</v>
      </c>
      <c r="C144" s="50" t="s">
        <v>196</v>
      </c>
      <c r="D144" s="76">
        <v>1649</v>
      </c>
      <c r="E144" s="75">
        <f>'[1]Buget 2024'!D144</f>
        <v>1649</v>
      </c>
      <c r="F144" s="85">
        <f t="shared" si="57"/>
        <v>0</v>
      </c>
      <c r="G144" s="117">
        <f t="shared" si="36"/>
        <v>0</v>
      </c>
    </row>
    <row r="145" spans="1:7" x14ac:dyDescent="0.2">
      <c r="A145" s="51" t="s">
        <v>29</v>
      </c>
      <c r="B145" s="51" t="s">
        <v>46</v>
      </c>
      <c r="C145" s="52" t="s">
        <v>267</v>
      </c>
      <c r="D145" s="75"/>
      <c r="E145" s="25"/>
      <c r="F145" s="25"/>
      <c r="G145" s="117" t="e">
        <f t="shared" si="36"/>
        <v>#DIV/0!</v>
      </c>
    </row>
    <row r="146" spans="1:7" x14ac:dyDescent="0.2">
      <c r="A146" s="51"/>
      <c r="B146" s="8" t="s">
        <v>193</v>
      </c>
      <c r="C146" s="49" t="s">
        <v>194</v>
      </c>
      <c r="D146" s="76">
        <v>1579</v>
      </c>
      <c r="E146" s="75">
        <f>'[1]Buget 2024'!D146</f>
        <v>1579</v>
      </c>
      <c r="F146" s="85">
        <f t="shared" ref="F146:F147" si="58">E146-D146</f>
        <v>0</v>
      </c>
      <c r="G146" s="117">
        <f t="shared" ref="G146:G209" si="59">F146/D146*100</f>
        <v>0</v>
      </c>
    </row>
    <row r="147" spans="1:7" x14ac:dyDescent="0.2">
      <c r="A147" s="51"/>
      <c r="B147" s="29" t="s">
        <v>195</v>
      </c>
      <c r="C147" s="50" t="s">
        <v>196</v>
      </c>
      <c r="D147" s="76">
        <v>1579</v>
      </c>
      <c r="E147" s="75">
        <f>'[1]Buget 2024'!D147</f>
        <v>1579</v>
      </c>
      <c r="F147" s="85">
        <f t="shared" si="58"/>
        <v>0</v>
      </c>
      <c r="G147" s="117">
        <f t="shared" si="59"/>
        <v>0</v>
      </c>
    </row>
    <row r="148" spans="1:7" hidden="1" x14ac:dyDescent="0.2">
      <c r="A148" s="51" t="s">
        <v>29</v>
      </c>
      <c r="B148" s="51" t="s">
        <v>47</v>
      </c>
      <c r="C148" s="52" t="s">
        <v>205</v>
      </c>
      <c r="D148" s="75"/>
      <c r="E148" s="25"/>
      <c r="F148" s="25"/>
      <c r="G148" s="117" t="e">
        <f t="shared" si="59"/>
        <v>#DIV/0!</v>
      </c>
    </row>
    <row r="149" spans="1:7" hidden="1" x14ac:dyDescent="0.2">
      <c r="A149" s="51"/>
      <c r="B149" s="8" t="s">
        <v>193</v>
      </c>
      <c r="C149" s="49" t="s">
        <v>194</v>
      </c>
      <c r="D149" s="76">
        <v>0</v>
      </c>
      <c r="E149" s="13">
        <v>0</v>
      </c>
      <c r="F149" s="13">
        <v>0</v>
      </c>
      <c r="G149" s="117" t="e">
        <f t="shared" si="59"/>
        <v>#DIV/0!</v>
      </c>
    </row>
    <row r="150" spans="1:7" hidden="1" x14ac:dyDescent="0.2">
      <c r="A150" s="51"/>
      <c r="B150" s="29" t="s">
        <v>195</v>
      </c>
      <c r="C150" s="50" t="s">
        <v>196</v>
      </c>
      <c r="D150" s="76">
        <v>0</v>
      </c>
      <c r="E150" s="13">
        <v>0</v>
      </c>
      <c r="F150" s="13">
        <v>0</v>
      </c>
      <c r="G150" s="117" t="e">
        <f t="shared" si="59"/>
        <v>#DIV/0!</v>
      </c>
    </row>
    <row r="151" spans="1:7" x14ac:dyDescent="0.2">
      <c r="A151" s="51" t="s">
        <v>29</v>
      </c>
      <c r="B151" s="51" t="s">
        <v>268</v>
      </c>
      <c r="C151" s="52" t="s">
        <v>269</v>
      </c>
      <c r="D151" s="75"/>
      <c r="E151" s="25"/>
      <c r="F151" s="25"/>
      <c r="G151" s="117" t="e">
        <f t="shared" si="59"/>
        <v>#DIV/0!</v>
      </c>
    </row>
    <row r="152" spans="1:7" x14ac:dyDescent="0.2">
      <c r="A152" s="51"/>
      <c r="B152" s="8" t="s">
        <v>193</v>
      </c>
      <c r="C152" s="49" t="s">
        <v>194</v>
      </c>
      <c r="D152" s="76">
        <v>31760</v>
      </c>
      <c r="E152" s="75">
        <f>'[1]Buget 2024'!D152</f>
        <v>31760</v>
      </c>
      <c r="F152" s="85">
        <f t="shared" ref="F152:F153" si="60">E152-D152</f>
        <v>0</v>
      </c>
      <c r="G152" s="117">
        <f t="shared" si="59"/>
        <v>0</v>
      </c>
    </row>
    <row r="153" spans="1:7" x14ac:dyDescent="0.2">
      <c r="A153" s="51"/>
      <c r="B153" s="29" t="s">
        <v>195</v>
      </c>
      <c r="C153" s="50" t="s">
        <v>196</v>
      </c>
      <c r="D153" s="76">
        <v>31760</v>
      </c>
      <c r="E153" s="75">
        <f>'[1]Buget 2024'!D153</f>
        <v>31760</v>
      </c>
      <c r="F153" s="85">
        <f t="shared" si="60"/>
        <v>0</v>
      </c>
      <c r="G153" s="117">
        <f t="shared" si="59"/>
        <v>0</v>
      </c>
    </row>
    <row r="154" spans="1:7" x14ac:dyDescent="0.2">
      <c r="A154" s="51" t="s">
        <v>29</v>
      </c>
      <c r="B154" s="51" t="s">
        <v>48</v>
      </c>
      <c r="C154" s="52" t="s">
        <v>206</v>
      </c>
      <c r="D154" s="75"/>
      <c r="E154" s="25"/>
      <c r="F154" s="25"/>
      <c r="G154" s="117" t="e">
        <f t="shared" si="59"/>
        <v>#DIV/0!</v>
      </c>
    </row>
    <row r="155" spans="1:7" x14ac:dyDescent="0.2">
      <c r="A155" s="51"/>
      <c r="B155" s="8" t="s">
        <v>193</v>
      </c>
      <c r="C155" s="49" t="s">
        <v>194</v>
      </c>
      <c r="D155" s="76">
        <v>21710</v>
      </c>
      <c r="E155" s="75">
        <f>'[1]Buget 2024'!D155</f>
        <v>21710</v>
      </c>
      <c r="F155" s="85">
        <f t="shared" ref="F155:F156" si="61">E155-D155</f>
        <v>0</v>
      </c>
      <c r="G155" s="117">
        <f t="shared" si="59"/>
        <v>0</v>
      </c>
    </row>
    <row r="156" spans="1:7" x14ac:dyDescent="0.2">
      <c r="A156" s="51"/>
      <c r="B156" s="29" t="s">
        <v>195</v>
      </c>
      <c r="C156" s="50" t="s">
        <v>196</v>
      </c>
      <c r="D156" s="76">
        <v>21710</v>
      </c>
      <c r="E156" s="75">
        <f>'[1]Buget 2024'!D156</f>
        <v>21710</v>
      </c>
      <c r="F156" s="85">
        <f t="shared" si="61"/>
        <v>0</v>
      </c>
      <c r="G156" s="117">
        <f t="shared" si="59"/>
        <v>0</v>
      </c>
    </row>
    <row r="157" spans="1:7" x14ac:dyDescent="0.2">
      <c r="A157" s="11" t="s">
        <v>29</v>
      </c>
      <c r="B157" s="11" t="s">
        <v>49</v>
      </c>
      <c r="C157" s="38" t="s">
        <v>207</v>
      </c>
      <c r="D157" s="12"/>
      <c r="E157" s="12"/>
      <c r="F157" s="12"/>
      <c r="G157" s="117" t="e">
        <f t="shared" si="59"/>
        <v>#DIV/0!</v>
      </c>
    </row>
    <row r="158" spans="1:7" x14ac:dyDescent="0.2">
      <c r="A158" s="11"/>
      <c r="B158" s="11" t="s">
        <v>193</v>
      </c>
      <c r="C158" s="21" t="s">
        <v>194</v>
      </c>
      <c r="D158" s="12">
        <f>D161+D164</f>
        <v>14192</v>
      </c>
      <c r="E158" s="12">
        <f t="shared" ref="E158:F159" si="62">E161+E164</f>
        <v>14192</v>
      </c>
      <c r="F158" s="12">
        <f t="shared" si="62"/>
        <v>0</v>
      </c>
      <c r="G158" s="117">
        <f t="shared" si="59"/>
        <v>0</v>
      </c>
    </row>
    <row r="159" spans="1:7" x14ac:dyDescent="0.2">
      <c r="A159" s="11"/>
      <c r="B159" s="11" t="s">
        <v>195</v>
      </c>
      <c r="C159" s="21" t="s">
        <v>196</v>
      </c>
      <c r="D159" s="12">
        <f>D162+D165</f>
        <v>14192</v>
      </c>
      <c r="E159" s="12">
        <f t="shared" si="62"/>
        <v>14192</v>
      </c>
      <c r="F159" s="12">
        <f t="shared" si="62"/>
        <v>0</v>
      </c>
      <c r="G159" s="117">
        <f t="shared" si="59"/>
        <v>0</v>
      </c>
    </row>
    <row r="160" spans="1:7" x14ac:dyDescent="0.2">
      <c r="A160" s="8" t="s">
        <v>29</v>
      </c>
      <c r="B160" s="8" t="s">
        <v>163</v>
      </c>
      <c r="C160" s="53" t="s">
        <v>164</v>
      </c>
      <c r="D160" s="54"/>
      <c r="E160" s="54"/>
      <c r="F160" s="54"/>
      <c r="G160" s="117" t="e">
        <f t="shared" si="59"/>
        <v>#DIV/0!</v>
      </c>
    </row>
    <row r="161" spans="1:7" x14ac:dyDescent="0.2">
      <c r="A161" s="8"/>
      <c r="B161" s="8" t="s">
        <v>193</v>
      </c>
      <c r="C161" s="49" t="s">
        <v>194</v>
      </c>
      <c r="D161" s="76">
        <v>13531</v>
      </c>
      <c r="E161" s="75">
        <f>'[1]Buget 2024'!D161</f>
        <v>13531</v>
      </c>
      <c r="F161" s="85">
        <f t="shared" ref="F161:F162" si="63">E161-D161</f>
        <v>0</v>
      </c>
      <c r="G161" s="117">
        <f t="shared" si="59"/>
        <v>0</v>
      </c>
    </row>
    <row r="162" spans="1:7" x14ac:dyDescent="0.2">
      <c r="A162" s="8"/>
      <c r="B162" s="29" t="s">
        <v>195</v>
      </c>
      <c r="C162" s="50" t="s">
        <v>196</v>
      </c>
      <c r="D162" s="76">
        <v>13531</v>
      </c>
      <c r="E162" s="75">
        <f>'[1]Buget 2024'!D162</f>
        <v>13531</v>
      </c>
      <c r="F162" s="85">
        <f t="shared" si="63"/>
        <v>0</v>
      </c>
      <c r="G162" s="117">
        <f t="shared" si="59"/>
        <v>0</v>
      </c>
    </row>
    <row r="163" spans="1:7" x14ac:dyDescent="0.2">
      <c r="A163" s="8" t="s">
        <v>29</v>
      </c>
      <c r="B163" s="8" t="s">
        <v>334</v>
      </c>
      <c r="C163" s="52" t="s">
        <v>335</v>
      </c>
      <c r="D163" s="54"/>
      <c r="E163" s="54"/>
      <c r="F163" s="54"/>
      <c r="G163" s="117" t="e">
        <f t="shared" si="59"/>
        <v>#DIV/0!</v>
      </c>
    </row>
    <row r="164" spans="1:7" x14ac:dyDescent="0.2">
      <c r="A164" s="8"/>
      <c r="B164" s="8" t="s">
        <v>193</v>
      </c>
      <c r="C164" s="49" t="s">
        <v>194</v>
      </c>
      <c r="D164" s="76">
        <v>661</v>
      </c>
      <c r="E164" s="75">
        <f>'[1]Buget 2024'!D164</f>
        <v>661</v>
      </c>
      <c r="F164" s="85">
        <f t="shared" ref="F164:F165" si="64">E164-D164</f>
        <v>0</v>
      </c>
      <c r="G164" s="117">
        <f t="shared" si="59"/>
        <v>0</v>
      </c>
    </row>
    <row r="165" spans="1:7" x14ac:dyDescent="0.2">
      <c r="A165" s="8"/>
      <c r="B165" s="29" t="s">
        <v>195</v>
      </c>
      <c r="C165" s="50" t="s">
        <v>196</v>
      </c>
      <c r="D165" s="76">
        <v>661</v>
      </c>
      <c r="E165" s="75">
        <f>'[1]Buget 2024'!D165</f>
        <v>661</v>
      </c>
      <c r="F165" s="85">
        <f t="shared" si="64"/>
        <v>0</v>
      </c>
      <c r="G165" s="117">
        <f t="shared" si="59"/>
        <v>0</v>
      </c>
    </row>
    <row r="166" spans="1:7" x14ac:dyDescent="0.2">
      <c r="A166" s="11" t="s">
        <v>29</v>
      </c>
      <c r="B166" s="11" t="s">
        <v>50</v>
      </c>
      <c r="C166" s="21" t="s">
        <v>208</v>
      </c>
      <c r="D166" s="23"/>
      <c r="E166" s="23"/>
      <c r="F166" s="23"/>
      <c r="G166" s="117" t="e">
        <f t="shared" si="59"/>
        <v>#DIV/0!</v>
      </c>
    </row>
    <row r="167" spans="1:7" x14ac:dyDescent="0.2">
      <c r="A167" s="11"/>
      <c r="B167" s="11" t="s">
        <v>193</v>
      </c>
      <c r="C167" s="21" t="s">
        <v>194</v>
      </c>
      <c r="D167" s="23">
        <f t="shared" ref="D167:F168" si="65">D170+D173+D176+D179+D182+D185+D188+D191</f>
        <v>22290</v>
      </c>
      <c r="E167" s="23">
        <f t="shared" si="65"/>
        <v>22290</v>
      </c>
      <c r="F167" s="23">
        <f t="shared" si="65"/>
        <v>0</v>
      </c>
      <c r="G167" s="117">
        <f t="shared" si="59"/>
        <v>0</v>
      </c>
    </row>
    <row r="168" spans="1:7" x14ac:dyDescent="0.2">
      <c r="A168" s="11"/>
      <c r="B168" s="11" t="s">
        <v>195</v>
      </c>
      <c r="C168" s="21" t="s">
        <v>196</v>
      </c>
      <c r="D168" s="23">
        <f>D171+D174+D177+D180+D183+D186+D189+D192</f>
        <v>22290</v>
      </c>
      <c r="E168" s="23">
        <f t="shared" si="65"/>
        <v>22290</v>
      </c>
      <c r="F168" s="23">
        <f t="shared" si="65"/>
        <v>0</v>
      </c>
      <c r="G168" s="117">
        <f t="shared" si="59"/>
        <v>0</v>
      </c>
    </row>
    <row r="169" spans="1:7" x14ac:dyDescent="0.2">
      <c r="A169" s="14" t="s">
        <v>29</v>
      </c>
      <c r="B169" s="14" t="s">
        <v>51</v>
      </c>
      <c r="C169" s="55" t="s">
        <v>209</v>
      </c>
      <c r="D169" s="56"/>
      <c r="E169" s="56"/>
      <c r="F169" s="56"/>
      <c r="G169" s="117" t="e">
        <f t="shared" si="59"/>
        <v>#DIV/0!</v>
      </c>
    </row>
    <row r="170" spans="1:7" x14ac:dyDescent="0.2">
      <c r="A170" s="14"/>
      <c r="B170" s="8" t="s">
        <v>193</v>
      </c>
      <c r="C170" s="49" t="s">
        <v>194</v>
      </c>
      <c r="D170" s="76">
        <v>1106</v>
      </c>
      <c r="E170" s="75">
        <f>'[1]Buget 2024'!D170</f>
        <v>1106</v>
      </c>
      <c r="F170" s="85">
        <f t="shared" ref="F170:F171" si="66">E170-D170</f>
        <v>0</v>
      </c>
      <c r="G170" s="117">
        <f t="shared" si="59"/>
        <v>0</v>
      </c>
    </row>
    <row r="171" spans="1:7" x14ac:dyDescent="0.2">
      <c r="A171" s="14"/>
      <c r="B171" s="29" t="s">
        <v>195</v>
      </c>
      <c r="C171" s="50" t="s">
        <v>196</v>
      </c>
      <c r="D171" s="76">
        <v>1106</v>
      </c>
      <c r="E171" s="75">
        <f>'[1]Buget 2024'!D171</f>
        <v>1106</v>
      </c>
      <c r="F171" s="85">
        <f t="shared" si="66"/>
        <v>0</v>
      </c>
      <c r="G171" s="117">
        <f t="shared" si="59"/>
        <v>0</v>
      </c>
    </row>
    <row r="172" spans="1:7" x14ac:dyDescent="0.2">
      <c r="A172" s="14" t="s">
        <v>29</v>
      </c>
      <c r="B172" s="14" t="s">
        <v>52</v>
      </c>
      <c r="C172" s="4" t="s">
        <v>53</v>
      </c>
      <c r="D172" s="76"/>
      <c r="E172" s="13"/>
      <c r="F172" s="13"/>
      <c r="G172" s="117" t="e">
        <f t="shared" si="59"/>
        <v>#DIV/0!</v>
      </c>
    </row>
    <row r="173" spans="1:7" x14ac:dyDescent="0.2">
      <c r="A173" s="14"/>
      <c r="B173" s="8" t="s">
        <v>193</v>
      </c>
      <c r="C173" s="49" t="s">
        <v>194</v>
      </c>
      <c r="D173" s="76">
        <v>40</v>
      </c>
      <c r="E173" s="75">
        <f>'[1]Buget 2024'!D173</f>
        <v>40</v>
      </c>
      <c r="F173" s="85">
        <f t="shared" ref="F173:F174" si="67">E173-D173</f>
        <v>0</v>
      </c>
      <c r="G173" s="117">
        <f t="shared" si="59"/>
        <v>0</v>
      </c>
    </row>
    <row r="174" spans="1:7" x14ac:dyDescent="0.2">
      <c r="A174" s="14"/>
      <c r="B174" s="29" t="s">
        <v>195</v>
      </c>
      <c r="C174" s="50" t="s">
        <v>196</v>
      </c>
      <c r="D174" s="76">
        <v>40</v>
      </c>
      <c r="E174" s="75">
        <f>'[1]Buget 2024'!D174</f>
        <v>40</v>
      </c>
      <c r="F174" s="85">
        <f t="shared" si="67"/>
        <v>0</v>
      </c>
      <c r="G174" s="117">
        <f t="shared" si="59"/>
        <v>0</v>
      </c>
    </row>
    <row r="175" spans="1:7" x14ac:dyDescent="0.2">
      <c r="A175" s="14" t="s">
        <v>29</v>
      </c>
      <c r="B175" s="14" t="s">
        <v>54</v>
      </c>
      <c r="C175" s="4" t="s">
        <v>55</v>
      </c>
      <c r="D175" s="76"/>
      <c r="E175" s="13"/>
      <c r="F175" s="13"/>
      <c r="G175" s="117" t="e">
        <f t="shared" si="59"/>
        <v>#DIV/0!</v>
      </c>
    </row>
    <row r="176" spans="1:7" x14ac:dyDescent="0.2">
      <c r="A176" s="14"/>
      <c r="B176" s="8" t="s">
        <v>193</v>
      </c>
      <c r="C176" s="49" t="s">
        <v>194</v>
      </c>
      <c r="D176" s="76">
        <v>344</v>
      </c>
      <c r="E176" s="75">
        <f>'[1]Buget 2024'!D176</f>
        <v>344</v>
      </c>
      <c r="F176" s="85">
        <f t="shared" ref="F176:F177" si="68">E176-D176</f>
        <v>0</v>
      </c>
      <c r="G176" s="117">
        <f t="shared" si="59"/>
        <v>0</v>
      </c>
    </row>
    <row r="177" spans="1:7" x14ac:dyDescent="0.2">
      <c r="A177" s="14"/>
      <c r="B177" s="29" t="s">
        <v>195</v>
      </c>
      <c r="C177" s="50" t="s">
        <v>196</v>
      </c>
      <c r="D177" s="76">
        <v>344</v>
      </c>
      <c r="E177" s="75">
        <f>'[1]Buget 2024'!D177</f>
        <v>344</v>
      </c>
      <c r="F177" s="85">
        <f t="shared" si="68"/>
        <v>0</v>
      </c>
      <c r="G177" s="117">
        <f t="shared" si="59"/>
        <v>0</v>
      </c>
    </row>
    <row r="178" spans="1:7" ht="25.5" x14ac:dyDescent="0.2">
      <c r="A178" s="14" t="s">
        <v>29</v>
      </c>
      <c r="B178" s="14" t="s">
        <v>56</v>
      </c>
      <c r="C178" s="4" t="s">
        <v>210</v>
      </c>
      <c r="D178" s="76"/>
      <c r="E178" s="13"/>
      <c r="F178" s="13"/>
      <c r="G178" s="117" t="e">
        <f t="shared" si="59"/>
        <v>#DIV/0!</v>
      </c>
    </row>
    <row r="179" spans="1:7" x14ac:dyDescent="0.2">
      <c r="A179" s="14"/>
      <c r="B179" s="8" t="s">
        <v>193</v>
      </c>
      <c r="C179" s="49" t="s">
        <v>194</v>
      </c>
      <c r="D179" s="76">
        <v>22</v>
      </c>
      <c r="E179" s="75">
        <f>'[1]Buget 2024'!D179</f>
        <v>22</v>
      </c>
      <c r="F179" s="85">
        <f t="shared" ref="F179:F180" si="69">E179-D179</f>
        <v>0</v>
      </c>
      <c r="G179" s="117">
        <f t="shared" si="59"/>
        <v>0</v>
      </c>
    </row>
    <row r="180" spans="1:7" x14ac:dyDescent="0.2">
      <c r="A180" s="14"/>
      <c r="B180" s="29" t="s">
        <v>195</v>
      </c>
      <c r="C180" s="50" t="s">
        <v>196</v>
      </c>
      <c r="D180" s="76">
        <v>22</v>
      </c>
      <c r="E180" s="75">
        <f>'[1]Buget 2024'!D180</f>
        <v>22</v>
      </c>
      <c r="F180" s="85">
        <f t="shared" si="69"/>
        <v>0</v>
      </c>
      <c r="G180" s="117">
        <f t="shared" si="59"/>
        <v>0</v>
      </c>
    </row>
    <row r="181" spans="1:7" hidden="1" x14ac:dyDescent="0.2">
      <c r="A181" s="14" t="s">
        <v>29</v>
      </c>
      <c r="B181" s="14" t="s">
        <v>168</v>
      </c>
      <c r="C181" s="4" t="s">
        <v>169</v>
      </c>
      <c r="D181" s="76"/>
      <c r="E181" s="13"/>
      <c r="F181" s="13"/>
      <c r="G181" s="117" t="e">
        <f t="shared" si="59"/>
        <v>#DIV/0!</v>
      </c>
    </row>
    <row r="182" spans="1:7" hidden="1" x14ac:dyDescent="0.2">
      <c r="A182" s="14"/>
      <c r="B182" s="8" t="s">
        <v>193</v>
      </c>
      <c r="C182" s="49" t="s">
        <v>194</v>
      </c>
      <c r="D182" s="76">
        <v>0</v>
      </c>
      <c r="E182" s="13">
        <v>0</v>
      </c>
      <c r="F182" s="13">
        <v>0</v>
      </c>
      <c r="G182" s="117" t="e">
        <f t="shared" si="59"/>
        <v>#DIV/0!</v>
      </c>
    </row>
    <row r="183" spans="1:7" hidden="1" x14ac:dyDescent="0.2">
      <c r="A183" s="14"/>
      <c r="B183" s="29" t="s">
        <v>195</v>
      </c>
      <c r="C183" s="50" t="s">
        <v>196</v>
      </c>
      <c r="D183" s="76">
        <v>0</v>
      </c>
      <c r="E183" s="13">
        <v>0</v>
      </c>
      <c r="F183" s="13">
        <v>0</v>
      </c>
      <c r="G183" s="117" t="e">
        <f t="shared" si="59"/>
        <v>#DIV/0!</v>
      </c>
    </row>
    <row r="184" spans="1:7" x14ac:dyDescent="0.2">
      <c r="A184" s="14" t="s">
        <v>29</v>
      </c>
      <c r="B184" s="14" t="s">
        <v>57</v>
      </c>
      <c r="C184" s="4" t="s">
        <v>211</v>
      </c>
      <c r="D184" s="76"/>
      <c r="E184" s="13"/>
      <c r="F184" s="13"/>
      <c r="G184" s="117" t="e">
        <f t="shared" si="59"/>
        <v>#DIV/0!</v>
      </c>
    </row>
    <row r="185" spans="1:7" x14ac:dyDescent="0.2">
      <c r="A185" s="14"/>
      <c r="B185" s="8" t="s">
        <v>193</v>
      </c>
      <c r="C185" s="49" t="s">
        <v>194</v>
      </c>
      <c r="D185" s="76">
        <v>33</v>
      </c>
      <c r="E185" s="75">
        <f>'[1]Buget 2024'!D185</f>
        <v>33</v>
      </c>
      <c r="F185" s="85">
        <f t="shared" ref="F185:F186" si="70">E185-D185</f>
        <v>0</v>
      </c>
      <c r="G185" s="117">
        <f t="shared" si="59"/>
        <v>0</v>
      </c>
    </row>
    <row r="186" spans="1:7" x14ac:dyDescent="0.2">
      <c r="A186" s="14"/>
      <c r="B186" s="29" t="s">
        <v>195</v>
      </c>
      <c r="C186" s="50" t="s">
        <v>196</v>
      </c>
      <c r="D186" s="76">
        <v>33</v>
      </c>
      <c r="E186" s="75">
        <f>'[1]Buget 2024'!D186</f>
        <v>33</v>
      </c>
      <c r="F186" s="85">
        <f t="shared" si="70"/>
        <v>0</v>
      </c>
      <c r="G186" s="117">
        <f t="shared" si="59"/>
        <v>0</v>
      </c>
    </row>
    <row r="187" spans="1:7" x14ac:dyDescent="0.2">
      <c r="A187" s="8" t="s">
        <v>29</v>
      </c>
      <c r="B187" s="8" t="s">
        <v>161</v>
      </c>
      <c r="C187" s="57" t="s">
        <v>162</v>
      </c>
      <c r="D187" s="100"/>
      <c r="E187" s="58"/>
      <c r="F187" s="58"/>
      <c r="G187" s="117" t="e">
        <f t="shared" si="59"/>
        <v>#DIV/0!</v>
      </c>
    </row>
    <row r="188" spans="1:7" x14ac:dyDescent="0.2">
      <c r="A188" s="8"/>
      <c r="B188" s="8" t="s">
        <v>193</v>
      </c>
      <c r="C188" s="49" t="s">
        <v>194</v>
      </c>
      <c r="D188" s="76">
        <v>20380</v>
      </c>
      <c r="E188" s="75">
        <f>'[1]Buget 2024'!D188</f>
        <v>20380</v>
      </c>
      <c r="F188" s="85">
        <f t="shared" ref="F188:F189" si="71">E188-D188</f>
        <v>0</v>
      </c>
      <c r="G188" s="117">
        <f t="shared" si="59"/>
        <v>0</v>
      </c>
    </row>
    <row r="189" spans="1:7" x14ac:dyDescent="0.2">
      <c r="A189" s="8"/>
      <c r="B189" s="29" t="s">
        <v>195</v>
      </c>
      <c r="C189" s="50" t="s">
        <v>196</v>
      </c>
      <c r="D189" s="76">
        <v>20380</v>
      </c>
      <c r="E189" s="75">
        <f>'[1]Buget 2024'!D189</f>
        <v>20380</v>
      </c>
      <c r="F189" s="85">
        <f t="shared" si="71"/>
        <v>0</v>
      </c>
      <c r="G189" s="117">
        <f t="shared" si="59"/>
        <v>0</v>
      </c>
    </row>
    <row r="190" spans="1:7" x14ac:dyDescent="0.2">
      <c r="A190" s="8" t="s">
        <v>29</v>
      </c>
      <c r="B190" s="8" t="s">
        <v>170</v>
      </c>
      <c r="C190" s="57" t="s">
        <v>171</v>
      </c>
      <c r="D190" s="58"/>
      <c r="E190" s="58"/>
      <c r="F190" s="58"/>
      <c r="G190" s="117" t="e">
        <f t="shared" si="59"/>
        <v>#DIV/0!</v>
      </c>
    </row>
    <row r="191" spans="1:7" x14ac:dyDescent="0.2">
      <c r="A191" s="8"/>
      <c r="B191" s="8" t="s">
        <v>193</v>
      </c>
      <c r="C191" s="49" t="s">
        <v>194</v>
      </c>
      <c r="D191" s="13">
        <v>365</v>
      </c>
      <c r="E191" s="75">
        <f>'[1]Buget 2024'!D191</f>
        <v>365</v>
      </c>
      <c r="F191" s="85">
        <f t="shared" ref="F191:F192" si="72">E191-D191</f>
        <v>0</v>
      </c>
      <c r="G191" s="117">
        <f t="shared" si="59"/>
        <v>0</v>
      </c>
    </row>
    <row r="192" spans="1:7" x14ac:dyDescent="0.2">
      <c r="A192" s="8"/>
      <c r="B192" s="29" t="s">
        <v>195</v>
      </c>
      <c r="C192" s="50" t="s">
        <v>196</v>
      </c>
      <c r="D192" s="13">
        <v>365</v>
      </c>
      <c r="E192" s="75">
        <f>'[1]Buget 2024'!D192</f>
        <v>365</v>
      </c>
      <c r="F192" s="85">
        <f t="shared" si="72"/>
        <v>0</v>
      </c>
      <c r="G192" s="117">
        <f t="shared" si="59"/>
        <v>0</v>
      </c>
    </row>
    <row r="193" spans="1:7" x14ac:dyDescent="0.2">
      <c r="A193" s="11" t="s">
        <v>29</v>
      </c>
      <c r="B193" s="39">
        <v>20</v>
      </c>
      <c r="C193" s="21" t="s">
        <v>212</v>
      </c>
      <c r="D193" s="23"/>
      <c r="E193" s="23"/>
      <c r="F193" s="23"/>
      <c r="G193" s="117" t="e">
        <f t="shared" si="59"/>
        <v>#DIV/0!</v>
      </c>
    </row>
    <row r="194" spans="1:7" x14ac:dyDescent="0.2">
      <c r="A194" s="11"/>
      <c r="B194" s="11" t="s">
        <v>193</v>
      </c>
      <c r="C194" s="21" t="s">
        <v>194</v>
      </c>
      <c r="D194" s="23">
        <f t="shared" ref="D194:F195" si="73">D197+D233+D230+D239+D254+D266+D275+D278+D281+D284+D287+D290+D293+D296+D299+D305+D308</f>
        <v>531553</v>
      </c>
      <c r="E194" s="23">
        <f t="shared" si="73"/>
        <v>531553</v>
      </c>
      <c r="F194" s="23">
        <f>F197+F233+F230+F239+F254+F266+F275+F278+F281+F284+F287+F290+F293+F296+F299+F305+F308</f>
        <v>0</v>
      </c>
      <c r="G194" s="117">
        <f t="shared" si="59"/>
        <v>0</v>
      </c>
    </row>
    <row r="195" spans="1:7" x14ac:dyDescent="0.2">
      <c r="A195" s="11"/>
      <c r="B195" s="11" t="s">
        <v>195</v>
      </c>
      <c r="C195" s="21" t="s">
        <v>196</v>
      </c>
      <c r="D195" s="23">
        <f>D198+D234+D231+D240+D255+D267+D276+D279+D282+D285+D288+D291+D294+D297+D300+D306+D309</f>
        <v>531553</v>
      </c>
      <c r="E195" s="23">
        <f t="shared" si="73"/>
        <v>531553</v>
      </c>
      <c r="F195" s="23">
        <f t="shared" si="73"/>
        <v>0</v>
      </c>
      <c r="G195" s="117">
        <f t="shared" si="59"/>
        <v>0</v>
      </c>
    </row>
    <row r="196" spans="1:7" x14ac:dyDescent="0.2">
      <c r="A196" s="11" t="s">
        <v>29</v>
      </c>
      <c r="B196" s="39" t="s">
        <v>58</v>
      </c>
      <c r="C196" s="1" t="s">
        <v>213</v>
      </c>
      <c r="D196" s="12"/>
      <c r="E196" s="12"/>
      <c r="F196" s="12"/>
      <c r="G196" s="117" t="e">
        <f t="shared" si="59"/>
        <v>#DIV/0!</v>
      </c>
    </row>
    <row r="197" spans="1:7" x14ac:dyDescent="0.2">
      <c r="A197" s="11"/>
      <c r="B197" s="11" t="s">
        <v>193</v>
      </c>
      <c r="C197" s="21" t="s">
        <v>194</v>
      </c>
      <c r="D197" s="12">
        <f t="shared" ref="D197:F198" si="74">D200+D203+D206+D209+D212+D215+D218+D221+D224+D227</f>
        <v>166406</v>
      </c>
      <c r="E197" s="12">
        <f t="shared" si="74"/>
        <v>166406</v>
      </c>
      <c r="F197" s="12">
        <f t="shared" si="74"/>
        <v>0</v>
      </c>
      <c r="G197" s="117">
        <f t="shared" si="59"/>
        <v>0</v>
      </c>
    </row>
    <row r="198" spans="1:7" x14ac:dyDescent="0.2">
      <c r="A198" s="11"/>
      <c r="B198" s="11" t="s">
        <v>195</v>
      </c>
      <c r="C198" s="21" t="s">
        <v>196</v>
      </c>
      <c r="D198" s="12">
        <f t="shared" si="74"/>
        <v>166406</v>
      </c>
      <c r="E198" s="12">
        <f t="shared" si="74"/>
        <v>166406</v>
      </c>
      <c r="F198" s="12">
        <f t="shared" si="74"/>
        <v>0</v>
      </c>
      <c r="G198" s="117">
        <f t="shared" si="59"/>
        <v>0</v>
      </c>
    </row>
    <row r="199" spans="1:7" x14ac:dyDescent="0.2">
      <c r="A199" s="14" t="s">
        <v>29</v>
      </c>
      <c r="B199" s="7" t="s">
        <v>59</v>
      </c>
      <c r="C199" s="4" t="s">
        <v>60</v>
      </c>
      <c r="D199" s="59"/>
      <c r="E199" s="59"/>
      <c r="F199" s="59"/>
      <c r="G199" s="117" t="e">
        <f t="shared" si="59"/>
        <v>#DIV/0!</v>
      </c>
    </row>
    <row r="200" spans="1:7" x14ac:dyDescent="0.2">
      <c r="A200" s="14"/>
      <c r="B200" s="8" t="s">
        <v>193</v>
      </c>
      <c r="C200" s="49" t="s">
        <v>194</v>
      </c>
      <c r="D200" s="76">
        <v>1964</v>
      </c>
      <c r="E200" s="75">
        <f>'[1]Buget 2024'!D200</f>
        <v>1964</v>
      </c>
      <c r="F200" s="85">
        <f t="shared" ref="F200:F201" si="75">E200-D200</f>
        <v>0</v>
      </c>
      <c r="G200" s="117">
        <f t="shared" si="59"/>
        <v>0</v>
      </c>
    </row>
    <row r="201" spans="1:7" x14ac:dyDescent="0.2">
      <c r="A201" s="14"/>
      <c r="B201" s="29" t="s">
        <v>195</v>
      </c>
      <c r="C201" s="50" t="s">
        <v>196</v>
      </c>
      <c r="D201" s="76">
        <v>1964</v>
      </c>
      <c r="E201" s="75">
        <f>'[1]Buget 2024'!D201</f>
        <v>1964</v>
      </c>
      <c r="F201" s="85">
        <f t="shared" si="75"/>
        <v>0</v>
      </c>
      <c r="G201" s="117">
        <f t="shared" si="59"/>
        <v>0</v>
      </c>
    </row>
    <row r="202" spans="1:7" x14ac:dyDescent="0.2">
      <c r="A202" s="14" t="s">
        <v>29</v>
      </c>
      <c r="B202" s="7" t="s">
        <v>61</v>
      </c>
      <c r="C202" s="4" t="s">
        <v>214</v>
      </c>
      <c r="D202" s="101"/>
      <c r="E202" s="59"/>
      <c r="F202" s="59"/>
      <c r="G202" s="117" t="e">
        <f t="shared" si="59"/>
        <v>#DIV/0!</v>
      </c>
    </row>
    <row r="203" spans="1:7" x14ac:dyDescent="0.2">
      <c r="A203" s="14"/>
      <c r="B203" s="8" t="s">
        <v>193</v>
      </c>
      <c r="C203" s="49" t="s">
        <v>194</v>
      </c>
      <c r="D203" s="76">
        <v>1104</v>
      </c>
      <c r="E203" s="75">
        <f>'[1]Buget 2024'!D203</f>
        <v>1104</v>
      </c>
      <c r="F203" s="85">
        <f t="shared" ref="F203:F204" si="76">E203-D203</f>
        <v>0</v>
      </c>
      <c r="G203" s="117">
        <f t="shared" si="59"/>
        <v>0</v>
      </c>
    </row>
    <row r="204" spans="1:7" x14ac:dyDescent="0.2">
      <c r="A204" s="14"/>
      <c r="B204" s="29" t="s">
        <v>195</v>
      </c>
      <c r="C204" s="50" t="s">
        <v>196</v>
      </c>
      <c r="D204" s="76">
        <v>1104</v>
      </c>
      <c r="E204" s="75">
        <f>'[1]Buget 2024'!D204</f>
        <v>1104</v>
      </c>
      <c r="F204" s="85">
        <f t="shared" si="76"/>
        <v>0</v>
      </c>
      <c r="G204" s="117">
        <f t="shared" si="59"/>
        <v>0</v>
      </c>
    </row>
    <row r="205" spans="1:7" x14ac:dyDescent="0.2">
      <c r="A205" s="14" t="s">
        <v>29</v>
      </c>
      <c r="B205" s="7" t="s">
        <v>62</v>
      </c>
      <c r="C205" s="4" t="s">
        <v>215</v>
      </c>
      <c r="D205" s="101"/>
      <c r="E205" s="59"/>
      <c r="F205" s="59"/>
      <c r="G205" s="117" t="e">
        <f t="shared" si="59"/>
        <v>#DIV/0!</v>
      </c>
    </row>
    <row r="206" spans="1:7" x14ac:dyDescent="0.2">
      <c r="A206" s="14"/>
      <c r="B206" s="8" t="s">
        <v>193</v>
      </c>
      <c r="C206" s="49" t="s">
        <v>194</v>
      </c>
      <c r="D206" s="76">
        <v>38985</v>
      </c>
      <c r="E206" s="75">
        <f>'[1]Buget 2024'!D206</f>
        <v>38985</v>
      </c>
      <c r="F206" s="85">
        <f t="shared" ref="F206:F207" si="77">E206-D206</f>
        <v>0</v>
      </c>
      <c r="G206" s="117">
        <f t="shared" si="59"/>
        <v>0</v>
      </c>
    </row>
    <row r="207" spans="1:7" x14ac:dyDescent="0.2">
      <c r="A207" s="14"/>
      <c r="B207" s="29" t="s">
        <v>195</v>
      </c>
      <c r="C207" s="50" t="s">
        <v>196</v>
      </c>
      <c r="D207" s="76">
        <v>38985</v>
      </c>
      <c r="E207" s="75">
        <f>'[1]Buget 2024'!D207</f>
        <v>38985</v>
      </c>
      <c r="F207" s="85">
        <f t="shared" si="77"/>
        <v>0</v>
      </c>
      <c r="G207" s="117">
        <f t="shared" si="59"/>
        <v>0</v>
      </c>
    </row>
    <row r="208" spans="1:7" x14ac:dyDescent="0.2">
      <c r="A208" s="14" t="s">
        <v>29</v>
      </c>
      <c r="B208" s="7" t="s">
        <v>63</v>
      </c>
      <c r="C208" s="4" t="s">
        <v>216</v>
      </c>
      <c r="D208" s="101"/>
      <c r="E208" s="59"/>
      <c r="F208" s="59"/>
      <c r="G208" s="117" t="e">
        <f t="shared" si="59"/>
        <v>#DIV/0!</v>
      </c>
    </row>
    <row r="209" spans="1:7" x14ac:dyDescent="0.2">
      <c r="A209" s="14"/>
      <c r="B209" s="8" t="s">
        <v>193</v>
      </c>
      <c r="C209" s="49" t="s">
        <v>194</v>
      </c>
      <c r="D209" s="76">
        <v>2257</v>
      </c>
      <c r="E209" s="75">
        <f>'[1]Buget 2024'!D209</f>
        <v>2257</v>
      </c>
      <c r="F209" s="85">
        <f t="shared" ref="F209:F210" si="78">E209-D209</f>
        <v>0</v>
      </c>
      <c r="G209" s="117">
        <f t="shared" si="59"/>
        <v>0</v>
      </c>
    </row>
    <row r="210" spans="1:7" x14ac:dyDescent="0.2">
      <c r="A210" s="14"/>
      <c r="B210" s="29" t="s">
        <v>195</v>
      </c>
      <c r="C210" s="50" t="s">
        <v>196</v>
      </c>
      <c r="D210" s="76">
        <v>2257</v>
      </c>
      <c r="E210" s="75">
        <f>'[1]Buget 2024'!D210</f>
        <v>2257</v>
      </c>
      <c r="F210" s="85">
        <f t="shared" si="78"/>
        <v>0</v>
      </c>
      <c r="G210" s="117">
        <f t="shared" ref="G210:G273" si="79">F210/D210*100</f>
        <v>0</v>
      </c>
    </row>
    <row r="211" spans="1:7" x14ac:dyDescent="0.2">
      <c r="A211" s="14" t="s">
        <v>29</v>
      </c>
      <c r="B211" s="7" t="s">
        <v>64</v>
      </c>
      <c r="C211" s="4" t="s">
        <v>217</v>
      </c>
      <c r="D211" s="59"/>
      <c r="E211" s="59"/>
      <c r="F211" s="59"/>
      <c r="G211" s="117" t="e">
        <f t="shared" si="79"/>
        <v>#DIV/0!</v>
      </c>
    </row>
    <row r="212" spans="1:7" x14ac:dyDescent="0.2">
      <c r="A212" s="14"/>
      <c r="B212" s="8" t="s">
        <v>193</v>
      </c>
      <c r="C212" s="49" t="s">
        <v>194</v>
      </c>
      <c r="D212" s="76">
        <f>38686-24+650</f>
        <v>39312</v>
      </c>
      <c r="E212" s="75">
        <f>'[1]Buget 2024'!D212</f>
        <v>39312</v>
      </c>
      <c r="F212" s="85">
        <f t="shared" ref="F212:F213" si="80">E212-D212</f>
        <v>0</v>
      </c>
      <c r="G212" s="117">
        <f t="shared" si="79"/>
        <v>0</v>
      </c>
    </row>
    <row r="213" spans="1:7" x14ac:dyDescent="0.2">
      <c r="A213" s="14"/>
      <c r="B213" s="29" t="s">
        <v>195</v>
      </c>
      <c r="C213" s="50" t="s">
        <v>196</v>
      </c>
      <c r="D213" s="76">
        <f>38686-24+650</f>
        <v>39312</v>
      </c>
      <c r="E213" s="75">
        <f>'[1]Buget 2024'!D213</f>
        <v>39312</v>
      </c>
      <c r="F213" s="85">
        <f t="shared" si="80"/>
        <v>0</v>
      </c>
      <c r="G213" s="117">
        <f t="shared" si="79"/>
        <v>0</v>
      </c>
    </row>
    <row r="214" spans="1:7" x14ac:dyDescent="0.2">
      <c r="A214" s="14" t="s">
        <v>29</v>
      </c>
      <c r="B214" s="7" t="s">
        <v>65</v>
      </c>
      <c r="C214" s="4" t="s">
        <v>66</v>
      </c>
      <c r="D214" s="101"/>
      <c r="E214" s="59"/>
      <c r="F214" s="59"/>
      <c r="G214" s="117" t="e">
        <f t="shared" si="79"/>
        <v>#DIV/0!</v>
      </c>
    </row>
    <row r="215" spans="1:7" x14ac:dyDescent="0.2">
      <c r="A215" s="14"/>
      <c r="B215" s="8" t="s">
        <v>193</v>
      </c>
      <c r="C215" s="49" t="s">
        <v>194</v>
      </c>
      <c r="D215" s="76">
        <f>15993-6+50</f>
        <v>16037</v>
      </c>
      <c r="E215" s="75">
        <f>'[1]Buget 2024'!D215</f>
        <v>16037</v>
      </c>
      <c r="F215" s="85">
        <f t="shared" ref="F215:F216" si="81">E215-D215</f>
        <v>0</v>
      </c>
      <c r="G215" s="117">
        <f t="shared" si="79"/>
        <v>0</v>
      </c>
    </row>
    <row r="216" spans="1:7" x14ac:dyDescent="0.2">
      <c r="A216" s="14"/>
      <c r="B216" s="29" t="s">
        <v>195</v>
      </c>
      <c r="C216" s="50" t="s">
        <v>196</v>
      </c>
      <c r="D216" s="76">
        <f>15993-6+50</f>
        <v>16037</v>
      </c>
      <c r="E216" s="75">
        <f>'[1]Buget 2024'!D216</f>
        <v>16037</v>
      </c>
      <c r="F216" s="85">
        <f t="shared" si="81"/>
        <v>0</v>
      </c>
      <c r="G216" s="117">
        <f t="shared" si="79"/>
        <v>0</v>
      </c>
    </row>
    <row r="217" spans="1:7" x14ac:dyDescent="0.2">
      <c r="A217" s="14" t="s">
        <v>29</v>
      </c>
      <c r="B217" s="7" t="s">
        <v>67</v>
      </c>
      <c r="C217" s="4" t="s">
        <v>68</v>
      </c>
      <c r="D217" s="101"/>
      <c r="E217" s="59"/>
      <c r="F217" s="59"/>
      <c r="G217" s="117" t="e">
        <f t="shared" si="79"/>
        <v>#DIV/0!</v>
      </c>
    </row>
    <row r="218" spans="1:7" x14ac:dyDescent="0.2">
      <c r="A218" s="14"/>
      <c r="B218" s="8" t="s">
        <v>193</v>
      </c>
      <c r="C218" s="49" t="s">
        <v>194</v>
      </c>
      <c r="D218" s="76">
        <v>447</v>
      </c>
      <c r="E218" s="75">
        <f>'[1]Buget 2024'!D218</f>
        <v>447</v>
      </c>
      <c r="F218" s="85">
        <f t="shared" ref="F218:F219" si="82">E218-D218</f>
        <v>0</v>
      </c>
      <c r="G218" s="117">
        <f t="shared" si="79"/>
        <v>0</v>
      </c>
    </row>
    <row r="219" spans="1:7" x14ac:dyDescent="0.2">
      <c r="A219" s="14"/>
      <c r="B219" s="29" t="s">
        <v>195</v>
      </c>
      <c r="C219" s="50" t="s">
        <v>196</v>
      </c>
      <c r="D219" s="76">
        <v>447</v>
      </c>
      <c r="E219" s="75">
        <f>'[1]Buget 2024'!D219</f>
        <v>447</v>
      </c>
      <c r="F219" s="85">
        <f t="shared" si="82"/>
        <v>0</v>
      </c>
      <c r="G219" s="117">
        <f t="shared" si="79"/>
        <v>0</v>
      </c>
    </row>
    <row r="220" spans="1:7" x14ac:dyDescent="0.2">
      <c r="A220" s="14" t="s">
        <v>29</v>
      </c>
      <c r="B220" s="7" t="s">
        <v>69</v>
      </c>
      <c r="C220" s="4" t="s">
        <v>218</v>
      </c>
      <c r="D220" s="101"/>
      <c r="E220" s="59"/>
      <c r="F220" s="59"/>
      <c r="G220" s="117" t="e">
        <f t="shared" si="79"/>
        <v>#DIV/0!</v>
      </c>
    </row>
    <row r="221" spans="1:7" x14ac:dyDescent="0.2">
      <c r="A221" s="14"/>
      <c r="B221" s="8" t="s">
        <v>193</v>
      </c>
      <c r="C221" s="49" t="s">
        <v>194</v>
      </c>
      <c r="D221" s="76">
        <f>4592-33</f>
        <v>4559</v>
      </c>
      <c r="E221" s="75">
        <f>'[1]Buget 2024'!D221</f>
        <v>4559</v>
      </c>
      <c r="F221" s="85">
        <f t="shared" ref="F221:F222" si="83">E221-D221</f>
        <v>0</v>
      </c>
      <c r="G221" s="117">
        <f t="shared" si="79"/>
        <v>0</v>
      </c>
    </row>
    <row r="222" spans="1:7" x14ac:dyDescent="0.2">
      <c r="A222" s="14"/>
      <c r="B222" s="29" t="s">
        <v>195</v>
      </c>
      <c r="C222" s="50" t="s">
        <v>196</v>
      </c>
      <c r="D222" s="76">
        <f>4592-33</f>
        <v>4559</v>
      </c>
      <c r="E222" s="75">
        <f>'[1]Buget 2024'!D222</f>
        <v>4559</v>
      </c>
      <c r="F222" s="85">
        <f t="shared" si="83"/>
        <v>0</v>
      </c>
      <c r="G222" s="117">
        <f t="shared" si="79"/>
        <v>0</v>
      </c>
    </row>
    <row r="223" spans="1:7" x14ac:dyDescent="0.2">
      <c r="A223" s="14" t="s">
        <v>29</v>
      </c>
      <c r="B223" s="7" t="s">
        <v>70</v>
      </c>
      <c r="C223" s="4" t="s">
        <v>219</v>
      </c>
      <c r="D223" s="101"/>
      <c r="E223" s="59"/>
      <c r="F223" s="59"/>
      <c r="G223" s="117" t="e">
        <f t="shared" si="79"/>
        <v>#DIV/0!</v>
      </c>
    </row>
    <row r="224" spans="1:7" x14ac:dyDescent="0.2">
      <c r="A224" s="14"/>
      <c r="B224" s="8" t="s">
        <v>193</v>
      </c>
      <c r="C224" s="49" t="s">
        <v>194</v>
      </c>
      <c r="D224" s="76">
        <f>23655+600</f>
        <v>24255</v>
      </c>
      <c r="E224" s="75">
        <f>'[1]Buget 2024'!D224</f>
        <v>24255</v>
      </c>
      <c r="F224" s="85">
        <f t="shared" ref="F224:F225" si="84">E224-D224</f>
        <v>0</v>
      </c>
      <c r="G224" s="117">
        <f t="shared" si="79"/>
        <v>0</v>
      </c>
    </row>
    <row r="225" spans="1:7" x14ac:dyDescent="0.2">
      <c r="A225" s="14"/>
      <c r="B225" s="29" t="s">
        <v>195</v>
      </c>
      <c r="C225" s="50" t="s">
        <v>196</v>
      </c>
      <c r="D225" s="76">
        <f>23655+600</f>
        <v>24255</v>
      </c>
      <c r="E225" s="75">
        <f>'[1]Buget 2024'!D225</f>
        <v>24255</v>
      </c>
      <c r="F225" s="85">
        <f t="shared" si="84"/>
        <v>0</v>
      </c>
      <c r="G225" s="117">
        <f t="shared" si="79"/>
        <v>0</v>
      </c>
    </row>
    <row r="226" spans="1:7" x14ac:dyDescent="0.2">
      <c r="A226" s="14" t="s">
        <v>29</v>
      </c>
      <c r="B226" s="7" t="s">
        <v>71</v>
      </c>
      <c r="C226" s="4" t="s">
        <v>220</v>
      </c>
      <c r="D226" s="59"/>
      <c r="E226" s="59"/>
      <c r="F226" s="59"/>
      <c r="G226" s="117" t="e">
        <f t="shared" si="79"/>
        <v>#DIV/0!</v>
      </c>
    </row>
    <row r="227" spans="1:7" x14ac:dyDescent="0.2">
      <c r="A227" s="14"/>
      <c r="B227" s="8" t="s">
        <v>193</v>
      </c>
      <c r="C227" s="49" t="s">
        <v>194</v>
      </c>
      <c r="D227" s="76">
        <f>37653-167</f>
        <v>37486</v>
      </c>
      <c r="E227" s="75">
        <f>'[1]Buget 2024'!D227</f>
        <v>37486</v>
      </c>
      <c r="F227" s="85">
        <f t="shared" ref="F227:F228" si="85">E227-D227</f>
        <v>0</v>
      </c>
      <c r="G227" s="117">
        <f t="shared" si="79"/>
        <v>0</v>
      </c>
    </row>
    <row r="228" spans="1:7" x14ac:dyDescent="0.2">
      <c r="A228" s="14"/>
      <c r="B228" s="29" t="s">
        <v>195</v>
      </c>
      <c r="C228" s="50" t="s">
        <v>196</v>
      </c>
      <c r="D228" s="76">
        <f>37653-167</f>
        <v>37486</v>
      </c>
      <c r="E228" s="75">
        <f>'[1]Buget 2024'!D228</f>
        <v>37486</v>
      </c>
      <c r="F228" s="85">
        <f t="shared" si="85"/>
        <v>0</v>
      </c>
      <c r="G228" s="117">
        <f t="shared" si="79"/>
        <v>0</v>
      </c>
    </row>
    <row r="229" spans="1:7" x14ac:dyDescent="0.2">
      <c r="A229" s="24" t="s">
        <v>29</v>
      </c>
      <c r="B229" s="40" t="s">
        <v>72</v>
      </c>
      <c r="C229" s="5" t="s">
        <v>221</v>
      </c>
      <c r="D229" s="16"/>
      <c r="E229" s="16"/>
      <c r="F229" s="16"/>
      <c r="G229" s="117" t="e">
        <f t="shared" si="79"/>
        <v>#DIV/0!</v>
      </c>
    </row>
    <row r="230" spans="1:7" x14ac:dyDescent="0.2">
      <c r="A230" s="24"/>
      <c r="B230" s="11" t="s">
        <v>193</v>
      </c>
      <c r="C230" s="21" t="s">
        <v>194</v>
      </c>
      <c r="D230" s="12">
        <f>43193-229</f>
        <v>42964</v>
      </c>
      <c r="E230" s="12">
        <f>'[1]Buget 2024'!D230</f>
        <v>42964</v>
      </c>
      <c r="F230" s="12">
        <f t="shared" ref="F230:F231" si="86">E230-D230</f>
        <v>0</v>
      </c>
      <c r="G230" s="117">
        <f t="shared" si="79"/>
        <v>0</v>
      </c>
    </row>
    <row r="231" spans="1:7" x14ac:dyDescent="0.2">
      <c r="A231" s="24"/>
      <c r="B231" s="11" t="s">
        <v>195</v>
      </c>
      <c r="C231" s="21" t="s">
        <v>196</v>
      </c>
      <c r="D231" s="12">
        <f>43193-229</f>
        <v>42964</v>
      </c>
      <c r="E231" s="12">
        <f>'[1]Buget 2024'!D231</f>
        <v>42964</v>
      </c>
      <c r="F231" s="12">
        <f t="shared" si="86"/>
        <v>0</v>
      </c>
      <c r="G231" s="117">
        <f t="shared" si="79"/>
        <v>0</v>
      </c>
    </row>
    <row r="232" spans="1:7" x14ac:dyDescent="0.2">
      <c r="A232" s="11" t="s">
        <v>29</v>
      </c>
      <c r="B232" s="41" t="s">
        <v>73</v>
      </c>
      <c r="C232" s="1" t="s">
        <v>222</v>
      </c>
      <c r="D232" s="12"/>
      <c r="E232" s="12"/>
      <c r="F232" s="12"/>
      <c r="G232" s="117" t="e">
        <f t="shared" si="79"/>
        <v>#DIV/0!</v>
      </c>
    </row>
    <row r="233" spans="1:7" x14ac:dyDescent="0.2">
      <c r="A233" s="11"/>
      <c r="B233" s="11" t="s">
        <v>193</v>
      </c>
      <c r="C233" s="21" t="s">
        <v>194</v>
      </c>
      <c r="D233" s="12">
        <f t="shared" ref="D233:F234" si="87">D236</f>
        <v>40</v>
      </c>
      <c r="E233" s="12">
        <f t="shared" si="87"/>
        <v>40</v>
      </c>
      <c r="F233" s="12">
        <f t="shared" si="87"/>
        <v>0</v>
      </c>
      <c r="G233" s="117">
        <f t="shared" si="79"/>
        <v>0</v>
      </c>
    </row>
    <row r="234" spans="1:7" x14ac:dyDescent="0.2">
      <c r="A234" s="11"/>
      <c r="B234" s="11" t="s">
        <v>195</v>
      </c>
      <c r="C234" s="21" t="s">
        <v>196</v>
      </c>
      <c r="D234" s="16">
        <f t="shared" si="87"/>
        <v>40</v>
      </c>
      <c r="E234" s="16">
        <f t="shared" si="87"/>
        <v>40</v>
      </c>
      <c r="F234" s="16">
        <f t="shared" si="87"/>
        <v>0</v>
      </c>
      <c r="G234" s="117">
        <f t="shared" si="79"/>
        <v>0</v>
      </c>
    </row>
    <row r="235" spans="1:7" x14ac:dyDescent="0.2">
      <c r="A235" s="14" t="s">
        <v>29</v>
      </c>
      <c r="B235" s="7" t="s">
        <v>74</v>
      </c>
      <c r="C235" s="4" t="s">
        <v>223</v>
      </c>
      <c r="D235" s="13"/>
      <c r="E235" s="13"/>
      <c r="F235" s="13"/>
      <c r="G235" s="117" t="e">
        <f t="shared" si="79"/>
        <v>#DIV/0!</v>
      </c>
    </row>
    <row r="236" spans="1:7" x14ac:dyDescent="0.2">
      <c r="A236" s="14"/>
      <c r="B236" s="8" t="s">
        <v>193</v>
      </c>
      <c r="C236" s="49" t="s">
        <v>194</v>
      </c>
      <c r="D236" s="13">
        <v>40</v>
      </c>
      <c r="E236" s="75">
        <f>'[1]Buget 2024'!D236</f>
        <v>40</v>
      </c>
      <c r="F236" s="85">
        <f t="shared" ref="F236:F237" si="88">E236-D236</f>
        <v>0</v>
      </c>
      <c r="G236" s="117">
        <f t="shared" si="79"/>
        <v>0</v>
      </c>
    </row>
    <row r="237" spans="1:7" x14ac:dyDescent="0.2">
      <c r="A237" s="14"/>
      <c r="B237" s="29" t="s">
        <v>195</v>
      </c>
      <c r="C237" s="50" t="s">
        <v>196</v>
      </c>
      <c r="D237" s="13">
        <v>40</v>
      </c>
      <c r="E237" s="75">
        <f>'[1]Buget 2024'!D237</f>
        <v>40</v>
      </c>
      <c r="F237" s="85">
        <f t="shared" si="88"/>
        <v>0</v>
      </c>
      <c r="G237" s="117">
        <f t="shared" si="79"/>
        <v>0</v>
      </c>
    </row>
    <row r="238" spans="1:7" x14ac:dyDescent="0.2">
      <c r="A238" s="11" t="s">
        <v>29</v>
      </c>
      <c r="B238" s="39" t="s">
        <v>75</v>
      </c>
      <c r="C238" s="1" t="s">
        <v>76</v>
      </c>
      <c r="D238" s="12"/>
      <c r="E238" s="12"/>
      <c r="F238" s="12"/>
      <c r="G238" s="117" t="e">
        <f t="shared" si="79"/>
        <v>#DIV/0!</v>
      </c>
    </row>
    <row r="239" spans="1:7" x14ac:dyDescent="0.2">
      <c r="A239" s="11"/>
      <c r="B239" s="11" t="s">
        <v>193</v>
      </c>
      <c r="C239" s="21" t="s">
        <v>194</v>
      </c>
      <c r="D239" s="12">
        <f t="shared" ref="D239:F240" si="89">D242+D245+D248+D251</f>
        <v>2301</v>
      </c>
      <c r="E239" s="12">
        <f t="shared" si="89"/>
        <v>2301</v>
      </c>
      <c r="F239" s="12">
        <f t="shared" si="89"/>
        <v>0</v>
      </c>
      <c r="G239" s="117">
        <f t="shared" si="79"/>
        <v>0</v>
      </c>
    </row>
    <row r="240" spans="1:7" x14ac:dyDescent="0.2">
      <c r="A240" s="11"/>
      <c r="B240" s="11" t="s">
        <v>195</v>
      </c>
      <c r="C240" s="21" t="s">
        <v>196</v>
      </c>
      <c r="D240" s="12">
        <f t="shared" si="89"/>
        <v>2301</v>
      </c>
      <c r="E240" s="12">
        <f t="shared" si="89"/>
        <v>2301</v>
      </c>
      <c r="F240" s="12">
        <f t="shared" si="89"/>
        <v>0</v>
      </c>
      <c r="G240" s="117">
        <f t="shared" si="79"/>
        <v>0</v>
      </c>
    </row>
    <row r="241" spans="1:7" x14ac:dyDescent="0.2">
      <c r="A241" s="14" t="s">
        <v>29</v>
      </c>
      <c r="B241" s="7" t="s">
        <v>77</v>
      </c>
      <c r="C241" s="4" t="s">
        <v>78</v>
      </c>
      <c r="D241" s="13"/>
      <c r="E241" s="13"/>
      <c r="F241" s="13"/>
      <c r="G241" s="117" t="e">
        <f t="shared" si="79"/>
        <v>#DIV/0!</v>
      </c>
    </row>
    <row r="242" spans="1:7" x14ac:dyDescent="0.2">
      <c r="A242" s="14"/>
      <c r="B242" s="8" t="s">
        <v>193</v>
      </c>
      <c r="C242" s="49" t="s">
        <v>194</v>
      </c>
      <c r="D242" s="76">
        <v>30</v>
      </c>
      <c r="E242" s="75">
        <f>'[1]Buget 2024'!D242</f>
        <v>30</v>
      </c>
      <c r="F242" s="85">
        <f t="shared" ref="F242:F243" si="90">E242-D242</f>
        <v>0</v>
      </c>
      <c r="G242" s="117">
        <f t="shared" si="79"/>
        <v>0</v>
      </c>
    </row>
    <row r="243" spans="1:7" x14ac:dyDescent="0.2">
      <c r="A243" s="14"/>
      <c r="B243" s="29" t="s">
        <v>195</v>
      </c>
      <c r="C243" s="50" t="s">
        <v>196</v>
      </c>
      <c r="D243" s="76">
        <v>30</v>
      </c>
      <c r="E243" s="75">
        <f>'[1]Buget 2024'!D243</f>
        <v>30</v>
      </c>
      <c r="F243" s="85">
        <f t="shared" si="90"/>
        <v>0</v>
      </c>
      <c r="G243" s="117">
        <f t="shared" si="79"/>
        <v>0</v>
      </c>
    </row>
    <row r="244" spans="1:7" x14ac:dyDescent="0.2">
      <c r="A244" s="14" t="s">
        <v>29</v>
      </c>
      <c r="B244" s="7" t="s">
        <v>79</v>
      </c>
      <c r="C244" s="4" t="s">
        <v>80</v>
      </c>
      <c r="D244" s="76"/>
      <c r="E244" s="13"/>
      <c r="F244" s="13"/>
      <c r="G244" s="117" t="e">
        <f t="shared" si="79"/>
        <v>#DIV/0!</v>
      </c>
    </row>
    <row r="245" spans="1:7" x14ac:dyDescent="0.2">
      <c r="A245" s="14"/>
      <c r="B245" s="8" t="s">
        <v>193</v>
      </c>
      <c r="C245" s="49" t="s">
        <v>194</v>
      </c>
      <c r="D245" s="76">
        <v>102</v>
      </c>
      <c r="E245" s="75">
        <f>'[1]Buget 2024'!D245</f>
        <v>102</v>
      </c>
      <c r="F245" s="85">
        <f t="shared" ref="F245:F246" si="91">E245-D245</f>
        <v>0</v>
      </c>
      <c r="G245" s="117">
        <f t="shared" si="79"/>
        <v>0</v>
      </c>
    </row>
    <row r="246" spans="1:7" x14ac:dyDescent="0.2">
      <c r="A246" s="14"/>
      <c r="B246" s="29" t="s">
        <v>195</v>
      </c>
      <c r="C246" s="50" t="s">
        <v>196</v>
      </c>
      <c r="D246" s="76">
        <v>102</v>
      </c>
      <c r="E246" s="75">
        <f>'[1]Buget 2024'!D246</f>
        <v>102</v>
      </c>
      <c r="F246" s="85">
        <f t="shared" si="91"/>
        <v>0</v>
      </c>
      <c r="G246" s="117">
        <f t="shared" si="79"/>
        <v>0</v>
      </c>
    </row>
    <row r="247" spans="1:7" x14ac:dyDescent="0.2">
      <c r="A247" s="14" t="s">
        <v>29</v>
      </c>
      <c r="B247" s="7" t="s">
        <v>81</v>
      </c>
      <c r="C247" s="4" t="s">
        <v>82</v>
      </c>
      <c r="D247" s="76"/>
      <c r="E247" s="13"/>
      <c r="F247" s="13"/>
      <c r="G247" s="117" t="e">
        <f t="shared" si="79"/>
        <v>#DIV/0!</v>
      </c>
    </row>
    <row r="248" spans="1:7" x14ac:dyDescent="0.2">
      <c r="A248" s="14"/>
      <c r="B248" s="8" t="s">
        <v>193</v>
      </c>
      <c r="C248" s="49" t="s">
        <v>194</v>
      </c>
      <c r="D248" s="76">
        <v>2149</v>
      </c>
      <c r="E248" s="75">
        <f>'[1]Buget 2024'!D248</f>
        <v>2149</v>
      </c>
      <c r="F248" s="85">
        <f t="shared" ref="F248:F249" si="92">E248-D248</f>
        <v>0</v>
      </c>
      <c r="G248" s="117">
        <f t="shared" si="79"/>
        <v>0</v>
      </c>
    </row>
    <row r="249" spans="1:7" x14ac:dyDescent="0.2">
      <c r="A249" s="14"/>
      <c r="B249" s="29" t="s">
        <v>195</v>
      </c>
      <c r="C249" s="50" t="s">
        <v>196</v>
      </c>
      <c r="D249" s="76">
        <v>2149</v>
      </c>
      <c r="E249" s="75">
        <f>'[1]Buget 2024'!D249</f>
        <v>2149</v>
      </c>
      <c r="F249" s="85">
        <f t="shared" si="92"/>
        <v>0</v>
      </c>
      <c r="G249" s="117">
        <f t="shared" si="79"/>
        <v>0</v>
      </c>
    </row>
    <row r="250" spans="1:7" x14ac:dyDescent="0.2">
      <c r="A250" s="14" t="s">
        <v>29</v>
      </c>
      <c r="B250" s="7" t="s">
        <v>83</v>
      </c>
      <c r="C250" s="4" t="s">
        <v>224</v>
      </c>
      <c r="D250" s="76"/>
      <c r="E250" s="13"/>
      <c r="F250" s="13"/>
      <c r="G250" s="117" t="e">
        <f t="shared" si="79"/>
        <v>#DIV/0!</v>
      </c>
    </row>
    <row r="251" spans="1:7" x14ac:dyDescent="0.2">
      <c r="A251" s="14"/>
      <c r="B251" s="8" t="s">
        <v>193</v>
      </c>
      <c r="C251" s="49" t="s">
        <v>194</v>
      </c>
      <c r="D251" s="76">
        <v>20</v>
      </c>
      <c r="E251" s="75">
        <f>'[1]Buget 2024'!D251</f>
        <v>20</v>
      </c>
      <c r="F251" s="85">
        <f t="shared" ref="F251:F252" si="93">E251-D251</f>
        <v>0</v>
      </c>
      <c r="G251" s="117">
        <f t="shared" si="79"/>
        <v>0</v>
      </c>
    </row>
    <row r="252" spans="1:7" x14ac:dyDescent="0.2">
      <c r="A252" s="14"/>
      <c r="B252" s="29" t="s">
        <v>195</v>
      </c>
      <c r="C252" s="50" t="s">
        <v>196</v>
      </c>
      <c r="D252" s="13">
        <v>20</v>
      </c>
      <c r="E252" s="75">
        <f>'[1]Buget 2024'!D252</f>
        <v>20</v>
      </c>
      <c r="F252" s="85">
        <f t="shared" si="93"/>
        <v>0</v>
      </c>
      <c r="G252" s="117">
        <f t="shared" si="79"/>
        <v>0</v>
      </c>
    </row>
    <row r="253" spans="1:7" x14ac:dyDescent="0.2">
      <c r="A253" s="11" t="s">
        <v>29</v>
      </c>
      <c r="B253" s="39" t="s">
        <v>84</v>
      </c>
      <c r="C253" s="1" t="s">
        <v>85</v>
      </c>
      <c r="D253" s="12"/>
      <c r="E253" s="12"/>
      <c r="F253" s="12"/>
      <c r="G253" s="117" t="e">
        <f t="shared" si="79"/>
        <v>#DIV/0!</v>
      </c>
    </row>
    <row r="254" spans="1:7" x14ac:dyDescent="0.2">
      <c r="A254" s="11"/>
      <c r="B254" s="11" t="s">
        <v>193</v>
      </c>
      <c r="C254" s="21" t="s">
        <v>194</v>
      </c>
      <c r="D254" s="12">
        <f t="shared" ref="D254:F255" si="94">D257+D260+D263</f>
        <v>6861</v>
      </c>
      <c r="E254" s="12">
        <f t="shared" si="94"/>
        <v>6861</v>
      </c>
      <c r="F254" s="12">
        <f t="shared" si="94"/>
        <v>0</v>
      </c>
      <c r="G254" s="117">
        <f t="shared" si="79"/>
        <v>0</v>
      </c>
    </row>
    <row r="255" spans="1:7" x14ac:dyDescent="0.2">
      <c r="A255" s="11"/>
      <c r="B255" s="11" t="s">
        <v>195</v>
      </c>
      <c r="C255" s="21" t="s">
        <v>196</v>
      </c>
      <c r="D255" s="12">
        <f t="shared" si="94"/>
        <v>6861</v>
      </c>
      <c r="E255" s="12">
        <f t="shared" si="94"/>
        <v>6861</v>
      </c>
      <c r="F255" s="12">
        <f t="shared" si="94"/>
        <v>0</v>
      </c>
      <c r="G255" s="117">
        <f t="shared" si="79"/>
        <v>0</v>
      </c>
    </row>
    <row r="256" spans="1:7" x14ac:dyDescent="0.2">
      <c r="A256" s="14" t="s">
        <v>29</v>
      </c>
      <c r="B256" s="7" t="s">
        <v>86</v>
      </c>
      <c r="C256" s="4" t="s">
        <v>225</v>
      </c>
      <c r="D256" s="13"/>
      <c r="E256" s="13"/>
      <c r="F256" s="13"/>
      <c r="G256" s="117" t="e">
        <f t="shared" si="79"/>
        <v>#DIV/0!</v>
      </c>
    </row>
    <row r="257" spans="1:7" x14ac:dyDescent="0.2">
      <c r="A257" s="14"/>
      <c r="B257" s="8" t="s">
        <v>193</v>
      </c>
      <c r="C257" s="49" t="s">
        <v>194</v>
      </c>
      <c r="D257" s="76">
        <f>2792-30</f>
        <v>2762</v>
      </c>
      <c r="E257" s="75">
        <f>'[1]Buget 2024'!D257</f>
        <v>2762</v>
      </c>
      <c r="F257" s="85">
        <f t="shared" ref="F257:F258" si="95">E257-D257</f>
        <v>0</v>
      </c>
      <c r="G257" s="117">
        <f t="shared" si="79"/>
        <v>0</v>
      </c>
    </row>
    <row r="258" spans="1:7" x14ac:dyDescent="0.2">
      <c r="A258" s="14"/>
      <c r="B258" s="29" t="s">
        <v>195</v>
      </c>
      <c r="C258" s="50" t="s">
        <v>196</v>
      </c>
      <c r="D258" s="76">
        <f>2792-30</f>
        <v>2762</v>
      </c>
      <c r="E258" s="75">
        <f>'[1]Buget 2024'!D258</f>
        <v>2762</v>
      </c>
      <c r="F258" s="85">
        <f t="shared" si="95"/>
        <v>0</v>
      </c>
      <c r="G258" s="117">
        <f t="shared" si="79"/>
        <v>0</v>
      </c>
    </row>
    <row r="259" spans="1:7" x14ac:dyDescent="0.2">
      <c r="A259" s="14" t="s">
        <v>29</v>
      </c>
      <c r="B259" s="7" t="s">
        <v>87</v>
      </c>
      <c r="C259" s="4" t="s">
        <v>226</v>
      </c>
      <c r="D259" s="76"/>
      <c r="E259" s="13"/>
      <c r="F259" s="13"/>
      <c r="G259" s="117" t="e">
        <f t="shared" si="79"/>
        <v>#DIV/0!</v>
      </c>
    </row>
    <row r="260" spans="1:7" x14ac:dyDescent="0.2">
      <c r="A260" s="14"/>
      <c r="B260" s="8" t="s">
        <v>193</v>
      </c>
      <c r="C260" s="49" t="s">
        <v>194</v>
      </c>
      <c r="D260" s="76">
        <f>119-19</f>
        <v>100</v>
      </c>
      <c r="E260" s="75">
        <f>'[1]Buget 2024'!D260</f>
        <v>100</v>
      </c>
      <c r="F260" s="85">
        <f t="shared" ref="F260:F261" si="96">E260-D260</f>
        <v>0</v>
      </c>
      <c r="G260" s="117">
        <f t="shared" si="79"/>
        <v>0</v>
      </c>
    </row>
    <row r="261" spans="1:7" x14ac:dyDescent="0.2">
      <c r="A261" s="14"/>
      <c r="B261" s="29" t="s">
        <v>195</v>
      </c>
      <c r="C261" s="50" t="s">
        <v>196</v>
      </c>
      <c r="D261" s="76">
        <f>119-19</f>
        <v>100</v>
      </c>
      <c r="E261" s="75">
        <f>'[1]Buget 2024'!D261</f>
        <v>100</v>
      </c>
      <c r="F261" s="85">
        <f t="shared" si="96"/>
        <v>0</v>
      </c>
      <c r="G261" s="117">
        <f t="shared" si="79"/>
        <v>0</v>
      </c>
    </row>
    <row r="262" spans="1:7" x14ac:dyDescent="0.2">
      <c r="A262" s="14" t="s">
        <v>29</v>
      </c>
      <c r="B262" s="7" t="s">
        <v>88</v>
      </c>
      <c r="C262" s="4" t="s">
        <v>89</v>
      </c>
      <c r="D262" s="76"/>
      <c r="E262" s="13"/>
      <c r="F262" s="13"/>
      <c r="G262" s="117" t="e">
        <f t="shared" si="79"/>
        <v>#DIV/0!</v>
      </c>
    </row>
    <row r="263" spans="1:7" x14ac:dyDescent="0.2">
      <c r="A263" s="14"/>
      <c r="B263" s="8" t="s">
        <v>193</v>
      </c>
      <c r="C263" s="49" t="s">
        <v>194</v>
      </c>
      <c r="D263" s="76">
        <f>4031-32</f>
        <v>3999</v>
      </c>
      <c r="E263" s="75">
        <f>'[1]Buget 2024'!D263</f>
        <v>3999</v>
      </c>
      <c r="F263" s="85">
        <f t="shared" ref="F263:F264" si="97">E263-D263</f>
        <v>0</v>
      </c>
      <c r="G263" s="117">
        <f t="shared" si="79"/>
        <v>0</v>
      </c>
    </row>
    <row r="264" spans="1:7" x14ac:dyDescent="0.2">
      <c r="A264" s="14"/>
      <c r="B264" s="29" t="s">
        <v>195</v>
      </c>
      <c r="C264" s="50" t="s">
        <v>196</v>
      </c>
      <c r="D264" s="76">
        <f>4031-32</f>
        <v>3999</v>
      </c>
      <c r="E264" s="75">
        <f>'[1]Buget 2024'!D264</f>
        <v>3999</v>
      </c>
      <c r="F264" s="85">
        <f t="shared" si="97"/>
        <v>0</v>
      </c>
      <c r="G264" s="117">
        <f t="shared" si="79"/>
        <v>0</v>
      </c>
    </row>
    <row r="265" spans="1:7" x14ac:dyDescent="0.2">
      <c r="A265" s="11" t="s">
        <v>29</v>
      </c>
      <c r="B265" s="39" t="s">
        <v>90</v>
      </c>
      <c r="C265" s="1" t="s">
        <v>227</v>
      </c>
      <c r="D265" s="12"/>
      <c r="E265" s="12"/>
      <c r="F265" s="12"/>
      <c r="G265" s="117" t="e">
        <f t="shared" si="79"/>
        <v>#DIV/0!</v>
      </c>
    </row>
    <row r="266" spans="1:7" x14ac:dyDescent="0.2">
      <c r="A266" s="11"/>
      <c r="B266" s="11" t="s">
        <v>193</v>
      </c>
      <c r="C266" s="21" t="s">
        <v>194</v>
      </c>
      <c r="D266" s="12">
        <f t="shared" ref="D266:F267" si="98">D269+D272</f>
        <v>4254</v>
      </c>
      <c r="E266" s="12">
        <f t="shared" si="98"/>
        <v>4254</v>
      </c>
      <c r="F266" s="12">
        <f t="shared" si="98"/>
        <v>0</v>
      </c>
      <c r="G266" s="117">
        <f t="shared" si="79"/>
        <v>0</v>
      </c>
    </row>
    <row r="267" spans="1:7" x14ac:dyDescent="0.2">
      <c r="A267" s="11"/>
      <c r="B267" s="11" t="s">
        <v>195</v>
      </c>
      <c r="C267" s="21" t="s">
        <v>196</v>
      </c>
      <c r="D267" s="12">
        <f t="shared" si="98"/>
        <v>4254</v>
      </c>
      <c r="E267" s="12">
        <f t="shared" si="98"/>
        <v>4254</v>
      </c>
      <c r="F267" s="12">
        <f t="shared" si="98"/>
        <v>0</v>
      </c>
      <c r="G267" s="117">
        <f t="shared" si="79"/>
        <v>0</v>
      </c>
    </row>
    <row r="268" spans="1:7" x14ac:dyDescent="0.2">
      <c r="A268" s="14" t="s">
        <v>29</v>
      </c>
      <c r="B268" s="7" t="s">
        <v>91</v>
      </c>
      <c r="C268" s="4" t="s">
        <v>228</v>
      </c>
      <c r="D268" s="13"/>
      <c r="E268" s="13"/>
      <c r="F268" s="13"/>
      <c r="G268" s="117" t="e">
        <f t="shared" si="79"/>
        <v>#DIV/0!</v>
      </c>
    </row>
    <row r="269" spans="1:7" x14ac:dyDescent="0.2">
      <c r="A269" s="14"/>
      <c r="B269" s="8" t="s">
        <v>193</v>
      </c>
      <c r="C269" s="49" t="s">
        <v>194</v>
      </c>
      <c r="D269" s="76">
        <v>3813</v>
      </c>
      <c r="E269" s="75">
        <f>'[1]Buget 2024'!D269</f>
        <v>3813</v>
      </c>
      <c r="F269" s="85">
        <f t="shared" ref="F269:F270" si="99">E269-D269</f>
        <v>0</v>
      </c>
      <c r="G269" s="117">
        <f t="shared" si="79"/>
        <v>0</v>
      </c>
    </row>
    <row r="270" spans="1:7" x14ac:dyDescent="0.2">
      <c r="A270" s="14"/>
      <c r="B270" s="29" t="s">
        <v>195</v>
      </c>
      <c r="C270" s="50" t="s">
        <v>196</v>
      </c>
      <c r="D270" s="76">
        <v>3813</v>
      </c>
      <c r="E270" s="75">
        <f>'[1]Buget 2024'!D270</f>
        <v>3813</v>
      </c>
      <c r="F270" s="85">
        <f t="shared" si="99"/>
        <v>0</v>
      </c>
      <c r="G270" s="117">
        <f t="shared" si="79"/>
        <v>0</v>
      </c>
    </row>
    <row r="271" spans="1:7" x14ac:dyDescent="0.2">
      <c r="A271" s="14" t="s">
        <v>29</v>
      </c>
      <c r="B271" s="7" t="s">
        <v>92</v>
      </c>
      <c r="C271" s="4" t="s">
        <v>229</v>
      </c>
      <c r="D271" s="76"/>
      <c r="E271" s="13"/>
      <c r="F271" s="13"/>
      <c r="G271" s="117" t="e">
        <f t="shared" si="79"/>
        <v>#DIV/0!</v>
      </c>
    </row>
    <row r="272" spans="1:7" x14ac:dyDescent="0.2">
      <c r="A272" s="14"/>
      <c r="B272" s="8" t="s">
        <v>193</v>
      </c>
      <c r="C272" s="49" t="s">
        <v>194</v>
      </c>
      <c r="D272" s="76">
        <v>441</v>
      </c>
      <c r="E272" s="75">
        <f>'[1]Buget 2024'!D272</f>
        <v>441</v>
      </c>
      <c r="F272" s="85">
        <f t="shared" ref="F272:F273" si="100">E272-D272</f>
        <v>0</v>
      </c>
      <c r="G272" s="117">
        <f t="shared" si="79"/>
        <v>0</v>
      </c>
    </row>
    <row r="273" spans="1:7" x14ac:dyDescent="0.2">
      <c r="A273" s="14"/>
      <c r="B273" s="29" t="s">
        <v>195</v>
      </c>
      <c r="C273" s="50" t="s">
        <v>196</v>
      </c>
      <c r="D273" s="76">
        <v>441</v>
      </c>
      <c r="E273" s="75">
        <f>'[1]Buget 2024'!D273</f>
        <v>441</v>
      </c>
      <c r="F273" s="85">
        <f t="shared" si="100"/>
        <v>0</v>
      </c>
      <c r="G273" s="117">
        <f t="shared" si="79"/>
        <v>0</v>
      </c>
    </row>
    <row r="274" spans="1:7" x14ac:dyDescent="0.2">
      <c r="A274" s="24" t="s">
        <v>29</v>
      </c>
      <c r="B274" s="40" t="s">
        <v>93</v>
      </c>
      <c r="C274" s="5" t="s">
        <v>94</v>
      </c>
      <c r="D274" s="16"/>
      <c r="E274" s="16"/>
      <c r="F274" s="16"/>
      <c r="G274" s="117" t="e">
        <f t="shared" ref="G274:G337" si="101">F274/D274*100</f>
        <v>#DIV/0!</v>
      </c>
    </row>
    <row r="275" spans="1:7" x14ac:dyDescent="0.2">
      <c r="A275" s="24"/>
      <c r="B275" s="11" t="s">
        <v>193</v>
      </c>
      <c r="C275" s="21" t="s">
        <v>194</v>
      </c>
      <c r="D275" s="16">
        <f>2232-100</f>
        <v>2132</v>
      </c>
      <c r="E275" s="16">
        <f>'[1]Buget 2024'!D275</f>
        <v>2132</v>
      </c>
      <c r="F275" s="16">
        <f t="shared" ref="F275:F276" si="102">E275-D275</f>
        <v>0</v>
      </c>
      <c r="G275" s="117">
        <f t="shared" si="101"/>
        <v>0</v>
      </c>
    </row>
    <row r="276" spans="1:7" x14ac:dyDescent="0.2">
      <c r="A276" s="24"/>
      <c r="B276" s="11" t="s">
        <v>195</v>
      </c>
      <c r="C276" s="21" t="s">
        <v>196</v>
      </c>
      <c r="D276" s="16">
        <f>2232-100</f>
        <v>2132</v>
      </c>
      <c r="E276" s="16">
        <f>'[1]Buget 2024'!D276</f>
        <v>2132</v>
      </c>
      <c r="F276" s="16">
        <f t="shared" si="102"/>
        <v>0</v>
      </c>
      <c r="G276" s="117">
        <f t="shared" si="101"/>
        <v>0</v>
      </c>
    </row>
    <row r="277" spans="1:7" x14ac:dyDescent="0.2">
      <c r="A277" s="24" t="s">
        <v>29</v>
      </c>
      <c r="B277" s="40" t="s">
        <v>95</v>
      </c>
      <c r="C277" s="5" t="s">
        <v>230</v>
      </c>
      <c r="D277" s="16"/>
      <c r="E277" s="16"/>
      <c r="F277" s="16"/>
      <c r="G277" s="117" t="e">
        <f t="shared" si="101"/>
        <v>#DIV/0!</v>
      </c>
    </row>
    <row r="278" spans="1:7" x14ac:dyDescent="0.2">
      <c r="A278" s="24"/>
      <c r="B278" s="11" t="s">
        <v>193</v>
      </c>
      <c r="C278" s="21" t="s">
        <v>194</v>
      </c>
      <c r="D278" s="12">
        <f>431-23</f>
        <v>408</v>
      </c>
      <c r="E278" s="12">
        <f>'[1]Buget 2024'!D278</f>
        <v>408</v>
      </c>
      <c r="F278" s="12">
        <f t="shared" ref="F278:F279" si="103">E278-D278</f>
        <v>0</v>
      </c>
      <c r="G278" s="117">
        <f t="shared" si="101"/>
        <v>0</v>
      </c>
    </row>
    <row r="279" spans="1:7" x14ac:dyDescent="0.2">
      <c r="A279" s="24"/>
      <c r="B279" s="11" t="s">
        <v>195</v>
      </c>
      <c r="C279" s="21" t="s">
        <v>196</v>
      </c>
      <c r="D279" s="12">
        <f>431-23</f>
        <v>408</v>
      </c>
      <c r="E279" s="12">
        <f>'[1]Buget 2024'!D279</f>
        <v>408</v>
      </c>
      <c r="F279" s="12">
        <f t="shared" si="103"/>
        <v>0</v>
      </c>
      <c r="G279" s="117">
        <f t="shared" si="101"/>
        <v>0</v>
      </c>
    </row>
    <row r="280" spans="1:7" x14ac:dyDescent="0.2">
      <c r="A280" s="24" t="s">
        <v>29</v>
      </c>
      <c r="B280" s="40" t="s">
        <v>96</v>
      </c>
      <c r="C280" s="5" t="s">
        <v>231</v>
      </c>
      <c r="D280" s="16"/>
      <c r="E280" s="16"/>
      <c r="F280" s="16"/>
      <c r="G280" s="117" t="e">
        <f t="shared" si="101"/>
        <v>#DIV/0!</v>
      </c>
    </row>
    <row r="281" spans="1:7" x14ac:dyDescent="0.2">
      <c r="A281" s="24"/>
      <c r="B281" s="11" t="s">
        <v>193</v>
      </c>
      <c r="C281" s="21" t="s">
        <v>194</v>
      </c>
      <c r="D281" s="12">
        <f>4540-95-36+250</f>
        <v>4659</v>
      </c>
      <c r="E281" s="12">
        <f>'[1]Buget 2024'!D281</f>
        <v>4659</v>
      </c>
      <c r="F281" s="12">
        <f t="shared" ref="F281:F282" si="104">E281-D281</f>
        <v>0</v>
      </c>
      <c r="G281" s="117">
        <f t="shared" si="101"/>
        <v>0</v>
      </c>
    </row>
    <row r="282" spans="1:7" x14ac:dyDescent="0.2">
      <c r="A282" s="24"/>
      <c r="B282" s="11" t="s">
        <v>195</v>
      </c>
      <c r="C282" s="21" t="s">
        <v>196</v>
      </c>
      <c r="D282" s="12">
        <f>4540-95-36+250</f>
        <v>4659</v>
      </c>
      <c r="E282" s="12">
        <f>'[1]Buget 2024'!D282</f>
        <v>4659</v>
      </c>
      <c r="F282" s="12">
        <f t="shared" si="104"/>
        <v>0</v>
      </c>
      <c r="G282" s="117">
        <f t="shared" si="101"/>
        <v>0</v>
      </c>
    </row>
    <row r="283" spans="1:7" x14ac:dyDescent="0.2">
      <c r="A283" s="24" t="s">
        <v>29</v>
      </c>
      <c r="B283" s="40" t="s">
        <v>97</v>
      </c>
      <c r="C283" s="5" t="s">
        <v>232</v>
      </c>
      <c r="D283" s="16"/>
      <c r="E283" s="16"/>
      <c r="F283" s="16"/>
      <c r="G283" s="117" t="e">
        <f t="shared" si="101"/>
        <v>#DIV/0!</v>
      </c>
    </row>
    <row r="284" spans="1:7" x14ac:dyDescent="0.2">
      <c r="A284" s="24"/>
      <c r="B284" s="11" t="s">
        <v>193</v>
      </c>
      <c r="C284" s="21" t="s">
        <v>194</v>
      </c>
      <c r="D284" s="12">
        <v>2870</v>
      </c>
      <c r="E284" s="12">
        <f>'[1]Buget 2024'!D284</f>
        <v>2870</v>
      </c>
      <c r="F284" s="12">
        <f t="shared" ref="F284:F285" si="105">E284-D284</f>
        <v>0</v>
      </c>
      <c r="G284" s="117">
        <f t="shared" si="101"/>
        <v>0</v>
      </c>
    </row>
    <row r="285" spans="1:7" x14ac:dyDescent="0.2">
      <c r="A285" s="24"/>
      <c r="B285" s="11" t="s">
        <v>195</v>
      </c>
      <c r="C285" s="21" t="s">
        <v>196</v>
      </c>
      <c r="D285" s="12">
        <v>2870</v>
      </c>
      <c r="E285" s="12">
        <f>'[1]Buget 2024'!D285</f>
        <v>2870</v>
      </c>
      <c r="F285" s="12">
        <f t="shared" si="105"/>
        <v>0</v>
      </c>
      <c r="G285" s="117">
        <f t="shared" si="101"/>
        <v>0</v>
      </c>
    </row>
    <row r="286" spans="1:7" x14ac:dyDescent="0.2">
      <c r="A286" s="24" t="s">
        <v>29</v>
      </c>
      <c r="B286" s="40" t="s">
        <v>98</v>
      </c>
      <c r="C286" s="5" t="s">
        <v>233</v>
      </c>
      <c r="D286" s="16"/>
      <c r="E286" s="16"/>
      <c r="F286" s="16"/>
      <c r="G286" s="117" t="e">
        <f t="shared" si="101"/>
        <v>#DIV/0!</v>
      </c>
    </row>
    <row r="287" spans="1:7" x14ac:dyDescent="0.2">
      <c r="A287" s="24"/>
      <c r="B287" s="11" t="s">
        <v>193</v>
      </c>
      <c r="C287" s="21" t="s">
        <v>194</v>
      </c>
      <c r="D287" s="12">
        <f>2811-11</f>
        <v>2800</v>
      </c>
      <c r="E287" s="12">
        <f>'[1]Buget 2024'!D287</f>
        <v>2800</v>
      </c>
      <c r="F287" s="12">
        <f t="shared" ref="F287:F288" si="106">E287-D287</f>
        <v>0</v>
      </c>
      <c r="G287" s="117">
        <f t="shared" si="101"/>
        <v>0</v>
      </c>
    </row>
    <row r="288" spans="1:7" x14ac:dyDescent="0.2">
      <c r="A288" s="24"/>
      <c r="B288" s="11" t="s">
        <v>195</v>
      </c>
      <c r="C288" s="21" t="s">
        <v>196</v>
      </c>
      <c r="D288" s="12">
        <f>2811-11</f>
        <v>2800</v>
      </c>
      <c r="E288" s="12">
        <f>'[1]Buget 2024'!D288</f>
        <v>2800</v>
      </c>
      <c r="F288" s="12">
        <f t="shared" si="106"/>
        <v>0</v>
      </c>
      <c r="G288" s="117">
        <f t="shared" si="101"/>
        <v>0</v>
      </c>
    </row>
    <row r="289" spans="1:7" x14ac:dyDescent="0.2">
      <c r="A289" s="24" t="s">
        <v>29</v>
      </c>
      <c r="B289" s="40" t="s">
        <v>99</v>
      </c>
      <c r="C289" s="5" t="s">
        <v>234</v>
      </c>
      <c r="D289" s="16"/>
      <c r="E289" s="16"/>
      <c r="F289" s="16"/>
      <c r="G289" s="117" t="e">
        <f t="shared" si="101"/>
        <v>#DIV/0!</v>
      </c>
    </row>
    <row r="290" spans="1:7" x14ac:dyDescent="0.2">
      <c r="A290" s="24"/>
      <c r="B290" s="11" t="s">
        <v>193</v>
      </c>
      <c r="C290" s="21" t="s">
        <v>194</v>
      </c>
      <c r="D290" s="16">
        <f>7384-178</f>
        <v>7206</v>
      </c>
      <c r="E290" s="16">
        <f>'[1]Buget 2024'!D290</f>
        <v>7206</v>
      </c>
      <c r="F290" s="16">
        <f t="shared" ref="F290:F291" si="107">E290-D290</f>
        <v>0</v>
      </c>
      <c r="G290" s="117">
        <f t="shared" si="101"/>
        <v>0</v>
      </c>
    </row>
    <row r="291" spans="1:7" x14ac:dyDescent="0.2">
      <c r="A291" s="24"/>
      <c r="B291" s="11" t="s">
        <v>195</v>
      </c>
      <c r="C291" s="21" t="s">
        <v>196</v>
      </c>
      <c r="D291" s="16">
        <f>7384-178</f>
        <v>7206</v>
      </c>
      <c r="E291" s="16">
        <f>'[1]Buget 2024'!D291</f>
        <v>7206</v>
      </c>
      <c r="F291" s="16">
        <f t="shared" si="107"/>
        <v>0</v>
      </c>
      <c r="G291" s="117">
        <f t="shared" si="101"/>
        <v>0</v>
      </c>
    </row>
    <row r="292" spans="1:7" x14ac:dyDescent="0.2">
      <c r="A292" s="24" t="s">
        <v>29</v>
      </c>
      <c r="B292" s="40" t="s">
        <v>100</v>
      </c>
      <c r="C292" s="5" t="s">
        <v>235</v>
      </c>
      <c r="D292" s="16"/>
      <c r="E292" s="16"/>
      <c r="F292" s="16"/>
      <c r="G292" s="117" t="e">
        <f t="shared" si="101"/>
        <v>#DIV/0!</v>
      </c>
    </row>
    <row r="293" spans="1:7" x14ac:dyDescent="0.2">
      <c r="A293" s="24"/>
      <c r="B293" s="11" t="s">
        <v>193</v>
      </c>
      <c r="C293" s="21" t="s">
        <v>194</v>
      </c>
      <c r="D293" s="12">
        <f>3055-595</f>
        <v>2460</v>
      </c>
      <c r="E293" s="12">
        <f>'[1]Buget 2024'!D293</f>
        <v>2460</v>
      </c>
      <c r="F293" s="12">
        <f t="shared" ref="F293:F294" si="108">E293-D293</f>
        <v>0</v>
      </c>
      <c r="G293" s="117">
        <f t="shared" si="101"/>
        <v>0</v>
      </c>
    </row>
    <row r="294" spans="1:7" x14ac:dyDescent="0.2">
      <c r="A294" s="24"/>
      <c r="B294" s="11" t="s">
        <v>195</v>
      </c>
      <c r="C294" s="21" t="s">
        <v>196</v>
      </c>
      <c r="D294" s="12">
        <f>3055-595</f>
        <v>2460</v>
      </c>
      <c r="E294" s="12">
        <f>'[1]Buget 2024'!D294</f>
        <v>2460</v>
      </c>
      <c r="F294" s="12">
        <f t="shared" si="108"/>
        <v>0</v>
      </c>
      <c r="G294" s="117">
        <f t="shared" si="101"/>
        <v>0</v>
      </c>
    </row>
    <row r="295" spans="1:7" x14ac:dyDescent="0.2">
      <c r="A295" s="24" t="s">
        <v>29</v>
      </c>
      <c r="B295" s="40" t="s">
        <v>101</v>
      </c>
      <c r="C295" s="5" t="s">
        <v>236</v>
      </c>
      <c r="D295" s="12"/>
      <c r="E295" s="12"/>
      <c r="F295" s="12"/>
      <c r="G295" s="117" t="e">
        <f t="shared" si="101"/>
        <v>#DIV/0!</v>
      </c>
    </row>
    <row r="296" spans="1:7" x14ac:dyDescent="0.2">
      <c r="A296" s="24"/>
      <c r="B296" s="11" t="s">
        <v>193</v>
      </c>
      <c r="C296" s="21" t="s">
        <v>194</v>
      </c>
      <c r="D296" s="12">
        <v>2849</v>
      </c>
      <c r="E296" s="12">
        <f>'[1]Buget 2024'!D296</f>
        <v>2849</v>
      </c>
      <c r="F296" s="12">
        <f t="shared" ref="F296:F297" si="109">E296-D296</f>
        <v>0</v>
      </c>
      <c r="G296" s="117">
        <f t="shared" si="101"/>
        <v>0</v>
      </c>
    </row>
    <row r="297" spans="1:7" x14ac:dyDescent="0.2">
      <c r="A297" s="24"/>
      <c r="B297" s="11" t="s">
        <v>195</v>
      </c>
      <c r="C297" s="21" t="s">
        <v>196</v>
      </c>
      <c r="D297" s="12">
        <v>2849</v>
      </c>
      <c r="E297" s="12">
        <f>'[1]Buget 2024'!D297</f>
        <v>2849</v>
      </c>
      <c r="F297" s="12">
        <f t="shared" si="109"/>
        <v>0</v>
      </c>
      <c r="G297" s="117">
        <f t="shared" si="101"/>
        <v>0</v>
      </c>
    </row>
    <row r="298" spans="1:7" hidden="1" x14ac:dyDescent="0.2">
      <c r="A298" s="11" t="s">
        <v>29</v>
      </c>
      <c r="B298" s="39" t="s">
        <v>102</v>
      </c>
      <c r="C298" s="1" t="s">
        <v>237</v>
      </c>
      <c r="D298" s="12"/>
      <c r="E298" s="12"/>
      <c r="F298" s="12"/>
      <c r="G298" s="117" t="e">
        <f t="shared" si="101"/>
        <v>#DIV/0!</v>
      </c>
    </row>
    <row r="299" spans="1:7" hidden="1" x14ac:dyDescent="0.2">
      <c r="A299" s="11"/>
      <c r="B299" s="11" t="s">
        <v>193</v>
      </c>
      <c r="C299" s="21" t="s">
        <v>194</v>
      </c>
      <c r="D299" s="12">
        <v>0</v>
      </c>
      <c r="E299" s="12">
        <f t="shared" ref="E299:F300" si="110">E302</f>
        <v>0</v>
      </c>
      <c r="F299" s="12">
        <f t="shared" si="110"/>
        <v>0</v>
      </c>
      <c r="G299" s="117" t="e">
        <f t="shared" si="101"/>
        <v>#DIV/0!</v>
      </c>
    </row>
    <row r="300" spans="1:7" hidden="1" x14ac:dyDescent="0.2">
      <c r="A300" s="11"/>
      <c r="B300" s="11" t="s">
        <v>195</v>
      </c>
      <c r="C300" s="21" t="s">
        <v>196</v>
      </c>
      <c r="D300" s="12">
        <v>0</v>
      </c>
      <c r="E300" s="12">
        <f t="shared" si="110"/>
        <v>0</v>
      </c>
      <c r="F300" s="12">
        <f t="shared" si="110"/>
        <v>0</v>
      </c>
      <c r="G300" s="117" t="e">
        <f t="shared" si="101"/>
        <v>#DIV/0!</v>
      </c>
    </row>
    <row r="301" spans="1:7" hidden="1" x14ac:dyDescent="0.2">
      <c r="A301" s="14" t="s">
        <v>29</v>
      </c>
      <c r="B301" s="7" t="s">
        <v>103</v>
      </c>
      <c r="C301" s="4" t="s">
        <v>238</v>
      </c>
      <c r="D301" s="75"/>
      <c r="E301" s="75"/>
      <c r="F301" s="75"/>
      <c r="G301" s="117" t="e">
        <f t="shared" si="101"/>
        <v>#DIV/0!</v>
      </c>
    </row>
    <row r="302" spans="1:7" hidden="1" x14ac:dyDescent="0.2">
      <c r="A302" s="14"/>
      <c r="B302" s="8" t="s">
        <v>193</v>
      </c>
      <c r="C302" s="49" t="s">
        <v>194</v>
      </c>
      <c r="D302" s="75">
        <v>0</v>
      </c>
      <c r="E302" s="75">
        <v>0</v>
      </c>
      <c r="F302" s="75">
        <v>0</v>
      </c>
      <c r="G302" s="117" t="e">
        <f t="shared" si="101"/>
        <v>#DIV/0!</v>
      </c>
    </row>
    <row r="303" spans="1:7" hidden="1" x14ac:dyDescent="0.2">
      <c r="A303" s="14"/>
      <c r="B303" s="29" t="s">
        <v>195</v>
      </c>
      <c r="C303" s="50" t="s">
        <v>196</v>
      </c>
      <c r="D303" s="75">
        <v>0</v>
      </c>
      <c r="E303" s="75">
        <v>0</v>
      </c>
      <c r="F303" s="75">
        <v>0</v>
      </c>
      <c r="G303" s="117" t="e">
        <f t="shared" si="101"/>
        <v>#DIV/0!</v>
      </c>
    </row>
    <row r="304" spans="1:7" ht="25.5" x14ac:dyDescent="0.2">
      <c r="A304" s="24" t="s">
        <v>29</v>
      </c>
      <c r="B304" s="40" t="s">
        <v>104</v>
      </c>
      <c r="C304" s="5" t="s">
        <v>239</v>
      </c>
      <c r="D304" s="12"/>
      <c r="E304" s="12"/>
      <c r="F304" s="12"/>
      <c r="G304" s="117" t="e">
        <f t="shared" si="101"/>
        <v>#DIV/0!</v>
      </c>
    </row>
    <row r="305" spans="1:7" x14ac:dyDescent="0.2">
      <c r="A305" s="24"/>
      <c r="B305" s="11" t="s">
        <v>193</v>
      </c>
      <c r="C305" s="21" t="s">
        <v>194</v>
      </c>
      <c r="D305" s="12">
        <f>5213+200</f>
        <v>5413</v>
      </c>
      <c r="E305" s="12">
        <f>'[1]Buget 2024'!D305</f>
        <v>5413</v>
      </c>
      <c r="F305" s="12">
        <f t="shared" ref="F305:F306" si="111">E305-D305</f>
        <v>0</v>
      </c>
      <c r="G305" s="117">
        <f t="shared" si="101"/>
        <v>0</v>
      </c>
    </row>
    <row r="306" spans="1:7" x14ac:dyDescent="0.2">
      <c r="A306" s="24"/>
      <c r="B306" s="11" t="s">
        <v>195</v>
      </c>
      <c r="C306" s="21" t="s">
        <v>196</v>
      </c>
      <c r="D306" s="12">
        <f>5213+200</f>
        <v>5413</v>
      </c>
      <c r="E306" s="12">
        <f>'[1]Buget 2024'!D306</f>
        <v>5413</v>
      </c>
      <c r="F306" s="12">
        <f t="shared" si="111"/>
        <v>0</v>
      </c>
      <c r="G306" s="117">
        <f t="shared" si="101"/>
        <v>0</v>
      </c>
    </row>
    <row r="307" spans="1:7" x14ac:dyDescent="0.2">
      <c r="A307" s="11" t="s">
        <v>29</v>
      </c>
      <c r="B307" s="39" t="s">
        <v>105</v>
      </c>
      <c r="C307" s="1" t="s">
        <v>106</v>
      </c>
      <c r="D307" s="12"/>
      <c r="E307" s="12"/>
      <c r="F307" s="12"/>
      <c r="G307" s="117" t="e">
        <f t="shared" si="101"/>
        <v>#DIV/0!</v>
      </c>
    </row>
    <row r="308" spans="1:7" x14ac:dyDescent="0.2">
      <c r="A308" s="11"/>
      <c r="B308" s="11" t="s">
        <v>193</v>
      </c>
      <c r="C308" s="21" t="s">
        <v>194</v>
      </c>
      <c r="D308" s="12">
        <f t="shared" ref="D308:F309" si="112">D311+D314+D317+D320+D323+D326</f>
        <v>277930</v>
      </c>
      <c r="E308" s="12">
        <f t="shared" si="112"/>
        <v>277930</v>
      </c>
      <c r="F308" s="12">
        <f t="shared" si="112"/>
        <v>0</v>
      </c>
      <c r="G308" s="117">
        <f t="shared" si="101"/>
        <v>0</v>
      </c>
    </row>
    <row r="309" spans="1:7" x14ac:dyDescent="0.2">
      <c r="A309" s="11"/>
      <c r="B309" s="11" t="s">
        <v>195</v>
      </c>
      <c r="C309" s="21" t="s">
        <v>196</v>
      </c>
      <c r="D309" s="12">
        <f t="shared" si="112"/>
        <v>277930</v>
      </c>
      <c r="E309" s="12">
        <f t="shared" si="112"/>
        <v>277930</v>
      </c>
      <c r="F309" s="12">
        <f>F312+F315+F318+F321+F324+F327</f>
        <v>0</v>
      </c>
      <c r="G309" s="117">
        <f t="shared" si="101"/>
        <v>0</v>
      </c>
    </row>
    <row r="310" spans="1:7" x14ac:dyDescent="0.2">
      <c r="A310" s="14" t="s">
        <v>29</v>
      </c>
      <c r="B310" s="7" t="s">
        <v>107</v>
      </c>
      <c r="C310" s="4" t="s">
        <v>240</v>
      </c>
      <c r="D310" s="13"/>
      <c r="E310" s="13"/>
      <c r="F310" s="13"/>
      <c r="G310" s="117" t="e">
        <f t="shared" si="101"/>
        <v>#DIV/0!</v>
      </c>
    </row>
    <row r="311" spans="1:7" x14ac:dyDescent="0.2">
      <c r="A311" s="14"/>
      <c r="B311" s="8" t="s">
        <v>193</v>
      </c>
      <c r="C311" s="49" t="s">
        <v>194</v>
      </c>
      <c r="D311" s="76">
        <f>2045-423</f>
        <v>1622</v>
      </c>
      <c r="E311" s="75">
        <f>'[1]Buget 2024'!D311</f>
        <v>1622</v>
      </c>
      <c r="F311" s="85">
        <f t="shared" ref="F311:F312" si="113">E311-D311</f>
        <v>0</v>
      </c>
      <c r="G311" s="117">
        <f t="shared" si="101"/>
        <v>0</v>
      </c>
    </row>
    <row r="312" spans="1:7" x14ac:dyDescent="0.2">
      <c r="A312" s="14"/>
      <c r="B312" s="29" t="s">
        <v>195</v>
      </c>
      <c r="C312" s="50" t="s">
        <v>196</v>
      </c>
      <c r="D312" s="75">
        <f>2045-423</f>
        <v>1622</v>
      </c>
      <c r="E312" s="75">
        <f>'[1]Buget 2024'!D312</f>
        <v>1622</v>
      </c>
      <c r="F312" s="85">
        <f t="shared" si="113"/>
        <v>0</v>
      </c>
      <c r="G312" s="117">
        <f t="shared" si="101"/>
        <v>0</v>
      </c>
    </row>
    <row r="313" spans="1:7" x14ac:dyDescent="0.2">
      <c r="A313" s="14" t="s">
        <v>29</v>
      </c>
      <c r="B313" s="7" t="s">
        <v>108</v>
      </c>
      <c r="C313" s="4" t="s">
        <v>241</v>
      </c>
      <c r="D313" s="76"/>
      <c r="E313" s="13"/>
      <c r="F313" s="13"/>
      <c r="G313" s="117" t="e">
        <f t="shared" si="101"/>
        <v>#DIV/0!</v>
      </c>
    </row>
    <row r="314" spans="1:7" x14ac:dyDescent="0.2">
      <c r="A314" s="14"/>
      <c r="B314" s="8" t="s">
        <v>193</v>
      </c>
      <c r="C314" s="49" t="s">
        <v>194</v>
      </c>
      <c r="D314" s="76">
        <f>1982-24</f>
        <v>1958</v>
      </c>
      <c r="E314" s="75">
        <f>'[1]Buget 2024'!D314</f>
        <v>1958</v>
      </c>
      <c r="F314" s="85">
        <f t="shared" ref="F314:F315" si="114">E314-D314</f>
        <v>0</v>
      </c>
      <c r="G314" s="117">
        <f t="shared" si="101"/>
        <v>0</v>
      </c>
    </row>
    <row r="315" spans="1:7" x14ac:dyDescent="0.2">
      <c r="A315" s="14"/>
      <c r="B315" s="29" t="s">
        <v>195</v>
      </c>
      <c r="C315" s="50" t="s">
        <v>196</v>
      </c>
      <c r="D315" s="75">
        <f>1982-24</f>
        <v>1958</v>
      </c>
      <c r="E315" s="75">
        <f>'[1]Buget 2024'!D315</f>
        <v>1958</v>
      </c>
      <c r="F315" s="85">
        <f t="shared" si="114"/>
        <v>0</v>
      </c>
      <c r="G315" s="117">
        <f t="shared" si="101"/>
        <v>0</v>
      </c>
    </row>
    <row r="316" spans="1:7" x14ac:dyDescent="0.2">
      <c r="A316" s="14" t="s">
        <v>29</v>
      </c>
      <c r="B316" s="7" t="s">
        <v>109</v>
      </c>
      <c r="C316" s="4" t="s">
        <v>242</v>
      </c>
      <c r="D316" s="76"/>
      <c r="E316" s="13"/>
      <c r="F316" s="13"/>
      <c r="G316" s="117" t="e">
        <f t="shared" si="101"/>
        <v>#DIV/0!</v>
      </c>
    </row>
    <row r="317" spans="1:7" x14ac:dyDescent="0.2">
      <c r="A317" s="14"/>
      <c r="B317" s="8" t="s">
        <v>193</v>
      </c>
      <c r="C317" s="49" t="s">
        <v>194</v>
      </c>
      <c r="D317" s="76">
        <f>3895-13</f>
        <v>3882</v>
      </c>
      <c r="E317" s="75">
        <f>'[1]Buget 2024'!D317</f>
        <v>3882</v>
      </c>
      <c r="F317" s="85">
        <f t="shared" ref="F317:F318" si="115">E317-D317</f>
        <v>0</v>
      </c>
      <c r="G317" s="117">
        <f t="shared" si="101"/>
        <v>0</v>
      </c>
    </row>
    <row r="318" spans="1:7" x14ac:dyDescent="0.2">
      <c r="A318" s="14"/>
      <c r="B318" s="29" t="s">
        <v>195</v>
      </c>
      <c r="C318" s="50" t="s">
        <v>196</v>
      </c>
      <c r="D318" s="75">
        <f>3895-13</f>
        <v>3882</v>
      </c>
      <c r="E318" s="75">
        <f>'[1]Buget 2024'!D318</f>
        <v>3882</v>
      </c>
      <c r="F318" s="85">
        <f t="shared" si="115"/>
        <v>0</v>
      </c>
      <c r="G318" s="117">
        <f t="shared" si="101"/>
        <v>0</v>
      </c>
    </row>
    <row r="319" spans="1:7" x14ac:dyDescent="0.2">
      <c r="A319" s="14" t="s">
        <v>29</v>
      </c>
      <c r="B319" s="7" t="s">
        <v>110</v>
      </c>
      <c r="C319" s="4" t="s">
        <v>111</v>
      </c>
      <c r="D319" s="76"/>
      <c r="E319" s="13"/>
      <c r="F319" s="13"/>
      <c r="G319" s="117" t="e">
        <f t="shared" si="101"/>
        <v>#DIV/0!</v>
      </c>
    </row>
    <row r="320" spans="1:7" x14ac:dyDescent="0.2">
      <c r="A320" s="14"/>
      <c r="B320" s="8" t="s">
        <v>193</v>
      </c>
      <c r="C320" s="49" t="s">
        <v>194</v>
      </c>
      <c r="D320" s="76">
        <v>4600</v>
      </c>
      <c r="E320" s="75">
        <f>'[1]Buget 2024'!D320</f>
        <v>4600</v>
      </c>
      <c r="F320" s="85">
        <f t="shared" ref="F320:F321" si="116">E320-D320</f>
        <v>0</v>
      </c>
      <c r="G320" s="117">
        <f t="shared" si="101"/>
        <v>0</v>
      </c>
    </row>
    <row r="321" spans="1:7" x14ac:dyDescent="0.2">
      <c r="A321" s="14"/>
      <c r="B321" s="29" t="s">
        <v>195</v>
      </c>
      <c r="C321" s="50" t="s">
        <v>196</v>
      </c>
      <c r="D321" s="75">
        <v>4600</v>
      </c>
      <c r="E321" s="75">
        <f>'[1]Buget 2024'!D321</f>
        <v>4600</v>
      </c>
      <c r="F321" s="85">
        <f t="shared" si="116"/>
        <v>0</v>
      </c>
      <c r="G321" s="117">
        <f t="shared" si="101"/>
        <v>0</v>
      </c>
    </row>
    <row r="322" spans="1:7" x14ac:dyDescent="0.2">
      <c r="A322" s="14" t="s">
        <v>29</v>
      </c>
      <c r="B322" s="7" t="s">
        <v>112</v>
      </c>
      <c r="C322" s="4" t="s">
        <v>243</v>
      </c>
      <c r="D322" s="76"/>
      <c r="E322" s="13"/>
      <c r="F322" s="13"/>
      <c r="G322" s="117" t="e">
        <f t="shared" si="101"/>
        <v>#DIV/0!</v>
      </c>
    </row>
    <row r="323" spans="1:7" x14ac:dyDescent="0.2">
      <c r="A323" s="14"/>
      <c r="B323" s="8" t="s">
        <v>193</v>
      </c>
      <c r="C323" s="49" t="s">
        <v>194</v>
      </c>
      <c r="D323" s="76">
        <v>17</v>
      </c>
      <c r="E323" s="75">
        <f>'[1]Buget 2024'!D323</f>
        <v>17</v>
      </c>
      <c r="F323" s="85">
        <f t="shared" ref="F323:F324" si="117">E323-D323</f>
        <v>0</v>
      </c>
      <c r="G323" s="117">
        <f t="shared" si="101"/>
        <v>0</v>
      </c>
    </row>
    <row r="324" spans="1:7" x14ac:dyDescent="0.2">
      <c r="A324" s="14"/>
      <c r="B324" s="29" t="s">
        <v>195</v>
      </c>
      <c r="C324" s="50" t="s">
        <v>196</v>
      </c>
      <c r="D324" s="75">
        <v>17</v>
      </c>
      <c r="E324" s="75">
        <f>'[1]Buget 2024'!D324</f>
        <v>17</v>
      </c>
      <c r="F324" s="85">
        <f t="shared" si="117"/>
        <v>0</v>
      </c>
      <c r="G324" s="117">
        <f t="shared" si="101"/>
        <v>0</v>
      </c>
    </row>
    <row r="325" spans="1:7" x14ac:dyDescent="0.2">
      <c r="A325" s="14" t="s">
        <v>29</v>
      </c>
      <c r="B325" s="7" t="s">
        <v>113</v>
      </c>
      <c r="C325" s="4" t="s">
        <v>185</v>
      </c>
      <c r="D325" s="76"/>
      <c r="E325" s="13"/>
      <c r="F325" s="13"/>
      <c r="G325" s="117" t="e">
        <f t="shared" si="101"/>
        <v>#DIV/0!</v>
      </c>
    </row>
    <row r="326" spans="1:7" x14ac:dyDescent="0.2">
      <c r="A326" s="14"/>
      <c r="B326" s="8" t="s">
        <v>193</v>
      </c>
      <c r="C326" s="49" t="s">
        <v>194</v>
      </c>
      <c r="D326" s="76">
        <f>265464+1872+36-1071-250-200</f>
        <v>265851</v>
      </c>
      <c r="E326" s="75">
        <f>'[1]Buget 2024'!D326</f>
        <v>265851</v>
      </c>
      <c r="F326" s="85">
        <f t="shared" ref="F326:F327" si="118">E326-D326</f>
        <v>0</v>
      </c>
      <c r="G326" s="117">
        <f t="shared" si="101"/>
        <v>0</v>
      </c>
    </row>
    <row r="327" spans="1:7" x14ac:dyDescent="0.2">
      <c r="A327" s="14"/>
      <c r="B327" s="29" t="s">
        <v>195</v>
      </c>
      <c r="C327" s="50" t="s">
        <v>196</v>
      </c>
      <c r="D327" s="76">
        <f>265464+1872+36-1071-250-200</f>
        <v>265851</v>
      </c>
      <c r="E327" s="75">
        <f>'[1]Buget 2024'!D327</f>
        <v>265851</v>
      </c>
      <c r="F327" s="85">
        <f t="shared" si="118"/>
        <v>0</v>
      </c>
      <c r="G327" s="117">
        <f t="shared" si="101"/>
        <v>0</v>
      </c>
    </row>
    <row r="328" spans="1:7" ht="25.5" x14ac:dyDescent="0.2">
      <c r="A328" s="22" t="s">
        <v>29</v>
      </c>
      <c r="B328" s="22">
        <v>56</v>
      </c>
      <c r="C328" s="96" t="s">
        <v>198</v>
      </c>
      <c r="D328" s="26"/>
      <c r="E328" s="26"/>
      <c r="F328" s="26"/>
      <c r="G328" s="117" t="e">
        <f t="shared" si="101"/>
        <v>#DIV/0!</v>
      </c>
    </row>
    <row r="329" spans="1:7" x14ac:dyDescent="0.2">
      <c r="A329" s="22"/>
      <c r="B329" s="11" t="s">
        <v>193</v>
      </c>
      <c r="C329" s="21" t="s">
        <v>194</v>
      </c>
      <c r="D329" s="26">
        <f>D332+D344+D350</f>
        <v>8254</v>
      </c>
      <c r="E329" s="26">
        <f t="shared" ref="E329:F330" si="119">E332+E344+E350</f>
        <v>8254</v>
      </c>
      <c r="F329" s="26">
        <f t="shared" si="119"/>
        <v>0</v>
      </c>
      <c r="G329" s="117">
        <f t="shared" si="101"/>
        <v>0</v>
      </c>
    </row>
    <row r="330" spans="1:7" x14ac:dyDescent="0.2">
      <c r="A330" s="22"/>
      <c r="B330" s="11" t="s">
        <v>195</v>
      </c>
      <c r="C330" s="21" t="s">
        <v>196</v>
      </c>
      <c r="D330" s="26">
        <f>D333+D345+D351</f>
        <v>5874</v>
      </c>
      <c r="E330" s="26">
        <f t="shared" si="119"/>
        <v>5874</v>
      </c>
      <c r="F330" s="26">
        <f t="shared" si="119"/>
        <v>0</v>
      </c>
      <c r="G330" s="117">
        <f t="shared" si="101"/>
        <v>0</v>
      </c>
    </row>
    <row r="331" spans="1:7" ht="25.5" x14ac:dyDescent="0.2">
      <c r="A331" s="27" t="s">
        <v>29</v>
      </c>
      <c r="B331" s="27" t="s">
        <v>336</v>
      </c>
      <c r="C331" s="60" t="s">
        <v>337</v>
      </c>
      <c r="D331" s="61"/>
      <c r="E331" s="61"/>
      <c r="F331" s="61"/>
      <c r="G331" s="117" t="e">
        <f t="shared" si="101"/>
        <v>#DIV/0!</v>
      </c>
    </row>
    <row r="332" spans="1:7" x14ac:dyDescent="0.2">
      <c r="A332" s="27"/>
      <c r="B332" s="11" t="s">
        <v>193</v>
      </c>
      <c r="C332" s="21" t="s">
        <v>194</v>
      </c>
      <c r="D332" s="61">
        <f t="shared" ref="D332:F333" si="120">D335+D338+D341</f>
        <v>6890</v>
      </c>
      <c r="E332" s="61">
        <f t="shared" si="120"/>
        <v>6890</v>
      </c>
      <c r="F332" s="61">
        <f t="shared" si="120"/>
        <v>0</v>
      </c>
      <c r="G332" s="117">
        <f t="shared" si="101"/>
        <v>0</v>
      </c>
    </row>
    <row r="333" spans="1:7" x14ac:dyDescent="0.2">
      <c r="A333" s="27"/>
      <c r="B333" s="11" t="s">
        <v>195</v>
      </c>
      <c r="C333" s="21" t="s">
        <v>196</v>
      </c>
      <c r="D333" s="61">
        <f t="shared" si="120"/>
        <v>4510</v>
      </c>
      <c r="E333" s="61">
        <f t="shared" si="120"/>
        <v>4510</v>
      </c>
      <c r="F333" s="61">
        <f t="shared" si="120"/>
        <v>0</v>
      </c>
      <c r="G333" s="117">
        <f t="shared" si="101"/>
        <v>0</v>
      </c>
    </row>
    <row r="334" spans="1:7" x14ac:dyDescent="0.2">
      <c r="A334" s="62" t="s">
        <v>29</v>
      </c>
      <c r="B334" s="62" t="s">
        <v>338</v>
      </c>
      <c r="C334" s="57" t="s">
        <v>244</v>
      </c>
      <c r="D334" s="58"/>
      <c r="E334" s="58"/>
      <c r="F334" s="58"/>
      <c r="G334" s="117" t="e">
        <f t="shared" si="101"/>
        <v>#DIV/0!</v>
      </c>
    </row>
    <row r="335" spans="1:7" x14ac:dyDescent="0.2">
      <c r="A335" s="62"/>
      <c r="B335" s="8" t="s">
        <v>193</v>
      </c>
      <c r="C335" s="49" t="s">
        <v>194</v>
      </c>
      <c r="D335" s="13">
        <v>1017</v>
      </c>
      <c r="E335" s="75">
        <f>'[1]Buget 2024'!D335</f>
        <v>1017</v>
      </c>
      <c r="F335" s="85">
        <f t="shared" ref="F335:F336" si="121">E335-D335</f>
        <v>0</v>
      </c>
      <c r="G335" s="117">
        <f t="shared" si="101"/>
        <v>0</v>
      </c>
    </row>
    <row r="336" spans="1:7" x14ac:dyDescent="0.2">
      <c r="A336" s="62"/>
      <c r="B336" s="29" t="s">
        <v>195</v>
      </c>
      <c r="C336" s="50" t="s">
        <v>196</v>
      </c>
      <c r="D336" s="25">
        <v>589</v>
      </c>
      <c r="E336" s="75">
        <f>'[1]Buget 2024'!D336</f>
        <v>589</v>
      </c>
      <c r="F336" s="85">
        <f t="shared" si="121"/>
        <v>0</v>
      </c>
      <c r="G336" s="117">
        <f t="shared" si="101"/>
        <v>0</v>
      </c>
    </row>
    <row r="337" spans="1:7" x14ac:dyDescent="0.2">
      <c r="A337" s="8" t="s">
        <v>29</v>
      </c>
      <c r="B337" s="8" t="s">
        <v>339</v>
      </c>
      <c r="C337" s="63" t="s">
        <v>247</v>
      </c>
      <c r="D337" s="64"/>
      <c r="E337" s="64"/>
      <c r="F337" s="64"/>
      <c r="G337" s="117" t="e">
        <f t="shared" si="101"/>
        <v>#DIV/0!</v>
      </c>
    </row>
    <row r="338" spans="1:7" x14ac:dyDescent="0.2">
      <c r="A338" s="8"/>
      <c r="B338" s="8" t="s">
        <v>193</v>
      </c>
      <c r="C338" s="49" t="s">
        <v>194</v>
      </c>
      <c r="D338" s="13">
        <v>5748</v>
      </c>
      <c r="E338" s="75">
        <f>'[1]Buget 2024'!D338</f>
        <v>5748</v>
      </c>
      <c r="F338" s="85">
        <f t="shared" ref="F338:F339" si="122">E338-D338</f>
        <v>0</v>
      </c>
      <c r="G338" s="117">
        <f t="shared" ref="G338:G401" si="123">F338/D338*100</f>
        <v>0</v>
      </c>
    </row>
    <row r="339" spans="1:7" x14ac:dyDescent="0.2">
      <c r="A339" s="8"/>
      <c r="B339" s="29" t="s">
        <v>195</v>
      </c>
      <c r="C339" s="50" t="s">
        <v>196</v>
      </c>
      <c r="D339" s="25">
        <v>3844</v>
      </c>
      <c r="E339" s="75">
        <f>'[1]Buget 2024'!D339</f>
        <v>3844</v>
      </c>
      <c r="F339" s="85">
        <f t="shared" si="122"/>
        <v>0</v>
      </c>
      <c r="G339" s="117">
        <f t="shared" si="123"/>
        <v>0</v>
      </c>
    </row>
    <row r="340" spans="1:7" x14ac:dyDescent="0.2">
      <c r="A340" s="8" t="s">
        <v>29</v>
      </c>
      <c r="B340" s="8" t="s">
        <v>340</v>
      </c>
      <c r="C340" s="63" t="s">
        <v>115</v>
      </c>
      <c r="D340" s="64"/>
      <c r="E340" s="64"/>
      <c r="F340" s="64"/>
      <c r="G340" s="117" t="e">
        <f t="shared" si="123"/>
        <v>#DIV/0!</v>
      </c>
    </row>
    <row r="341" spans="1:7" x14ac:dyDescent="0.2">
      <c r="A341" s="8"/>
      <c r="B341" s="8" t="s">
        <v>193</v>
      </c>
      <c r="C341" s="49" t="s">
        <v>194</v>
      </c>
      <c r="D341" s="13">
        <v>125</v>
      </c>
      <c r="E341" s="75">
        <f>'[1]Buget 2024'!D341</f>
        <v>125</v>
      </c>
      <c r="F341" s="85">
        <f t="shared" ref="F341:F342" si="124">E341-D341</f>
        <v>0</v>
      </c>
      <c r="G341" s="117">
        <f t="shared" si="123"/>
        <v>0</v>
      </c>
    </row>
    <row r="342" spans="1:7" x14ac:dyDescent="0.2">
      <c r="A342" s="8"/>
      <c r="B342" s="29" t="s">
        <v>195</v>
      </c>
      <c r="C342" s="50" t="s">
        <v>196</v>
      </c>
      <c r="D342" s="25">
        <v>77</v>
      </c>
      <c r="E342" s="75">
        <f>'[1]Buget 2024'!D342</f>
        <v>77</v>
      </c>
      <c r="F342" s="85">
        <f t="shared" si="124"/>
        <v>0</v>
      </c>
      <c r="G342" s="117">
        <f t="shared" si="123"/>
        <v>0</v>
      </c>
    </row>
    <row r="343" spans="1:7" ht="38.25" x14ac:dyDescent="0.2">
      <c r="A343" s="27" t="s">
        <v>29</v>
      </c>
      <c r="B343" s="27" t="s">
        <v>381</v>
      </c>
      <c r="C343" s="60" t="s">
        <v>382</v>
      </c>
      <c r="D343" s="61"/>
      <c r="E343" s="61"/>
      <c r="F343" s="61"/>
      <c r="G343" s="117" t="e">
        <f t="shared" si="123"/>
        <v>#DIV/0!</v>
      </c>
    </row>
    <row r="344" spans="1:7" x14ac:dyDescent="0.2">
      <c r="A344" s="27"/>
      <c r="B344" s="11" t="s">
        <v>193</v>
      </c>
      <c r="C344" s="21" t="s">
        <v>194</v>
      </c>
      <c r="D344" s="61">
        <f>D347</f>
        <v>515</v>
      </c>
      <c r="E344" s="61">
        <f t="shared" ref="E344:F345" si="125">E347</f>
        <v>515</v>
      </c>
      <c r="F344" s="61">
        <f t="shared" si="125"/>
        <v>0</v>
      </c>
      <c r="G344" s="117">
        <f t="shared" si="123"/>
        <v>0</v>
      </c>
    </row>
    <row r="345" spans="1:7" x14ac:dyDescent="0.2">
      <c r="A345" s="27"/>
      <c r="B345" s="11" t="s">
        <v>195</v>
      </c>
      <c r="C345" s="21" t="s">
        <v>196</v>
      </c>
      <c r="D345" s="61">
        <f>D348</f>
        <v>515</v>
      </c>
      <c r="E345" s="61">
        <f t="shared" si="125"/>
        <v>515</v>
      </c>
      <c r="F345" s="61">
        <f t="shared" si="125"/>
        <v>0</v>
      </c>
      <c r="G345" s="117">
        <f t="shared" si="123"/>
        <v>0</v>
      </c>
    </row>
    <row r="346" spans="1:7" x14ac:dyDescent="0.2">
      <c r="A346" s="8" t="s">
        <v>29</v>
      </c>
      <c r="B346" s="8" t="s">
        <v>383</v>
      </c>
      <c r="C346" s="63" t="s">
        <v>247</v>
      </c>
      <c r="D346" s="64"/>
      <c r="E346" s="75"/>
      <c r="F346" s="85">
        <f t="shared" ref="F346:F348" si="126">E346-D346</f>
        <v>0</v>
      </c>
      <c r="G346" s="117" t="e">
        <f t="shared" si="123"/>
        <v>#DIV/0!</v>
      </c>
    </row>
    <row r="347" spans="1:7" x14ac:dyDescent="0.2">
      <c r="A347" s="8"/>
      <c r="B347" s="8" t="s">
        <v>193</v>
      </c>
      <c r="C347" s="49" t="s">
        <v>194</v>
      </c>
      <c r="D347" s="13">
        <f>515</f>
        <v>515</v>
      </c>
      <c r="E347" s="75">
        <f>'[1]Buget 2024'!D347</f>
        <v>515</v>
      </c>
      <c r="F347" s="85">
        <f t="shared" si="126"/>
        <v>0</v>
      </c>
      <c r="G347" s="117">
        <f t="shared" si="123"/>
        <v>0</v>
      </c>
    </row>
    <row r="348" spans="1:7" x14ac:dyDescent="0.2">
      <c r="A348" s="8"/>
      <c r="B348" s="29" t="s">
        <v>195</v>
      </c>
      <c r="C348" s="50" t="s">
        <v>196</v>
      </c>
      <c r="D348" s="25">
        <f>515</f>
        <v>515</v>
      </c>
      <c r="E348" s="75">
        <f>'[1]Buget 2024'!D348</f>
        <v>515</v>
      </c>
      <c r="F348" s="85">
        <f t="shared" si="126"/>
        <v>0</v>
      </c>
      <c r="G348" s="117">
        <f t="shared" si="123"/>
        <v>0</v>
      </c>
    </row>
    <row r="349" spans="1:7" x14ac:dyDescent="0.2">
      <c r="A349" s="27" t="s">
        <v>29</v>
      </c>
      <c r="B349" s="27" t="s">
        <v>361</v>
      </c>
      <c r="C349" s="60" t="s">
        <v>362</v>
      </c>
      <c r="D349" s="61"/>
      <c r="E349" s="61"/>
      <c r="F349" s="61"/>
      <c r="G349" s="117" t="e">
        <f t="shared" si="123"/>
        <v>#DIV/0!</v>
      </c>
    </row>
    <row r="350" spans="1:7" x14ac:dyDescent="0.2">
      <c r="A350" s="27"/>
      <c r="B350" s="11" t="s">
        <v>193</v>
      </c>
      <c r="C350" s="21" t="s">
        <v>194</v>
      </c>
      <c r="D350" s="61">
        <f>D353</f>
        <v>849</v>
      </c>
      <c r="E350" s="61">
        <f t="shared" ref="E350:F351" si="127">E353</f>
        <v>849</v>
      </c>
      <c r="F350" s="61">
        <f t="shared" si="127"/>
        <v>0</v>
      </c>
      <c r="G350" s="117">
        <f t="shared" si="123"/>
        <v>0</v>
      </c>
    </row>
    <row r="351" spans="1:7" x14ac:dyDescent="0.2">
      <c r="A351" s="27"/>
      <c r="B351" s="11" t="s">
        <v>195</v>
      </c>
      <c r="C351" s="21" t="s">
        <v>196</v>
      </c>
      <c r="D351" s="61">
        <f>D354</f>
        <v>849</v>
      </c>
      <c r="E351" s="61">
        <f t="shared" si="127"/>
        <v>849</v>
      </c>
      <c r="F351" s="61">
        <f t="shared" si="127"/>
        <v>0</v>
      </c>
      <c r="G351" s="117">
        <f t="shared" si="123"/>
        <v>0</v>
      </c>
    </row>
    <row r="352" spans="1:7" x14ac:dyDescent="0.2">
      <c r="A352" s="8" t="s">
        <v>29</v>
      </c>
      <c r="B352" s="8" t="s">
        <v>363</v>
      </c>
      <c r="C352" s="63" t="s">
        <v>247</v>
      </c>
      <c r="D352" s="64"/>
      <c r="E352" s="75"/>
      <c r="F352" s="85"/>
      <c r="G352" s="117" t="e">
        <f t="shared" si="123"/>
        <v>#DIV/0!</v>
      </c>
    </row>
    <row r="353" spans="1:7" x14ac:dyDescent="0.2">
      <c r="A353" s="8"/>
      <c r="B353" s="8" t="s">
        <v>193</v>
      </c>
      <c r="C353" s="49" t="s">
        <v>194</v>
      </c>
      <c r="D353" s="13">
        <f>398+271+180</f>
        <v>849</v>
      </c>
      <c r="E353" s="75">
        <f>'[1]Buget 2024'!D353</f>
        <v>849</v>
      </c>
      <c r="F353" s="85">
        <f t="shared" ref="F353:F354" si="128">E353-D353</f>
        <v>0</v>
      </c>
      <c r="G353" s="117">
        <f t="shared" si="123"/>
        <v>0</v>
      </c>
    </row>
    <row r="354" spans="1:7" x14ac:dyDescent="0.2">
      <c r="A354" s="8"/>
      <c r="B354" s="29" t="s">
        <v>195</v>
      </c>
      <c r="C354" s="50" t="s">
        <v>196</v>
      </c>
      <c r="D354" s="25">
        <f>398+271+180</f>
        <v>849</v>
      </c>
      <c r="E354" s="75">
        <f>'[1]Buget 2024'!D354</f>
        <v>849</v>
      </c>
      <c r="F354" s="85">
        <f t="shared" si="128"/>
        <v>0</v>
      </c>
      <c r="G354" s="117">
        <f t="shared" si="123"/>
        <v>0</v>
      </c>
    </row>
    <row r="355" spans="1:7" hidden="1" x14ac:dyDescent="0.2">
      <c r="A355" s="11" t="s">
        <v>29</v>
      </c>
      <c r="B355" s="11">
        <v>57</v>
      </c>
      <c r="C355" s="1" t="s">
        <v>270</v>
      </c>
      <c r="D355" s="12"/>
      <c r="E355" s="12"/>
      <c r="F355" s="12"/>
      <c r="G355" s="117" t="e">
        <f t="shared" si="123"/>
        <v>#DIV/0!</v>
      </c>
    </row>
    <row r="356" spans="1:7" hidden="1" x14ac:dyDescent="0.2">
      <c r="A356" s="11"/>
      <c r="B356" s="11" t="s">
        <v>193</v>
      </c>
      <c r="C356" s="21" t="s">
        <v>194</v>
      </c>
      <c r="D356" s="12">
        <f t="shared" ref="D356:F357" si="129">D359</f>
        <v>0</v>
      </c>
      <c r="E356" s="12">
        <f t="shared" si="129"/>
        <v>0</v>
      </c>
      <c r="F356" s="12">
        <f t="shared" si="129"/>
        <v>0</v>
      </c>
      <c r="G356" s="117" t="e">
        <f t="shared" si="123"/>
        <v>#DIV/0!</v>
      </c>
    </row>
    <row r="357" spans="1:7" hidden="1" x14ac:dyDescent="0.2">
      <c r="A357" s="11"/>
      <c r="B357" s="11" t="s">
        <v>195</v>
      </c>
      <c r="C357" s="21" t="s">
        <v>196</v>
      </c>
      <c r="D357" s="12">
        <f t="shared" si="129"/>
        <v>0</v>
      </c>
      <c r="E357" s="12">
        <f t="shared" si="129"/>
        <v>0</v>
      </c>
      <c r="F357" s="12">
        <f t="shared" si="129"/>
        <v>0</v>
      </c>
      <c r="G357" s="117" t="e">
        <f t="shared" si="123"/>
        <v>#DIV/0!</v>
      </c>
    </row>
    <row r="358" spans="1:7" hidden="1" x14ac:dyDescent="0.2">
      <c r="A358" s="11" t="s">
        <v>29</v>
      </c>
      <c r="B358" s="11" t="s">
        <v>275</v>
      </c>
      <c r="C358" s="1" t="s">
        <v>271</v>
      </c>
      <c r="D358" s="12"/>
      <c r="E358" s="12"/>
      <c r="F358" s="12"/>
      <c r="G358" s="117" t="e">
        <f t="shared" si="123"/>
        <v>#DIV/0!</v>
      </c>
    </row>
    <row r="359" spans="1:7" hidden="1" x14ac:dyDescent="0.2">
      <c r="A359" s="11"/>
      <c r="B359" s="11" t="s">
        <v>193</v>
      </c>
      <c r="C359" s="21" t="s">
        <v>194</v>
      </c>
      <c r="D359" s="12">
        <f t="shared" ref="D359:F360" si="130">D362</f>
        <v>0</v>
      </c>
      <c r="E359" s="12">
        <f t="shared" si="130"/>
        <v>0</v>
      </c>
      <c r="F359" s="12">
        <f t="shared" si="130"/>
        <v>0</v>
      </c>
      <c r="G359" s="117" t="e">
        <f t="shared" si="123"/>
        <v>#DIV/0!</v>
      </c>
    </row>
    <row r="360" spans="1:7" hidden="1" x14ac:dyDescent="0.2">
      <c r="A360" s="11"/>
      <c r="B360" s="11" t="s">
        <v>195</v>
      </c>
      <c r="C360" s="21" t="s">
        <v>196</v>
      </c>
      <c r="D360" s="12">
        <f t="shared" si="130"/>
        <v>0</v>
      </c>
      <c r="E360" s="12">
        <f t="shared" si="130"/>
        <v>0</v>
      </c>
      <c r="F360" s="12">
        <f t="shared" si="130"/>
        <v>0</v>
      </c>
      <c r="G360" s="117" t="e">
        <f t="shared" si="123"/>
        <v>#DIV/0!</v>
      </c>
    </row>
    <row r="361" spans="1:7" hidden="1" x14ac:dyDescent="0.2">
      <c r="A361" s="14" t="s">
        <v>29</v>
      </c>
      <c r="B361" s="14" t="s">
        <v>276</v>
      </c>
      <c r="C361" s="4" t="s">
        <v>272</v>
      </c>
      <c r="D361" s="13"/>
      <c r="E361" s="13"/>
      <c r="F361" s="13"/>
      <c r="G361" s="117" t="e">
        <f t="shared" si="123"/>
        <v>#DIV/0!</v>
      </c>
    </row>
    <row r="362" spans="1:7" hidden="1" x14ac:dyDescent="0.2">
      <c r="A362" s="14"/>
      <c r="B362" s="8" t="s">
        <v>193</v>
      </c>
      <c r="C362" s="49" t="s">
        <v>194</v>
      </c>
      <c r="D362" s="13"/>
      <c r="E362" s="75">
        <f t="shared" ref="E362:E363" si="131">D362+F362</f>
        <v>0</v>
      </c>
      <c r="F362" s="85"/>
      <c r="G362" s="117" t="e">
        <f t="shared" si="123"/>
        <v>#DIV/0!</v>
      </c>
    </row>
    <row r="363" spans="1:7" hidden="1" x14ac:dyDescent="0.2">
      <c r="A363" s="14"/>
      <c r="B363" s="29" t="s">
        <v>195</v>
      </c>
      <c r="C363" s="50" t="s">
        <v>196</v>
      </c>
      <c r="D363" s="13"/>
      <c r="E363" s="75">
        <f t="shared" si="131"/>
        <v>0</v>
      </c>
      <c r="F363" s="85"/>
      <c r="G363" s="117" t="e">
        <f t="shared" si="123"/>
        <v>#DIV/0!</v>
      </c>
    </row>
    <row r="364" spans="1:7" ht="38.25" hidden="1" x14ac:dyDescent="0.2">
      <c r="A364" s="22" t="s">
        <v>29</v>
      </c>
      <c r="B364" s="22" t="s">
        <v>34</v>
      </c>
      <c r="C364" s="36" t="s">
        <v>199</v>
      </c>
      <c r="D364" s="26"/>
      <c r="E364" s="26"/>
      <c r="F364" s="26"/>
      <c r="G364" s="117" t="e">
        <f t="shared" si="123"/>
        <v>#DIV/0!</v>
      </c>
    </row>
    <row r="365" spans="1:7" hidden="1" x14ac:dyDescent="0.2">
      <c r="A365" s="22"/>
      <c r="B365" s="11" t="s">
        <v>193</v>
      </c>
      <c r="C365" s="21" t="s">
        <v>194</v>
      </c>
      <c r="D365" s="26">
        <f>D368+D389+D419+D380+D398+D410</f>
        <v>0</v>
      </c>
      <c r="E365" s="26">
        <f t="shared" ref="E365:F366" si="132">E368+E389+E419+E380+E398+E410</f>
        <v>0</v>
      </c>
      <c r="F365" s="26">
        <f t="shared" si="132"/>
        <v>0</v>
      </c>
      <c r="G365" s="117" t="e">
        <f t="shared" si="123"/>
        <v>#DIV/0!</v>
      </c>
    </row>
    <row r="366" spans="1:7" hidden="1" x14ac:dyDescent="0.2">
      <c r="A366" s="22"/>
      <c r="B366" s="11" t="s">
        <v>195</v>
      </c>
      <c r="C366" s="21" t="s">
        <v>196</v>
      </c>
      <c r="D366" s="26">
        <f>D369+D390+D420+D381+D399+D411</f>
        <v>0</v>
      </c>
      <c r="E366" s="26">
        <f t="shared" si="132"/>
        <v>0</v>
      </c>
      <c r="F366" s="26">
        <f t="shared" si="132"/>
        <v>0</v>
      </c>
      <c r="G366" s="117" t="e">
        <f t="shared" si="123"/>
        <v>#DIV/0!</v>
      </c>
    </row>
    <row r="367" spans="1:7" ht="23.25" hidden="1" customHeight="1" x14ac:dyDescent="0.2">
      <c r="A367" s="27" t="s">
        <v>29</v>
      </c>
      <c r="B367" s="27" t="s">
        <v>116</v>
      </c>
      <c r="C367" s="60" t="s">
        <v>246</v>
      </c>
      <c r="D367" s="61"/>
      <c r="E367" s="61"/>
      <c r="F367" s="61"/>
      <c r="G367" s="117" t="e">
        <f t="shared" si="123"/>
        <v>#DIV/0!</v>
      </c>
    </row>
    <row r="368" spans="1:7" hidden="1" x14ac:dyDescent="0.2">
      <c r="A368" s="27"/>
      <c r="B368" s="11" t="s">
        <v>193</v>
      </c>
      <c r="C368" s="21" t="s">
        <v>194</v>
      </c>
      <c r="D368" s="61">
        <f t="shared" ref="D368:F369" si="133">D371+D374+D377</f>
        <v>0</v>
      </c>
      <c r="E368" s="61">
        <f t="shared" si="133"/>
        <v>0</v>
      </c>
      <c r="F368" s="61">
        <f t="shared" si="133"/>
        <v>0</v>
      </c>
      <c r="G368" s="117" t="e">
        <f t="shared" si="123"/>
        <v>#DIV/0!</v>
      </c>
    </row>
    <row r="369" spans="1:7" hidden="1" x14ac:dyDescent="0.2">
      <c r="A369" s="27"/>
      <c r="B369" s="11" t="s">
        <v>195</v>
      </c>
      <c r="C369" s="21" t="s">
        <v>196</v>
      </c>
      <c r="D369" s="61">
        <f t="shared" si="133"/>
        <v>0</v>
      </c>
      <c r="E369" s="61">
        <f t="shared" si="133"/>
        <v>0</v>
      </c>
      <c r="F369" s="61">
        <f t="shared" si="133"/>
        <v>0</v>
      </c>
      <c r="G369" s="117" t="e">
        <f t="shared" si="123"/>
        <v>#DIV/0!</v>
      </c>
    </row>
    <row r="370" spans="1:7" hidden="1" x14ac:dyDescent="0.2">
      <c r="A370" s="62" t="s">
        <v>29</v>
      </c>
      <c r="B370" s="62" t="s">
        <v>117</v>
      </c>
      <c r="C370" s="57" t="s">
        <v>244</v>
      </c>
      <c r="D370" s="58"/>
      <c r="E370" s="58"/>
      <c r="F370" s="58"/>
      <c r="G370" s="117" t="e">
        <f t="shared" si="123"/>
        <v>#DIV/0!</v>
      </c>
    </row>
    <row r="371" spans="1:7" hidden="1" x14ac:dyDescent="0.2">
      <c r="A371" s="62"/>
      <c r="B371" s="8" t="s">
        <v>193</v>
      </c>
      <c r="C371" s="49" t="s">
        <v>194</v>
      </c>
      <c r="D371" s="76">
        <v>0</v>
      </c>
      <c r="E371" s="75">
        <f t="shared" ref="E371:E372" si="134">D371+F371</f>
        <v>0</v>
      </c>
      <c r="F371" s="85"/>
      <c r="G371" s="117" t="e">
        <f t="shared" si="123"/>
        <v>#DIV/0!</v>
      </c>
    </row>
    <row r="372" spans="1:7" hidden="1" x14ac:dyDescent="0.2">
      <c r="A372" s="62"/>
      <c r="B372" s="29" t="s">
        <v>195</v>
      </c>
      <c r="C372" s="50" t="s">
        <v>196</v>
      </c>
      <c r="D372" s="75">
        <v>0</v>
      </c>
      <c r="E372" s="75">
        <f t="shared" si="134"/>
        <v>0</v>
      </c>
      <c r="F372" s="85"/>
      <c r="G372" s="117" t="e">
        <f t="shared" si="123"/>
        <v>#DIV/0!</v>
      </c>
    </row>
    <row r="373" spans="1:7" hidden="1" x14ac:dyDescent="0.2">
      <c r="A373" s="8" t="s">
        <v>29</v>
      </c>
      <c r="B373" s="8" t="s">
        <v>118</v>
      </c>
      <c r="C373" s="63" t="s">
        <v>247</v>
      </c>
      <c r="D373" s="102"/>
      <c r="E373" s="64"/>
      <c r="F373" s="64"/>
      <c r="G373" s="117" t="e">
        <f t="shared" si="123"/>
        <v>#DIV/0!</v>
      </c>
    </row>
    <row r="374" spans="1:7" hidden="1" x14ac:dyDescent="0.2">
      <c r="A374" s="8"/>
      <c r="B374" s="8" t="s">
        <v>193</v>
      </c>
      <c r="C374" s="49" t="s">
        <v>194</v>
      </c>
      <c r="D374" s="76"/>
      <c r="E374" s="75">
        <f>'[1]Buget 2024'!D374</f>
        <v>0</v>
      </c>
      <c r="F374" s="85">
        <f t="shared" ref="F374:F375" si="135">E374-D374</f>
        <v>0</v>
      </c>
      <c r="G374" s="117" t="e">
        <f t="shared" si="123"/>
        <v>#DIV/0!</v>
      </c>
    </row>
    <row r="375" spans="1:7" hidden="1" x14ac:dyDescent="0.2">
      <c r="A375" s="8"/>
      <c r="B375" s="29" t="s">
        <v>195</v>
      </c>
      <c r="C375" s="50" t="s">
        <v>196</v>
      </c>
      <c r="D375" s="75"/>
      <c r="E375" s="75">
        <f>'[1]Buget 2024'!D375</f>
        <v>0</v>
      </c>
      <c r="F375" s="85">
        <f t="shared" si="135"/>
        <v>0</v>
      </c>
      <c r="G375" s="117" t="e">
        <f t="shared" si="123"/>
        <v>#DIV/0!</v>
      </c>
    </row>
    <row r="376" spans="1:7" hidden="1" x14ac:dyDescent="0.2">
      <c r="A376" s="8" t="s">
        <v>29</v>
      </c>
      <c r="B376" s="8" t="s">
        <v>119</v>
      </c>
      <c r="C376" s="57" t="s">
        <v>115</v>
      </c>
      <c r="D376" s="100"/>
      <c r="E376" s="58"/>
      <c r="F376" s="58"/>
      <c r="G376" s="117" t="e">
        <f t="shared" si="123"/>
        <v>#DIV/0!</v>
      </c>
    </row>
    <row r="377" spans="1:7" hidden="1" x14ac:dyDescent="0.2">
      <c r="A377" s="8"/>
      <c r="B377" s="8" t="s">
        <v>193</v>
      </c>
      <c r="C377" s="49" t="s">
        <v>194</v>
      </c>
      <c r="D377" s="76">
        <v>0</v>
      </c>
      <c r="E377" s="75">
        <f t="shared" ref="E377:E378" si="136">D377+F377</f>
        <v>0</v>
      </c>
      <c r="F377" s="85"/>
      <c r="G377" s="117" t="e">
        <f t="shared" si="123"/>
        <v>#DIV/0!</v>
      </c>
    </row>
    <row r="378" spans="1:7" hidden="1" x14ac:dyDescent="0.2">
      <c r="A378" s="8"/>
      <c r="B378" s="29" t="s">
        <v>195</v>
      </c>
      <c r="C378" s="50" t="s">
        <v>196</v>
      </c>
      <c r="D378" s="75">
        <v>0</v>
      </c>
      <c r="E378" s="75">
        <f t="shared" si="136"/>
        <v>0</v>
      </c>
      <c r="F378" s="85"/>
      <c r="G378" s="117" t="e">
        <f t="shared" si="123"/>
        <v>#DIV/0!</v>
      </c>
    </row>
    <row r="379" spans="1:7" hidden="1" x14ac:dyDescent="0.2">
      <c r="A379" s="27" t="s">
        <v>29</v>
      </c>
      <c r="B379" s="27" t="s">
        <v>280</v>
      </c>
      <c r="C379" s="60" t="s">
        <v>278</v>
      </c>
      <c r="D379" s="61"/>
      <c r="E379" s="61"/>
      <c r="F379" s="61"/>
      <c r="G379" s="117" t="e">
        <f t="shared" si="123"/>
        <v>#DIV/0!</v>
      </c>
    </row>
    <row r="380" spans="1:7" hidden="1" x14ac:dyDescent="0.2">
      <c r="A380" s="27"/>
      <c r="B380" s="11" t="s">
        <v>193</v>
      </c>
      <c r="C380" s="21" t="s">
        <v>194</v>
      </c>
      <c r="D380" s="61">
        <f t="shared" ref="D380:F381" si="137">D383+D386</f>
        <v>0</v>
      </c>
      <c r="E380" s="61">
        <f t="shared" si="137"/>
        <v>0</v>
      </c>
      <c r="F380" s="61">
        <f t="shared" si="137"/>
        <v>0</v>
      </c>
      <c r="G380" s="117" t="e">
        <f t="shared" si="123"/>
        <v>#DIV/0!</v>
      </c>
    </row>
    <row r="381" spans="1:7" hidden="1" x14ac:dyDescent="0.2">
      <c r="A381" s="27"/>
      <c r="B381" s="11" t="s">
        <v>195</v>
      </c>
      <c r="C381" s="21" t="s">
        <v>196</v>
      </c>
      <c r="D381" s="61">
        <f t="shared" si="137"/>
        <v>0</v>
      </c>
      <c r="E381" s="61">
        <f t="shared" si="137"/>
        <v>0</v>
      </c>
      <c r="F381" s="61">
        <f t="shared" si="137"/>
        <v>0</v>
      </c>
      <c r="G381" s="117" t="e">
        <f t="shared" si="123"/>
        <v>#DIV/0!</v>
      </c>
    </row>
    <row r="382" spans="1:7" hidden="1" x14ac:dyDescent="0.2">
      <c r="A382" s="62" t="s">
        <v>29</v>
      </c>
      <c r="B382" s="62" t="s">
        <v>281</v>
      </c>
      <c r="C382" s="4" t="s">
        <v>244</v>
      </c>
      <c r="D382" s="13"/>
      <c r="E382" s="13"/>
      <c r="F382" s="13"/>
      <c r="G382" s="117" t="e">
        <f t="shared" si="123"/>
        <v>#DIV/0!</v>
      </c>
    </row>
    <row r="383" spans="1:7" hidden="1" x14ac:dyDescent="0.2">
      <c r="A383" s="62"/>
      <c r="B383" s="8" t="s">
        <v>193</v>
      </c>
      <c r="C383" s="49" t="s">
        <v>194</v>
      </c>
      <c r="D383" s="13"/>
      <c r="E383" s="13"/>
      <c r="F383" s="13"/>
      <c r="G383" s="117" t="e">
        <f t="shared" si="123"/>
        <v>#DIV/0!</v>
      </c>
    </row>
    <row r="384" spans="1:7" hidden="1" x14ac:dyDescent="0.2">
      <c r="A384" s="62"/>
      <c r="B384" s="29" t="s">
        <v>195</v>
      </c>
      <c r="C384" s="50" t="s">
        <v>196</v>
      </c>
      <c r="D384" s="25"/>
      <c r="E384" s="25"/>
      <c r="F384" s="25"/>
      <c r="G384" s="117" t="e">
        <f t="shared" si="123"/>
        <v>#DIV/0!</v>
      </c>
    </row>
    <row r="385" spans="1:7" hidden="1" x14ac:dyDescent="0.2">
      <c r="A385" s="8" t="s">
        <v>29</v>
      </c>
      <c r="B385" s="8" t="s">
        <v>282</v>
      </c>
      <c r="C385" s="65" t="s">
        <v>247</v>
      </c>
      <c r="D385" s="66"/>
      <c r="E385" s="66"/>
      <c r="F385" s="66"/>
      <c r="G385" s="117" t="e">
        <f t="shared" si="123"/>
        <v>#DIV/0!</v>
      </c>
    </row>
    <row r="386" spans="1:7" hidden="1" x14ac:dyDescent="0.2">
      <c r="A386" s="8"/>
      <c r="B386" s="8" t="s">
        <v>193</v>
      </c>
      <c r="C386" s="49" t="s">
        <v>194</v>
      </c>
      <c r="D386" s="76"/>
      <c r="E386" s="75">
        <f>'[1]Buget 2024'!D386</f>
        <v>0</v>
      </c>
      <c r="F386" s="85">
        <f t="shared" ref="F386:F387" si="138">E386-D386</f>
        <v>0</v>
      </c>
      <c r="G386" s="117" t="e">
        <f t="shared" si="123"/>
        <v>#DIV/0!</v>
      </c>
    </row>
    <row r="387" spans="1:7" hidden="1" x14ac:dyDescent="0.2">
      <c r="A387" s="8"/>
      <c r="B387" s="29" t="s">
        <v>195</v>
      </c>
      <c r="C387" s="50" t="s">
        <v>196</v>
      </c>
      <c r="D387" s="76"/>
      <c r="E387" s="75">
        <f>'[1]Buget 2024'!D387</f>
        <v>0</v>
      </c>
      <c r="F387" s="85">
        <f t="shared" si="138"/>
        <v>0</v>
      </c>
      <c r="G387" s="117" t="e">
        <f t="shared" si="123"/>
        <v>#DIV/0!</v>
      </c>
    </row>
    <row r="388" spans="1:7" ht="17.25" hidden="1" customHeight="1" x14ac:dyDescent="0.2">
      <c r="A388" s="27" t="s">
        <v>29</v>
      </c>
      <c r="B388" s="27" t="s">
        <v>120</v>
      </c>
      <c r="C388" s="60" t="s">
        <v>121</v>
      </c>
      <c r="D388" s="61"/>
      <c r="E388" s="61"/>
      <c r="F388" s="61"/>
      <c r="G388" s="117" t="e">
        <f t="shared" si="123"/>
        <v>#DIV/0!</v>
      </c>
    </row>
    <row r="389" spans="1:7" hidden="1" x14ac:dyDescent="0.2">
      <c r="A389" s="27"/>
      <c r="B389" s="11" t="s">
        <v>193</v>
      </c>
      <c r="C389" s="21" t="s">
        <v>194</v>
      </c>
      <c r="D389" s="61">
        <f t="shared" ref="D389:F390" si="139">D392+D395</f>
        <v>0</v>
      </c>
      <c r="E389" s="61">
        <f t="shared" si="139"/>
        <v>0</v>
      </c>
      <c r="F389" s="61">
        <f t="shared" si="139"/>
        <v>0</v>
      </c>
      <c r="G389" s="117" t="e">
        <f t="shared" si="123"/>
        <v>#DIV/0!</v>
      </c>
    </row>
    <row r="390" spans="1:7" hidden="1" x14ac:dyDescent="0.2">
      <c r="A390" s="27"/>
      <c r="B390" s="11" t="s">
        <v>195</v>
      </c>
      <c r="C390" s="21" t="s">
        <v>196</v>
      </c>
      <c r="D390" s="61">
        <f t="shared" si="139"/>
        <v>0</v>
      </c>
      <c r="E390" s="61">
        <f t="shared" si="139"/>
        <v>0</v>
      </c>
      <c r="F390" s="61">
        <f t="shared" si="139"/>
        <v>0</v>
      </c>
      <c r="G390" s="117" t="e">
        <f t="shared" si="123"/>
        <v>#DIV/0!</v>
      </c>
    </row>
    <row r="391" spans="1:7" hidden="1" x14ac:dyDescent="0.2">
      <c r="A391" s="62" t="s">
        <v>29</v>
      </c>
      <c r="B391" s="62" t="s">
        <v>122</v>
      </c>
      <c r="C391" s="4" t="s">
        <v>244</v>
      </c>
      <c r="D391" s="13"/>
      <c r="E391" s="13"/>
      <c r="F391" s="13"/>
      <c r="G391" s="117" t="e">
        <f t="shared" si="123"/>
        <v>#DIV/0!</v>
      </c>
    </row>
    <row r="392" spans="1:7" hidden="1" x14ac:dyDescent="0.2">
      <c r="A392" s="62"/>
      <c r="B392" s="8" t="s">
        <v>193</v>
      </c>
      <c r="C392" s="49" t="s">
        <v>194</v>
      </c>
      <c r="D392" s="76">
        <v>0</v>
      </c>
      <c r="E392" s="75">
        <f t="shared" ref="E392:E393" si="140">D392+F392</f>
        <v>0</v>
      </c>
      <c r="F392" s="85"/>
      <c r="G392" s="117" t="e">
        <f t="shared" si="123"/>
        <v>#DIV/0!</v>
      </c>
    </row>
    <row r="393" spans="1:7" hidden="1" x14ac:dyDescent="0.2">
      <c r="A393" s="62"/>
      <c r="B393" s="29" t="s">
        <v>195</v>
      </c>
      <c r="C393" s="50" t="s">
        <v>196</v>
      </c>
      <c r="D393" s="75">
        <v>0</v>
      </c>
      <c r="E393" s="75">
        <f t="shared" si="140"/>
        <v>0</v>
      </c>
      <c r="F393" s="85"/>
      <c r="G393" s="117" t="e">
        <f t="shared" si="123"/>
        <v>#DIV/0!</v>
      </c>
    </row>
    <row r="394" spans="1:7" hidden="1" x14ac:dyDescent="0.2">
      <c r="A394" s="8" t="s">
        <v>29</v>
      </c>
      <c r="B394" s="8" t="s">
        <v>123</v>
      </c>
      <c r="C394" s="65" t="s">
        <v>247</v>
      </c>
      <c r="D394" s="90"/>
      <c r="E394" s="66"/>
      <c r="F394" s="66"/>
      <c r="G394" s="117" t="e">
        <f t="shared" si="123"/>
        <v>#DIV/0!</v>
      </c>
    </row>
    <row r="395" spans="1:7" hidden="1" x14ac:dyDescent="0.2">
      <c r="A395" s="8"/>
      <c r="B395" s="8" t="s">
        <v>193</v>
      </c>
      <c r="C395" s="49" t="s">
        <v>194</v>
      </c>
      <c r="D395" s="76">
        <v>0</v>
      </c>
      <c r="E395" s="75">
        <f t="shared" ref="E395:E396" si="141">D395+F395</f>
        <v>0</v>
      </c>
      <c r="F395" s="85"/>
      <c r="G395" s="117" t="e">
        <f t="shared" si="123"/>
        <v>#DIV/0!</v>
      </c>
    </row>
    <row r="396" spans="1:7" hidden="1" x14ac:dyDescent="0.2">
      <c r="A396" s="8"/>
      <c r="B396" s="29" t="s">
        <v>195</v>
      </c>
      <c r="C396" s="50" t="s">
        <v>196</v>
      </c>
      <c r="D396" s="75">
        <v>0</v>
      </c>
      <c r="E396" s="75">
        <f t="shared" si="141"/>
        <v>0</v>
      </c>
      <c r="F396" s="85"/>
      <c r="G396" s="117" t="e">
        <f t="shared" si="123"/>
        <v>#DIV/0!</v>
      </c>
    </row>
    <row r="397" spans="1:7" hidden="1" x14ac:dyDescent="0.2">
      <c r="A397" s="27" t="s">
        <v>29</v>
      </c>
      <c r="B397" s="27" t="s">
        <v>298</v>
      </c>
      <c r="C397" s="78" t="s">
        <v>297</v>
      </c>
      <c r="D397" s="61"/>
      <c r="E397" s="61"/>
      <c r="F397" s="61"/>
      <c r="G397" s="117" t="e">
        <f t="shared" si="123"/>
        <v>#DIV/0!</v>
      </c>
    </row>
    <row r="398" spans="1:7" hidden="1" x14ac:dyDescent="0.2">
      <c r="A398" s="27"/>
      <c r="B398" s="11" t="s">
        <v>193</v>
      </c>
      <c r="C398" s="21" t="s">
        <v>194</v>
      </c>
      <c r="D398" s="61">
        <f>D401+D404+D407</f>
        <v>0</v>
      </c>
      <c r="E398" s="61">
        <f t="shared" ref="E398:F399" si="142">E401+E404+E407</f>
        <v>0</v>
      </c>
      <c r="F398" s="61">
        <f t="shared" si="142"/>
        <v>0</v>
      </c>
      <c r="G398" s="117" t="e">
        <f t="shared" si="123"/>
        <v>#DIV/0!</v>
      </c>
    </row>
    <row r="399" spans="1:7" hidden="1" x14ac:dyDescent="0.2">
      <c r="A399" s="27"/>
      <c r="B399" s="11" t="s">
        <v>195</v>
      </c>
      <c r="C399" s="21" t="s">
        <v>196</v>
      </c>
      <c r="D399" s="61">
        <f>D402+D405+D408</f>
        <v>0</v>
      </c>
      <c r="E399" s="61">
        <f t="shared" si="142"/>
        <v>0</v>
      </c>
      <c r="F399" s="61">
        <f t="shared" si="142"/>
        <v>0</v>
      </c>
      <c r="G399" s="117" t="e">
        <f t="shared" si="123"/>
        <v>#DIV/0!</v>
      </c>
    </row>
    <row r="400" spans="1:7" hidden="1" x14ac:dyDescent="0.2">
      <c r="A400" s="62" t="s">
        <v>29</v>
      </c>
      <c r="B400" s="62" t="s">
        <v>299</v>
      </c>
      <c r="C400" s="4" t="s">
        <v>244</v>
      </c>
      <c r="D400" s="13"/>
      <c r="E400" s="13"/>
      <c r="F400" s="13"/>
      <c r="G400" s="117" t="e">
        <f t="shared" si="123"/>
        <v>#DIV/0!</v>
      </c>
    </row>
    <row r="401" spans="1:7" hidden="1" x14ac:dyDescent="0.2">
      <c r="A401" s="62"/>
      <c r="B401" s="8" t="s">
        <v>193</v>
      </c>
      <c r="C401" s="49" t="s">
        <v>194</v>
      </c>
      <c r="D401" s="13"/>
      <c r="E401" s="75">
        <f>'[1]Buget 2024'!D401</f>
        <v>0</v>
      </c>
      <c r="F401" s="85">
        <f t="shared" ref="F401:F402" si="143">E401-D401</f>
        <v>0</v>
      </c>
      <c r="G401" s="117" t="e">
        <f t="shared" si="123"/>
        <v>#DIV/0!</v>
      </c>
    </row>
    <row r="402" spans="1:7" hidden="1" x14ac:dyDescent="0.2">
      <c r="A402" s="62"/>
      <c r="B402" s="29" t="s">
        <v>195</v>
      </c>
      <c r="C402" s="50" t="s">
        <v>196</v>
      </c>
      <c r="D402" s="13"/>
      <c r="E402" s="75">
        <f>'[1]Buget 2024'!D402</f>
        <v>0</v>
      </c>
      <c r="F402" s="85">
        <f t="shared" si="143"/>
        <v>0</v>
      </c>
      <c r="G402" s="117" t="e">
        <f t="shared" ref="G402:G465" si="144">F402/D402*100</f>
        <v>#DIV/0!</v>
      </c>
    </row>
    <row r="403" spans="1:7" hidden="1" x14ac:dyDescent="0.2">
      <c r="A403" s="8" t="s">
        <v>29</v>
      </c>
      <c r="B403" s="8" t="s">
        <v>300</v>
      </c>
      <c r="C403" s="65" t="s">
        <v>247</v>
      </c>
      <c r="D403" s="66"/>
      <c r="E403" s="66"/>
      <c r="F403" s="66"/>
      <c r="G403" s="117" t="e">
        <f t="shared" si="144"/>
        <v>#DIV/0!</v>
      </c>
    </row>
    <row r="404" spans="1:7" hidden="1" x14ac:dyDescent="0.2">
      <c r="A404" s="8"/>
      <c r="B404" s="8" t="s">
        <v>193</v>
      </c>
      <c r="C404" s="49" t="s">
        <v>194</v>
      </c>
      <c r="D404" s="13"/>
      <c r="E404" s="75">
        <f>'[1]Buget 2024'!D404</f>
        <v>0</v>
      </c>
      <c r="F404" s="85">
        <f t="shared" ref="F404:F405" si="145">E404-D404</f>
        <v>0</v>
      </c>
      <c r="G404" s="117" t="e">
        <f t="shared" si="144"/>
        <v>#DIV/0!</v>
      </c>
    </row>
    <row r="405" spans="1:7" hidden="1" x14ac:dyDescent="0.2">
      <c r="A405" s="8"/>
      <c r="B405" s="29" t="s">
        <v>195</v>
      </c>
      <c r="C405" s="50" t="s">
        <v>196</v>
      </c>
      <c r="D405" s="13"/>
      <c r="E405" s="75">
        <f>'[1]Buget 2024'!D405</f>
        <v>0</v>
      </c>
      <c r="F405" s="85">
        <f t="shared" si="145"/>
        <v>0</v>
      </c>
      <c r="G405" s="117" t="e">
        <f t="shared" si="144"/>
        <v>#DIV/0!</v>
      </c>
    </row>
    <row r="406" spans="1:7" hidden="1" x14ac:dyDescent="0.2">
      <c r="A406" s="8" t="s">
        <v>29</v>
      </c>
      <c r="B406" s="8" t="s">
        <v>312</v>
      </c>
      <c r="C406" s="57" t="s">
        <v>115</v>
      </c>
      <c r="D406" s="66"/>
      <c r="E406" s="66"/>
      <c r="F406" s="66"/>
      <c r="G406" s="117" t="e">
        <f t="shared" si="144"/>
        <v>#DIV/0!</v>
      </c>
    </row>
    <row r="407" spans="1:7" hidden="1" x14ac:dyDescent="0.2">
      <c r="A407" s="8"/>
      <c r="B407" s="8" t="s">
        <v>193</v>
      </c>
      <c r="C407" s="49" t="s">
        <v>194</v>
      </c>
      <c r="D407" s="13"/>
      <c r="E407" s="75">
        <f>'[1]Buget 2024'!D407</f>
        <v>0</v>
      </c>
      <c r="F407" s="85">
        <f t="shared" ref="F407:F408" si="146">E407-D407</f>
        <v>0</v>
      </c>
      <c r="G407" s="117" t="e">
        <f t="shared" si="144"/>
        <v>#DIV/0!</v>
      </c>
    </row>
    <row r="408" spans="1:7" hidden="1" x14ac:dyDescent="0.2">
      <c r="A408" s="8"/>
      <c r="B408" s="29" t="s">
        <v>195</v>
      </c>
      <c r="C408" s="50" t="s">
        <v>196</v>
      </c>
      <c r="D408" s="13"/>
      <c r="E408" s="75">
        <f>'[1]Buget 2024'!D408</f>
        <v>0</v>
      </c>
      <c r="F408" s="85">
        <f t="shared" si="146"/>
        <v>0</v>
      </c>
      <c r="G408" s="117" t="e">
        <f t="shared" si="144"/>
        <v>#DIV/0!</v>
      </c>
    </row>
    <row r="409" spans="1:7" hidden="1" x14ac:dyDescent="0.2">
      <c r="A409" s="27" t="s">
        <v>29</v>
      </c>
      <c r="B409" s="27" t="s">
        <v>341</v>
      </c>
      <c r="C409" s="78" t="s">
        <v>331</v>
      </c>
      <c r="D409" s="61"/>
      <c r="E409" s="61"/>
      <c r="F409" s="61"/>
      <c r="G409" s="117" t="e">
        <f t="shared" si="144"/>
        <v>#DIV/0!</v>
      </c>
    </row>
    <row r="410" spans="1:7" hidden="1" x14ac:dyDescent="0.2">
      <c r="A410" s="27"/>
      <c r="B410" s="11" t="s">
        <v>193</v>
      </c>
      <c r="C410" s="21" t="s">
        <v>194</v>
      </c>
      <c r="D410" s="61">
        <f t="shared" ref="D410:F411" si="147">D413+D416</f>
        <v>0</v>
      </c>
      <c r="E410" s="61">
        <f t="shared" si="147"/>
        <v>0</v>
      </c>
      <c r="F410" s="61">
        <f t="shared" si="147"/>
        <v>0</v>
      </c>
      <c r="G410" s="117" t="e">
        <f t="shared" si="144"/>
        <v>#DIV/0!</v>
      </c>
    </row>
    <row r="411" spans="1:7" hidden="1" x14ac:dyDescent="0.2">
      <c r="A411" s="27"/>
      <c r="B411" s="11" t="s">
        <v>195</v>
      </c>
      <c r="C411" s="21" t="s">
        <v>196</v>
      </c>
      <c r="D411" s="61">
        <f t="shared" si="147"/>
        <v>0</v>
      </c>
      <c r="E411" s="61">
        <f t="shared" si="147"/>
        <v>0</v>
      </c>
      <c r="F411" s="61">
        <f t="shared" si="147"/>
        <v>0</v>
      </c>
      <c r="G411" s="117" t="e">
        <f t="shared" si="144"/>
        <v>#DIV/0!</v>
      </c>
    </row>
    <row r="412" spans="1:7" hidden="1" x14ac:dyDescent="0.2">
      <c r="A412" s="62" t="s">
        <v>29</v>
      </c>
      <c r="B412" s="62" t="s">
        <v>342</v>
      </c>
      <c r="C412" s="65" t="s">
        <v>247</v>
      </c>
      <c r="D412" s="13"/>
      <c r="E412" s="13"/>
      <c r="F412" s="13"/>
      <c r="G412" s="117" t="e">
        <f t="shared" si="144"/>
        <v>#DIV/0!</v>
      </c>
    </row>
    <row r="413" spans="1:7" hidden="1" x14ac:dyDescent="0.2">
      <c r="A413" s="62"/>
      <c r="B413" s="8" t="s">
        <v>193</v>
      </c>
      <c r="C413" s="49" t="s">
        <v>194</v>
      </c>
      <c r="D413" s="76">
        <f>210-210</f>
        <v>0</v>
      </c>
      <c r="E413" s="75">
        <f>'[1]Buget 2024'!D413</f>
        <v>0</v>
      </c>
      <c r="F413" s="85">
        <f t="shared" ref="F413:F414" si="148">E413-D413</f>
        <v>0</v>
      </c>
      <c r="G413" s="117" t="e">
        <f t="shared" si="144"/>
        <v>#DIV/0!</v>
      </c>
    </row>
    <row r="414" spans="1:7" hidden="1" x14ac:dyDescent="0.2">
      <c r="A414" s="62"/>
      <c r="B414" s="29" t="s">
        <v>195</v>
      </c>
      <c r="C414" s="50" t="s">
        <v>196</v>
      </c>
      <c r="D414" s="75">
        <f>210-210</f>
        <v>0</v>
      </c>
      <c r="E414" s="75">
        <f>'[1]Buget 2024'!D414</f>
        <v>0</v>
      </c>
      <c r="F414" s="85">
        <f t="shared" si="148"/>
        <v>0</v>
      </c>
      <c r="G414" s="117" t="e">
        <f t="shared" si="144"/>
        <v>#DIV/0!</v>
      </c>
    </row>
    <row r="415" spans="1:7" hidden="1" x14ac:dyDescent="0.2">
      <c r="A415" s="8" t="s">
        <v>29</v>
      </c>
      <c r="B415" s="8" t="s">
        <v>343</v>
      </c>
      <c r="C415" s="57" t="s">
        <v>115</v>
      </c>
      <c r="D415" s="90"/>
      <c r="E415" s="66"/>
      <c r="F415" s="66"/>
      <c r="G415" s="117" t="e">
        <f t="shared" si="144"/>
        <v>#DIV/0!</v>
      </c>
    </row>
    <row r="416" spans="1:7" hidden="1" x14ac:dyDescent="0.2">
      <c r="A416" s="8"/>
      <c r="B416" s="8" t="s">
        <v>193</v>
      </c>
      <c r="C416" s="49" t="s">
        <v>194</v>
      </c>
      <c r="D416" s="76">
        <f>61-61</f>
        <v>0</v>
      </c>
      <c r="E416" s="75">
        <f>'[1]Buget 2024'!D416</f>
        <v>0</v>
      </c>
      <c r="F416" s="85">
        <f t="shared" ref="F416:F417" si="149">E416-D416</f>
        <v>0</v>
      </c>
      <c r="G416" s="117" t="e">
        <f t="shared" si="144"/>
        <v>#DIV/0!</v>
      </c>
    </row>
    <row r="417" spans="1:7" hidden="1" x14ac:dyDescent="0.2">
      <c r="A417" s="8"/>
      <c r="B417" s="29" t="s">
        <v>195</v>
      </c>
      <c r="C417" s="50" t="s">
        <v>196</v>
      </c>
      <c r="D417" s="75">
        <f>61-61</f>
        <v>0</v>
      </c>
      <c r="E417" s="75">
        <f>'[1]Buget 2024'!D417</f>
        <v>0</v>
      </c>
      <c r="F417" s="85">
        <f t="shared" si="149"/>
        <v>0</v>
      </c>
      <c r="G417" s="117" t="e">
        <f t="shared" si="144"/>
        <v>#DIV/0!</v>
      </c>
    </row>
    <row r="418" spans="1:7" hidden="1" x14ac:dyDescent="0.2">
      <c r="A418" s="27" t="s">
        <v>29</v>
      </c>
      <c r="B418" s="27" t="s">
        <v>124</v>
      </c>
      <c r="C418" s="67" t="s">
        <v>190</v>
      </c>
      <c r="D418" s="61"/>
      <c r="E418" s="61"/>
      <c r="F418" s="61"/>
      <c r="G418" s="117" t="e">
        <f t="shared" si="144"/>
        <v>#DIV/0!</v>
      </c>
    </row>
    <row r="419" spans="1:7" hidden="1" x14ac:dyDescent="0.2">
      <c r="A419" s="27"/>
      <c r="B419" s="11" t="s">
        <v>193</v>
      </c>
      <c r="C419" s="21" t="s">
        <v>194</v>
      </c>
      <c r="D419" s="61">
        <f>D422+D425+D428</f>
        <v>0</v>
      </c>
      <c r="E419" s="61">
        <f t="shared" ref="E419:F420" si="150">E422+E425+E428</f>
        <v>0</v>
      </c>
      <c r="F419" s="61">
        <f t="shared" si="150"/>
        <v>0</v>
      </c>
      <c r="G419" s="117" t="e">
        <f t="shared" si="144"/>
        <v>#DIV/0!</v>
      </c>
    </row>
    <row r="420" spans="1:7" hidden="1" x14ac:dyDescent="0.2">
      <c r="A420" s="27"/>
      <c r="B420" s="11" t="s">
        <v>195</v>
      </c>
      <c r="C420" s="21" t="s">
        <v>196</v>
      </c>
      <c r="D420" s="61">
        <f>D423+D426+D429</f>
        <v>0</v>
      </c>
      <c r="E420" s="61">
        <f t="shared" si="150"/>
        <v>0</v>
      </c>
      <c r="F420" s="61">
        <f t="shared" si="150"/>
        <v>0</v>
      </c>
      <c r="G420" s="117" t="e">
        <f t="shared" si="144"/>
        <v>#DIV/0!</v>
      </c>
    </row>
    <row r="421" spans="1:7" hidden="1" x14ac:dyDescent="0.2">
      <c r="A421" s="8" t="s">
        <v>29</v>
      </c>
      <c r="B421" s="8" t="s">
        <v>279</v>
      </c>
      <c r="C421" s="4" t="s">
        <v>244</v>
      </c>
      <c r="D421" s="66"/>
      <c r="E421" s="66"/>
      <c r="F421" s="66"/>
      <c r="G421" s="117" t="e">
        <f t="shared" si="144"/>
        <v>#DIV/0!</v>
      </c>
    </row>
    <row r="422" spans="1:7" hidden="1" x14ac:dyDescent="0.2">
      <c r="A422" s="8"/>
      <c r="B422" s="8" t="s">
        <v>193</v>
      </c>
      <c r="C422" s="49" t="s">
        <v>194</v>
      </c>
      <c r="D422" s="13"/>
      <c r="E422" s="75">
        <f>'[1]Buget 2024'!D422</f>
        <v>0</v>
      </c>
      <c r="F422" s="85">
        <f t="shared" ref="F422:F423" si="151">E422-D422</f>
        <v>0</v>
      </c>
      <c r="G422" s="117" t="e">
        <f t="shared" si="144"/>
        <v>#DIV/0!</v>
      </c>
    </row>
    <row r="423" spans="1:7" hidden="1" x14ac:dyDescent="0.2">
      <c r="A423" s="8"/>
      <c r="B423" s="29" t="s">
        <v>195</v>
      </c>
      <c r="C423" s="50" t="s">
        <v>196</v>
      </c>
      <c r="D423" s="13"/>
      <c r="E423" s="75">
        <f>'[1]Buget 2024'!D423</f>
        <v>0</v>
      </c>
      <c r="F423" s="85">
        <f t="shared" si="151"/>
        <v>0</v>
      </c>
      <c r="G423" s="117" t="e">
        <f t="shared" si="144"/>
        <v>#DIV/0!</v>
      </c>
    </row>
    <row r="424" spans="1:7" hidden="1" x14ac:dyDescent="0.2">
      <c r="A424" s="8" t="s">
        <v>29</v>
      </c>
      <c r="B424" s="8" t="s">
        <v>125</v>
      </c>
      <c r="C424" s="65" t="s">
        <v>247</v>
      </c>
      <c r="D424" s="66"/>
      <c r="E424" s="66"/>
      <c r="F424" s="66"/>
      <c r="G424" s="117" t="e">
        <f t="shared" si="144"/>
        <v>#DIV/0!</v>
      </c>
    </row>
    <row r="425" spans="1:7" hidden="1" x14ac:dyDescent="0.2">
      <c r="A425" s="8"/>
      <c r="B425" s="8" t="s">
        <v>193</v>
      </c>
      <c r="C425" s="49" t="s">
        <v>194</v>
      </c>
      <c r="D425" s="13">
        <f>180-180</f>
        <v>0</v>
      </c>
      <c r="E425" s="75">
        <f>'[1]Buget 2024'!D425</f>
        <v>0</v>
      </c>
      <c r="F425" s="85">
        <f t="shared" ref="F425:F426" si="152">E425-D425</f>
        <v>0</v>
      </c>
      <c r="G425" s="117" t="e">
        <f t="shared" si="144"/>
        <v>#DIV/0!</v>
      </c>
    </row>
    <row r="426" spans="1:7" hidden="1" x14ac:dyDescent="0.2">
      <c r="A426" s="8"/>
      <c r="B426" s="29" t="s">
        <v>195</v>
      </c>
      <c r="C426" s="50" t="s">
        <v>196</v>
      </c>
      <c r="D426" s="13">
        <f>180-180</f>
        <v>0</v>
      </c>
      <c r="E426" s="75">
        <f>'[1]Buget 2024'!D426</f>
        <v>0</v>
      </c>
      <c r="F426" s="85">
        <f t="shared" si="152"/>
        <v>0</v>
      </c>
      <c r="G426" s="117" t="e">
        <f t="shared" si="144"/>
        <v>#DIV/0!</v>
      </c>
    </row>
    <row r="427" spans="1:7" hidden="1" x14ac:dyDescent="0.2">
      <c r="A427" s="8" t="s">
        <v>29</v>
      </c>
      <c r="B427" s="8" t="s">
        <v>126</v>
      </c>
      <c r="C427" s="4" t="s">
        <v>115</v>
      </c>
      <c r="D427" s="13"/>
      <c r="E427" s="13"/>
      <c r="F427" s="13"/>
      <c r="G427" s="117" t="e">
        <f t="shared" si="144"/>
        <v>#DIV/0!</v>
      </c>
    </row>
    <row r="428" spans="1:7" hidden="1" x14ac:dyDescent="0.2">
      <c r="A428" s="8"/>
      <c r="B428" s="8" t="s">
        <v>193</v>
      </c>
      <c r="C428" s="49" t="s">
        <v>194</v>
      </c>
      <c r="D428" s="13">
        <v>0</v>
      </c>
      <c r="E428" s="13">
        <v>0</v>
      </c>
      <c r="F428" s="13">
        <v>0</v>
      </c>
      <c r="G428" s="117" t="e">
        <f t="shared" si="144"/>
        <v>#DIV/0!</v>
      </c>
    </row>
    <row r="429" spans="1:7" hidden="1" x14ac:dyDescent="0.2">
      <c r="A429" s="8"/>
      <c r="B429" s="29" t="s">
        <v>195</v>
      </c>
      <c r="C429" s="50" t="s">
        <v>196</v>
      </c>
      <c r="D429" s="25">
        <v>0</v>
      </c>
      <c r="E429" s="25">
        <v>0</v>
      </c>
      <c r="F429" s="25">
        <v>0</v>
      </c>
      <c r="G429" s="117" t="e">
        <f t="shared" si="144"/>
        <v>#DIV/0!</v>
      </c>
    </row>
    <row r="430" spans="1:7" x14ac:dyDescent="0.2">
      <c r="A430" s="11" t="s">
        <v>29</v>
      </c>
      <c r="B430" s="42" t="s">
        <v>35</v>
      </c>
      <c r="C430" s="43" t="s">
        <v>106</v>
      </c>
      <c r="D430" s="28"/>
      <c r="E430" s="28"/>
      <c r="F430" s="28"/>
      <c r="G430" s="117" t="e">
        <f t="shared" si="144"/>
        <v>#DIV/0!</v>
      </c>
    </row>
    <row r="431" spans="1:7" x14ac:dyDescent="0.2">
      <c r="A431" s="11"/>
      <c r="B431" s="11" t="s">
        <v>193</v>
      </c>
      <c r="C431" s="21" t="s">
        <v>194</v>
      </c>
      <c r="D431" s="28">
        <f t="shared" ref="D431:F432" si="153">D434+D437</f>
        <v>9806</v>
      </c>
      <c r="E431" s="28">
        <f t="shared" si="153"/>
        <v>9806</v>
      </c>
      <c r="F431" s="28">
        <f t="shared" si="153"/>
        <v>0</v>
      </c>
      <c r="G431" s="117">
        <f t="shared" si="144"/>
        <v>0</v>
      </c>
    </row>
    <row r="432" spans="1:7" x14ac:dyDescent="0.2">
      <c r="A432" s="11"/>
      <c r="B432" s="11" t="s">
        <v>195</v>
      </c>
      <c r="C432" s="21" t="s">
        <v>196</v>
      </c>
      <c r="D432" s="28">
        <f t="shared" si="153"/>
        <v>9806</v>
      </c>
      <c r="E432" s="28">
        <f t="shared" si="153"/>
        <v>9806</v>
      </c>
      <c r="F432" s="28">
        <f t="shared" si="153"/>
        <v>0</v>
      </c>
      <c r="G432" s="117">
        <f t="shared" si="144"/>
        <v>0</v>
      </c>
    </row>
    <row r="433" spans="1:7" x14ac:dyDescent="0.2">
      <c r="A433" s="14" t="s">
        <v>29</v>
      </c>
      <c r="B433" s="8" t="s">
        <v>127</v>
      </c>
      <c r="C433" s="49" t="s">
        <v>248</v>
      </c>
      <c r="D433" s="13"/>
      <c r="E433" s="13"/>
      <c r="F433" s="13"/>
      <c r="G433" s="117" t="e">
        <f t="shared" si="144"/>
        <v>#DIV/0!</v>
      </c>
    </row>
    <row r="434" spans="1:7" x14ac:dyDescent="0.2">
      <c r="A434" s="14"/>
      <c r="B434" s="8" t="s">
        <v>193</v>
      </c>
      <c r="C434" s="49" t="s">
        <v>194</v>
      </c>
      <c r="D434" s="13">
        <v>10</v>
      </c>
      <c r="E434" s="75">
        <f>'[1]Buget 2024'!D434</f>
        <v>10</v>
      </c>
      <c r="F434" s="85">
        <f t="shared" ref="F434:F435" si="154">E434-D434</f>
        <v>0</v>
      </c>
      <c r="G434" s="117">
        <f t="shared" si="144"/>
        <v>0</v>
      </c>
    </row>
    <row r="435" spans="1:7" x14ac:dyDescent="0.2">
      <c r="A435" s="14"/>
      <c r="B435" s="29" t="s">
        <v>195</v>
      </c>
      <c r="C435" s="50" t="s">
        <v>196</v>
      </c>
      <c r="D435" s="25">
        <v>10</v>
      </c>
      <c r="E435" s="75">
        <f>'[1]Buget 2024'!D435</f>
        <v>10</v>
      </c>
      <c r="F435" s="85">
        <f t="shared" si="154"/>
        <v>0</v>
      </c>
      <c r="G435" s="117">
        <f t="shared" si="144"/>
        <v>0</v>
      </c>
    </row>
    <row r="436" spans="1:7" x14ac:dyDescent="0.2">
      <c r="A436" s="14" t="s">
        <v>249</v>
      </c>
      <c r="B436" s="8" t="s">
        <v>159</v>
      </c>
      <c r="C436" s="49" t="s">
        <v>160</v>
      </c>
      <c r="D436" s="13"/>
      <c r="E436" s="13"/>
      <c r="F436" s="13"/>
      <c r="G436" s="117" t="e">
        <f t="shared" si="144"/>
        <v>#DIV/0!</v>
      </c>
    </row>
    <row r="437" spans="1:7" x14ac:dyDescent="0.2">
      <c r="A437" s="14"/>
      <c r="B437" s="8" t="s">
        <v>193</v>
      </c>
      <c r="C437" s="49" t="s">
        <v>194</v>
      </c>
      <c r="D437" s="13">
        <v>9796</v>
      </c>
      <c r="E437" s="75">
        <f>'[1]Buget 2024'!D437</f>
        <v>9796</v>
      </c>
      <c r="F437" s="85">
        <f t="shared" ref="F437:F438" si="155">E437-D437</f>
        <v>0</v>
      </c>
      <c r="G437" s="117">
        <f t="shared" si="144"/>
        <v>0</v>
      </c>
    </row>
    <row r="438" spans="1:7" x14ac:dyDescent="0.2">
      <c r="A438" s="14"/>
      <c r="B438" s="29" t="s">
        <v>195</v>
      </c>
      <c r="C438" s="50" t="s">
        <v>196</v>
      </c>
      <c r="D438" s="25">
        <v>9796</v>
      </c>
      <c r="E438" s="75">
        <f>'[1]Buget 2024'!D438</f>
        <v>9796</v>
      </c>
      <c r="F438" s="85">
        <f t="shared" si="155"/>
        <v>0</v>
      </c>
      <c r="G438" s="117">
        <f t="shared" si="144"/>
        <v>0</v>
      </c>
    </row>
    <row r="439" spans="1:7" x14ac:dyDescent="0.2">
      <c r="A439" s="11" t="s">
        <v>29</v>
      </c>
      <c r="B439" s="11" t="s">
        <v>128</v>
      </c>
      <c r="C439" s="1" t="s">
        <v>129</v>
      </c>
      <c r="D439" s="12"/>
      <c r="E439" s="12"/>
      <c r="F439" s="12"/>
      <c r="G439" s="117" t="e">
        <f t="shared" si="144"/>
        <v>#DIV/0!</v>
      </c>
    </row>
    <row r="440" spans="1:7" x14ac:dyDescent="0.2">
      <c r="A440" s="11"/>
      <c r="B440" s="11" t="s">
        <v>193</v>
      </c>
      <c r="C440" s="1" t="s">
        <v>194</v>
      </c>
      <c r="D440" s="12">
        <f>D443+D464</f>
        <v>330459</v>
      </c>
      <c r="E440" s="12">
        <f t="shared" ref="E440:F441" si="156">E443+E464</f>
        <v>330459</v>
      </c>
      <c r="F440" s="12">
        <f t="shared" si="156"/>
        <v>0</v>
      </c>
      <c r="G440" s="117">
        <f t="shared" si="144"/>
        <v>0</v>
      </c>
    </row>
    <row r="441" spans="1:7" x14ac:dyDescent="0.2">
      <c r="A441" s="11"/>
      <c r="B441" s="11" t="s">
        <v>195</v>
      </c>
      <c r="C441" s="21" t="s">
        <v>196</v>
      </c>
      <c r="D441" s="12">
        <f>D444+D465</f>
        <v>301000</v>
      </c>
      <c r="E441" s="12">
        <f t="shared" si="156"/>
        <v>301000</v>
      </c>
      <c r="F441" s="12">
        <f t="shared" si="156"/>
        <v>0</v>
      </c>
      <c r="G441" s="117">
        <f t="shared" si="144"/>
        <v>0</v>
      </c>
    </row>
    <row r="442" spans="1:7" x14ac:dyDescent="0.2">
      <c r="A442" s="11" t="s">
        <v>29</v>
      </c>
      <c r="B442" s="11" t="s">
        <v>130</v>
      </c>
      <c r="C442" s="1" t="s">
        <v>131</v>
      </c>
      <c r="D442" s="12"/>
      <c r="E442" s="12"/>
      <c r="F442" s="12"/>
      <c r="G442" s="117" t="e">
        <f t="shared" si="144"/>
        <v>#DIV/0!</v>
      </c>
    </row>
    <row r="443" spans="1:7" x14ac:dyDescent="0.2">
      <c r="A443" s="11"/>
      <c r="B443" s="11" t="s">
        <v>193</v>
      </c>
      <c r="C443" s="1" t="s">
        <v>194</v>
      </c>
      <c r="D443" s="12">
        <f>D446+D461</f>
        <v>330459</v>
      </c>
      <c r="E443" s="12">
        <f t="shared" ref="E443:F444" si="157">E446+E461</f>
        <v>330459</v>
      </c>
      <c r="F443" s="12">
        <f t="shared" si="157"/>
        <v>0</v>
      </c>
      <c r="G443" s="117">
        <f t="shared" si="144"/>
        <v>0</v>
      </c>
    </row>
    <row r="444" spans="1:7" x14ac:dyDescent="0.2">
      <c r="A444" s="11"/>
      <c r="B444" s="11" t="s">
        <v>195</v>
      </c>
      <c r="C444" s="21" t="s">
        <v>196</v>
      </c>
      <c r="D444" s="12">
        <f>D447+D462</f>
        <v>301000</v>
      </c>
      <c r="E444" s="12">
        <f t="shared" si="157"/>
        <v>301000</v>
      </c>
      <c r="F444" s="12">
        <f t="shared" si="157"/>
        <v>0</v>
      </c>
      <c r="G444" s="117">
        <f t="shared" si="144"/>
        <v>0</v>
      </c>
    </row>
    <row r="445" spans="1:7" x14ac:dyDescent="0.2">
      <c r="A445" s="11" t="s">
        <v>29</v>
      </c>
      <c r="B445" s="11" t="s">
        <v>132</v>
      </c>
      <c r="C445" s="1" t="s">
        <v>133</v>
      </c>
      <c r="D445" s="12"/>
      <c r="E445" s="12"/>
      <c r="F445" s="12"/>
      <c r="G445" s="117" t="e">
        <f t="shared" si="144"/>
        <v>#DIV/0!</v>
      </c>
    </row>
    <row r="446" spans="1:7" x14ac:dyDescent="0.2">
      <c r="A446" s="11"/>
      <c r="B446" s="11" t="s">
        <v>193</v>
      </c>
      <c r="C446" s="1" t="s">
        <v>194</v>
      </c>
      <c r="D446" s="12">
        <f t="shared" ref="D446:F447" si="158">D449+D452+D455+D458</f>
        <v>298469</v>
      </c>
      <c r="E446" s="12">
        <f t="shared" si="158"/>
        <v>298469</v>
      </c>
      <c r="F446" s="12">
        <f t="shared" si="158"/>
        <v>0</v>
      </c>
      <c r="G446" s="117">
        <f t="shared" si="144"/>
        <v>0</v>
      </c>
    </row>
    <row r="447" spans="1:7" x14ac:dyDescent="0.2">
      <c r="A447" s="11"/>
      <c r="B447" s="11" t="s">
        <v>195</v>
      </c>
      <c r="C447" s="21" t="s">
        <v>196</v>
      </c>
      <c r="D447" s="12">
        <f t="shared" si="158"/>
        <v>267343</v>
      </c>
      <c r="E447" s="12">
        <f t="shared" si="158"/>
        <v>267343</v>
      </c>
      <c r="F447" s="12">
        <f t="shared" si="158"/>
        <v>0</v>
      </c>
      <c r="G447" s="117">
        <f t="shared" si="144"/>
        <v>0</v>
      </c>
    </row>
    <row r="448" spans="1:7" x14ac:dyDescent="0.2">
      <c r="A448" s="14" t="s">
        <v>29</v>
      </c>
      <c r="B448" s="7" t="s">
        <v>134</v>
      </c>
      <c r="C448" s="4" t="s">
        <v>135</v>
      </c>
      <c r="D448" s="13"/>
      <c r="E448" s="13"/>
      <c r="F448" s="13"/>
      <c r="G448" s="117" t="e">
        <f t="shared" si="144"/>
        <v>#DIV/0!</v>
      </c>
    </row>
    <row r="449" spans="1:7" x14ac:dyDescent="0.2">
      <c r="A449" s="14"/>
      <c r="B449" s="29" t="s">
        <v>193</v>
      </c>
      <c r="C449" s="30" t="s">
        <v>194</v>
      </c>
      <c r="D449" s="76">
        <f>255812+800+8500</f>
        <v>265112</v>
      </c>
      <c r="E449" s="75">
        <f>'[1]Buget 2024'!D449</f>
        <v>265112</v>
      </c>
      <c r="F449" s="85">
        <f t="shared" ref="F449:F450" si="159">E449-D449</f>
        <v>0</v>
      </c>
      <c r="G449" s="117">
        <f t="shared" si="144"/>
        <v>0</v>
      </c>
    </row>
    <row r="450" spans="1:7" x14ac:dyDescent="0.2">
      <c r="A450" s="14"/>
      <c r="B450" s="29" t="s">
        <v>195</v>
      </c>
      <c r="C450" s="30" t="s">
        <v>196</v>
      </c>
      <c r="D450" s="76">
        <f>233186+800</f>
        <v>233986</v>
      </c>
      <c r="E450" s="75">
        <f>'[1]Buget 2024'!D450</f>
        <v>233986</v>
      </c>
      <c r="F450" s="85">
        <f t="shared" si="159"/>
        <v>0</v>
      </c>
      <c r="G450" s="117">
        <f t="shared" si="144"/>
        <v>0</v>
      </c>
    </row>
    <row r="451" spans="1:7" x14ac:dyDescent="0.2">
      <c r="A451" s="14" t="s">
        <v>29</v>
      </c>
      <c r="B451" s="7" t="s">
        <v>136</v>
      </c>
      <c r="C451" s="4" t="s">
        <v>137</v>
      </c>
      <c r="D451" s="76"/>
      <c r="E451" s="13"/>
      <c r="F451" s="13"/>
      <c r="G451" s="117" t="e">
        <f t="shared" si="144"/>
        <v>#DIV/0!</v>
      </c>
    </row>
    <row r="452" spans="1:7" x14ac:dyDescent="0.2">
      <c r="A452" s="14"/>
      <c r="B452" s="29" t="s">
        <v>193</v>
      </c>
      <c r="C452" s="30" t="s">
        <v>194</v>
      </c>
      <c r="D452" s="76">
        <f>29098-32+200</f>
        <v>29266</v>
      </c>
      <c r="E452" s="75">
        <f>'[1]Buget 2024'!D452</f>
        <v>29266</v>
      </c>
      <c r="F452" s="85">
        <f t="shared" ref="F452:F453" si="160">E452-D452</f>
        <v>0</v>
      </c>
      <c r="G452" s="117">
        <f t="shared" si="144"/>
        <v>0</v>
      </c>
    </row>
    <row r="453" spans="1:7" x14ac:dyDescent="0.2">
      <c r="A453" s="14"/>
      <c r="B453" s="29" t="s">
        <v>195</v>
      </c>
      <c r="C453" s="30" t="s">
        <v>196</v>
      </c>
      <c r="D453" s="76">
        <f>29098-32+200</f>
        <v>29266</v>
      </c>
      <c r="E453" s="75">
        <f>'[1]Buget 2024'!D453</f>
        <v>29266</v>
      </c>
      <c r="F453" s="85">
        <f t="shared" si="160"/>
        <v>0</v>
      </c>
      <c r="G453" s="117">
        <f t="shared" si="144"/>
        <v>0</v>
      </c>
    </row>
    <row r="454" spans="1:7" hidden="1" x14ac:dyDescent="0.2">
      <c r="A454" s="14" t="s">
        <v>29</v>
      </c>
      <c r="B454" s="7" t="s">
        <v>138</v>
      </c>
      <c r="C454" s="4" t="s">
        <v>139</v>
      </c>
      <c r="D454" s="76"/>
      <c r="E454" s="13"/>
      <c r="F454" s="13"/>
      <c r="G454" s="117" t="e">
        <f t="shared" si="144"/>
        <v>#DIV/0!</v>
      </c>
    </row>
    <row r="455" spans="1:7" hidden="1" x14ac:dyDescent="0.2">
      <c r="A455" s="14"/>
      <c r="B455" s="29" t="s">
        <v>193</v>
      </c>
      <c r="C455" s="30" t="s">
        <v>194</v>
      </c>
      <c r="D455" s="13"/>
      <c r="E455" s="75">
        <f>'[1]Buget 2024'!D455</f>
        <v>0</v>
      </c>
      <c r="F455" s="85">
        <f t="shared" ref="F455:F456" si="161">E455-D455</f>
        <v>0</v>
      </c>
      <c r="G455" s="117" t="e">
        <f t="shared" si="144"/>
        <v>#DIV/0!</v>
      </c>
    </row>
    <row r="456" spans="1:7" hidden="1" x14ac:dyDescent="0.2">
      <c r="A456" s="14"/>
      <c r="B456" s="29" t="s">
        <v>195</v>
      </c>
      <c r="C456" s="30" t="s">
        <v>196</v>
      </c>
      <c r="D456" s="13"/>
      <c r="E456" s="75">
        <f>'[1]Buget 2024'!D456</f>
        <v>0</v>
      </c>
      <c r="F456" s="85">
        <f t="shared" si="161"/>
        <v>0</v>
      </c>
      <c r="G456" s="117" t="e">
        <f t="shared" si="144"/>
        <v>#DIV/0!</v>
      </c>
    </row>
    <row r="457" spans="1:7" x14ac:dyDescent="0.2">
      <c r="A457" s="14" t="s">
        <v>29</v>
      </c>
      <c r="B457" s="7" t="s">
        <v>140</v>
      </c>
      <c r="C457" s="4" t="s">
        <v>318</v>
      </c>
      <c r="D457" s="13"/>
      <c r="E457" s="13"/>
      <c r="F457" s="13"/>
      <c r="G457" s="117" t="e">
        <f t="shared" si="144"/>
        <v>#DIV/0!</v>
      </c>
    </row>
    <row r="458" spans="1:7" x14ac:dyDescent="0.2">
      <c r="A458" s="14"/>
      <c r="B458" s="29" t="s">
        <v>193</v>
      </c>
      <c r="C458" s="30" t="s">
        <v>194</v>
      </c>
      <c r="D458" s="13">
        <f>3220+871</f>
        <v>4091</v>
      </c>
      <c r="E458" s="75">
        <f>'[1]Buget 2024'!D458</f>
        <v>4091</v>
      </c>
      <c r="F458" s="85">
        <f t="shared" ref="F458:F459" si="162">E458-D458</f>
        <v>0</v>
      </c>
      <c r="G458" s="117">
        <f t="shared" si="144"/>
        <v>0</v>
      </c>
    </row>
    <row r="459" spans="1:7" x14ac:dyDescent="0.2">
      <c r="A459" s="14"/>
      <c r="B459" s="29" t="s">
        <v>195</v>
      </c>
      <c r="C459" s="30" t="s">
        <v>196</v>
      </c>
      <c r="D459" s="13">
        <f>3220+871</f>
        <v>4091</v>
      </c>
      <c r="E459" s="75">
        <f>'[1]Buget 2024'!D459</f>
        <v>4091</v>
      </c>
      <c r="F459" s="85">
        <f t="shared" si="162"/>
        <v>0</v>
      </c>
      <c r="G459" s="117">
        <f t="shared" si="144"/>
        <v>0</v>
      </c>
    </row>
    <row r="460" spans="1:7" x14ac:dyDescent="0.2">
      <c r="A460" s="11" t="s">
        <v>29</v>
      </c>
      <c r="B460" s="11" t="s">
        <v>141</v>
      </c>
      <c r="C460" s="5" t="s">
        <v>250</v>
      </c>
      <c r="D460" s="16"/>
      <c r="E460" s="16"/>
      <c r="F460" s="16"/>
      <c r="G460" s="117" t="e">
        <f t="shared" si="144"/>
        <v>#DIV/0!</v>
      </c>
    </row>
    <row r="461" spans="1:7" x14ac:dyDescent="0.2">
      <c r="A461" s="11"/>
      <c r="B461" s="11" t="s">
        <v>193</v>
      </c>
      <c r="C461" s="21" t="s">
        <v>194</v>
      </c>
      <c r="D461" s="16">
        <v>31990</v>
      </c>
      <c r="E461" s="16">
        <f>'[1]Buget 2024'!D461</f>
        <v>31990</v>
      </c>
      <c r="F461" s="16">
        <f t="shared" ref="F461:F462" si="163">E461-D461</f>
        <v>0</v>
      </c>
      <c r="G461" s="117">
        <f t="shared" si="144"/>
        <v>0</v>
      </c>
    </row>
    <row r="462" spans="1:7" x14ac:dyDescent="0.2">
      <c r="A462" s="11"/>
      <c r="B462" s="11" t="s">
        <v>195</v>
      </c>
      <c r="C462" s="21" t="s">
        <v>196</v>
      </c>
      <c r="D462" s="16">
        <v>33657</v>
      </c>
      <c r="E462" s="16">
        <f>'[1]Buget 2024'!D462</f>
        <v>33657</v>
      </c>
      <c r="F462" s="16">
        <f t="shared" si="163"/>
        <v>0</v>
      </c>
      <c r="G462" s="117">
        <f t="shared" si="144"/>
        <v>0</v>
      </c>
    </row>
    <row r="463" spans="1:7" hidden="1" x14ac:dyDescent="0.2">
      <c r="A463" s="11" t="s">
        <v>29</v>
      </c>
      <c r="B463" s="11">
        <v>72</v>
      </c>
      <c r="C463" s="1" t="s">
        <v>364</v>
      </c>
      <c r="D463" s="12"/>
      <c r="E463" s="16"/>
      <c r="F463" s="16"/>
      <c r="G463" s="117" t="e">
        <f t="shared" si="144"/>
        <v>#DIV/0!</v>
      </c>
    </row>
    <row r="464" spans="1:7" hidden="1" x14ac:dyDescent="0.2">
      <c r="A464" s="11"/>
      <c r="B464" s="11" t="s">
        <v>193</v>
      </c>
      <c r="C464" s="1" t="s">
        <v>194</v>
      </c>
      <c r="D464" s="12">
        <f>D467</f>
        <v>0</v>
      </c>
      <c r="E464" s="16">
        <f t="shared" ref="E464:F465" si="164">E467</f>
        <v>0</v>
      </c>
      <c r="F464" s="16">
        <f t="shared" si="164"/>
        <v>0</v>
      </c>
      <c r="G464" s="117" t="e">
        <f t="shared" si="144"/>
        <v>#DIV/0!</v>
      </c>
    </row>
    <row r="465" spans="1:7" hidden="1" x14ac:dyDescent="0.2">
      <c r="A465" s="11"/>
      <c r="B465" s="11" t="s">
        <v>195</v>
      </c>
      <c r="C465" s="21" t="s">
        <v>196</v>
      </c>
      <c r="D465" s="12">
        <f>D468</f>
        <v>0</v>
      </c>
      <c r="E465" s="16">
        <f t="shared" si="164"/>
        <v>0</v>
      </c>
      <c r="F465" s="16">
        <f t="shared" si="164"/>
        <v>0</v>
      </c>
      <c r="G465" s="117" t="e">
        <f t="shared" si="144"/>
        <v>#DIV/0!</v>
      </c>
    </row>
    <row r="466" spans="1:7" hidden="1" x14ac:dyDescent="0.2">
      <c r="A466" s="11" t="s">
        <v>29</v>
      </c>
      <c r="B466" s="11" t="s">
        <v>365</v>
      </c>
      <c r="C466" s="1" t="s">
        <v>364</v>
      </c>
      <c r="D466" s="12"/>
      <c r="E466" s="16"/>
      <c r="F466" s="16"/>
      <c r="G466" s="117" t="e">
        <f t="shared" ref="G466:G529" si="165">F466/D466*100</f>
        <v>#DIV/0!</v>
      </c>
    </row>
    <row r="467" spans="1:7" hidden="1" x14ac:dyDescent="0.2">
      <c r="A467" s="11"/>
      <c r="B467" s="11" t="s">
        <v>193</v>
      </c>
      <c r="C467" s="1" t="s">
        <v>194</v>
      </c>
      <c r="D467" s="12">
        <f>D470</f>
        <v>0</v>
      </c>
      <c r="E467" s="16">
        <f t="shared" ref="E467:F468" si="166">E470</f>
        <v>0</v>
      </c>
      <c r="F467" s="16">
        <f t="shared" si="166"/>
        <v>0</v>
      </c>
      <c r="G467" s="117" t="e">
        <f t="shared" si="165"/>
        <v>#DIV/0!</v>
      </c>
    </row>
    <row r="468" spans="1:7" hidden="1" x14ac:dyDescent="0.2">
      <c r="A468" s="11"/>
      <c r="B468" s="11" t="s">
        <v>195</v>
      </c>
      <c r="C468" s="21" t="s">
        <v>196</v>
      </c>
      <c r="D468" s="12">
        <f>D471</f>
        <v>0</v>
      </c>
      <c r="E468" s="16">
        <f t="shared" si="166"/>
        <v>0</v>
      </c>
      <c r="F468" s="16">
        <f t="shared" si="166"/>
        <v>0</v>
      </c>
      <c r="G468" s="117" t="e">
        <f t="shared" si="165"/>
        <v>#DIV/0!</v>
      </c>
    </row>
    <row r="469" spans="1:7" hidden="1" x14ac:dyDescent="0.2">
      <c r="A469" s="14" t="s">
        <v>29</v>
      </c>
      <c r="B469" s="7" t="s">
        <v>366</v>
      </c>
      <c r="C469" s="4" t="s">
        <v>367</v>
      </c>
      <c r="D469" s="13"/>
      <c r="E469" s="76"/>
      <c r="F469" s="76"/>
      <c r="G469" s="117" t="e">
        <f t="shared" si="165"/>
        <v>#DIV/0!</v>
      </c>
    </row>
    <row r="470" spans="1:7" hidden="1" x14ac:dyDescent="0.2">
      <c r="A470" s="14"/>
      <c r="B470" s="29" t="s">
        <v>193</v>
      </c>
      <c r="C470" s="30" t="s">
        <v>194</v>
      </c>
      <c r="D470" s="76"/>
      <c r="E470" s="75">
        <f>'[1]Buget 2024'!D470</f>
        <v>0</v>
      </c>
      <c r="F470" s="85">
        <f t="shared" ref="F470:F471" si="167">E470-D470</f>
        <v>0</v>
      </c>
      <c r="G470" s="117" t="e">
        <f t="shared" si="165"/>
        <v>#DIV/0!</v>
      </c>
    </row>
    <row r="471" spans="1:7" hidden="1" x14ac:dyDescent="0.2">
      <c r="A471" s="14"/>
      <c r="B471" s="29" t="s">
        <v>195</v>
      </c>
      <c r="C471" s="30" t="s">
        <v>196</v>
      </c>
      <c r="D471" s="76"/>
      <c r="E471" s="75">
        <f>'[1]Buget 2024'!D471</f>
        <v>0</v>
      </c>
      <c r="F471" s="85">
        <f t="shared" si="167"/>
        <v>0</v>
      </c>
      <c r="G471" s="117" t="e">
        <f t="shared" si="165"/>
        <v>#DIV/0!</v>
      </c>
    </row>
    <row r="472" spans="1:7" x14ac:dyDescent="0.2">
      <c r="A472" s="17"/>
      <c r="B472" s="17"/>
      <c r="C472" s="18" t="s">
        <v>142</v>
      </c>
      <c r="D472" s="19"/>
      <c r="E472" s="19"/>
      <c r="F472" s="19"/>
      <c r="G472" s="117" t="e">
        <f t="shared" si="165"/>
        <v>#DIV/0!</v>
      </c>
    </row>
    <row r="473" spans="1:7" x14ac:dyDescent="0.2">
      <c r="A473" s="17"/>
      <c r="B473" s="17" t="s">
        <v>193</v>
      </c>
      <c r="C473" s="18" t="s">
        <v>194</v>
      </c>
      <c r="D473" s="19">
        <f>D476+D578</f>
        <v>1470498</v>
      </c>
      <c r="E473" s="19">
        <f t="shared" ref="E473:F474" si="168">E476+E578</f>
        <v>1470498</v>
      </c>
      <c r="F473" s="19">
        <f t="shared" si="168"/>
        <v>0</v>
      </c>
      <c r="G473" s="117">
        <f t="shared" si="165"/>
        <v>0</v>
      </c>
    </row>
    <row r="474" spans="1:7" x14ac:dyDescent="0.2">
      <c r="A474" s="17"/>
      <c r="B474" s="17" t="s">
        <v>195</v>
      </c>
      <c r="C474" s="18" t="s">
        <v>196</v>
      </c>
      <c r="D474" s="19">
        <f>D477+D579</f>
        <v>1007073</v>
      </c>
      <c r="E474" s="19">
        <f t="shared" si="168"/>
        <v>1500058</v>
      </c>
      <c r="F474" s="19">
        <f t="shared" si="168"/>
        <v>492985</v>
      </c>
      <c r="G474" s="117">
        <f t="shared" si="165"/>
        <v>48.952260660349353</v>
      </c>
    </row>
    <row r="475" spans="1:7" x14ac:dyDescent="0.2">
      <c r="A475" s="17" t="s">
        <v>29</v>
      </c>
      <c r="B475" s="17" t="s">
        <v>40</v>
      </c>
      <c r="C475" s="18" t="s">
        <v>201</v>
      </c>
      <c r="D475" s="19"/>
      <c r="E475" s="19"/>
      <c r="F475" s="19"/>
      <c r="G475" s="117" t="e">
        <f t="shared" si="165"/>
        <v>#DIV/0!</v>
      </c>
    </row>
    <row r="476" spans="1:7" x14ac:dyDescent="0.2">
      <c r="A476" s="17"/>
      <c r="B476" s="17" t="s">
        <v>193</v>
      </c>
      <c r="C476" s="18" t="s">
        <v>194</v>
      </c>
      <c r="D476" s="19">
        <f>D479+D560</f>
        <v>1468698</v>
      </c>
      <c r="E476" s="19">
        <f t="shared" ref="E476:F477" si="169">E479+E560</f>
        <v>1468698</v>
      </c>
      <c r="F476" s="19">
        <f t="shared" si="169"/>
        <v>0</v>
      </c>
      <c r="G476" s="117">
        <f t="shared" si="165"/>
        <v>0</v>
      </c>
    </row>
    <row r="477" spans="1:7" x14ac:dyDescent="0.2">
      <c r="A477" s="17"/>
      <c r="B477" s="17" t="s">
        <v>195</v>
      </c>
      <c r="C477" s="18" t="s">
        <v>196</v>
      </c>
      <c r="D477" s="19">
        <f>D480+D561</f>
        <v>1005273</v>
      </c>
      <c r="E477" s="19">
        <f t="shared" si="169"/>
        <v>1498258</v>
      </c>
      <c r="F477" s="19">
        <f t="shared" si="169"/>
        <v>492985</v>
      </c>
      <c r="G477" s="117">
        <f t="shared" si="165"/>
        <v>49.039912541170409</v>
      </c>
    </row>
    <row r="478" spans="1:7" x14ac:dyDescent="0.2">
      <c r="A478" s="17" t="s">
        <v>29</v>
      </c>
      <c r="B478" s="17" t="s">
        <v>31</v>
      </c>
      <c r="C478" s="18" t="s">
        <v>32</v>
      </c>
      <c r="D478" s="19"/>
      <c r="E478" s="19"/>
      <c r="F478" s="19"/>
      <c r="G478" s="117" t="e">
        <f t="shared" si="165"/>
        <v>#DIV/0!</v>
      </c>
    </row>
    <row r="479" spans="1:7" x14ac:dyDescent="0.2">
      <c r="A479" s="17"/>
      <c r="B479" s="17" t="s">
        <v>193</v>
      </c>
      <c r="C479" s="18" t="s">
        <v>194</v>
      </c>
      <c r="D479" s="19">
        <f>D482+D518+D542+D554+D491</f>
        <v>1094997</v>
      </c>
      <c r="E479" s="19">
        <f t="shared" ref="E479:F480" si="170">E482+E518+E542+E554+E491</f>
        <v>1094997</v>
      </c>
      <c r="F479" s="19">
        <f t="shared" si="170"/>
        <v>0</v>
      </c>
      <c r="G479" s="117">
        <f t="shared" si="165"/>
        <v>0</v>
      </c>
    </row>
    <row r="480" spans="1:7" x14ac:dyDescent="0.2">
      <c r="A480" s="17"/>
      <c r="B480" s="17" t="s">
        <v>195</v>
      </c>
      <c r="C480" s="18" t="s">
        <v>196</v>
      </c>
      <c r="D480" s="19">
        <f>D483+D519+D543+D555+D492</f>
        <v>906003</v>
      </c>
      <c r="E480" s="19">
        <f t="shared" si="170"/>
        <v>1398988</v>
      </c>
      <c r="F480" s="19">
        <f t="shared" si="170"/>
        <v>492985</v>
      </c>
      <c r="G480" s="117">
        <f t="shared" si="165"/>
        <v>54.413175232311595</v>
      </c>
    </row>
    <row r="481" spans="1:7" x14ac:dyDescent="0.2">
      <c r="A481" s="17" t="s">
        <v>29</v>
      </c>
      <c r="B481" s="17" t="s">
        <v>143</v>
      </c>
      <c r="C481" s="18" t="s">
        <v>197</v>
      </c>
      <c r="D481" s="19"/>
      <c r="E481" s="19"/>
      <c r="F481" s="19"/>
      <c r="G481" s="117" t="e">
        <f t="shared" si="165"/>
        <v>#DIV/0!</v>
      </c>
    </row>
    <row r="482" spans="1:7" x14ac:dyDescent="0.2">
      <c r="A482" s="17"/>
      <c r="B482" s="17" t="s">
        <v>193</v>
      </c>
      <c r="C482" s="18" t="s">
        <v>194</v>
      </c>
      <c r="D482" s="19">
        <f>D485</f>
        <v>1350</v>
      </c>
      <c r="E482" s="19">
        <f t="shared" ref="E482:F483" si="171">E485</f>
        <v>1350</v>
      </c>
      <c r="F482" s="19">
        <f t="shared" si="171"/>
        <v>0</v>
      </c>
      <c r="G482" s="117">
        <f t="shared" si="165"/>
        <v>0</v>
      </c>
    </row>
    <row r="483" spans="1:7" x14ac:dyDescent="0.2">
      <c r="A483" s="17"/>
      <c r="B483" s="17" t="s">
        <v>195</v>
      </c>
      <c r="C483" s="18" t="s">
        <v>196</v>
      </c>
      <c r="D483" s="19">
        <f t="shared" ref="D483" si="172">D486</f>
        <v>1350</v>
      </c>
      <c r="E483" s="19">
        <f t="shared" si="171"/>
        <v>1350</v>
      </c>
      <c r="F483" s="19">
        <f t="shared" si="171"/>
        <v>0</v>
      </c>
      <c r="G483" s="117">
        <f t="shared" si="165"/>
        <v>0</v>
      </c>
    </row>
    <row r="484" spans="1:7" x14ac:dyDescent="0.2">
      <c r="A484" s="17" t="s">
        <v>29</v>
      </c>
      <c r="B484" s="17" t="s">
        <v>105</v>
      </c>
      <c r="C484" s="18" t="s">
        <v>106</v>
      </c>
      <c r="D484" s="19"/>
      <c r="E484" s="19"/>
      <c r="F484" s="19"/>
      <c r="G484" s="117" t="e">
        <f t="shared" si="165"/>
        <v>#DIV/0!</v>
      </c>
    </row>
    <row r="485" spans="1:7" x14ac:dyDescent="0.2">
      <c r="A485" s="17"/>
      <c r="B485" s="17" t="s">
        <v>193</v>
      </c>
      <c r="C485" s="18" t="s">
        <v>194</v>
      </c>
      <c r="D485" s="19">
        <f>D488</f>
        <v>1350</v>
      </c>
      <c r="E485" s="19">
        <f t="shared" ref="E485:F486" si="173">E488</f>
        <v>1350</v>
      </c>
      <c r="F485" s="19">
        <f t="shared" si="173"/>
        <v>0</v>
      </c>
      <c r="G485" s="117">
        <f t="shared" si="165"/>
        <v>0</v>
      </c>
    </row>
    <row r="486" spans="1:7" x14ac:dyDescent="0.2">
      <c r="A486" s="17"/>
      <c r="B486" s="17" t="s">
        <v>195</v>
      </c>
      <c r="C486" s="18" t="s">
        <v>196</v>
      </c>
      <c r="D486" s="19">
        <f t="shared" ref="D486" si="174">D489</f>
        <v>1350</v>
      </c>
      <c r="E486" s="19">
        <f t="shared" si="173"/>
        <v>1350</v>
      </c>
      <c r="F486" s="19">
        <f t="shared" si="173"/>
        <v>0</v>
      </c>
      <c r="G486" s="117">
        <f t="shared" si="165"/>
        <v>0</v>
      </c>
    </row>
    <row r="487" spans="1:7" x14ac:dyDescent="0.2">
      <c r="A487" s="14" t="s">
        <v>29</v>
      </c>
      <c r="B487" s="14" t="s">
        <v>113</v>
      </c>
      <c r="C487" s="4" t="s">
        <v>185</v>
      </c>
      <c r="D487" s="13"/>
      <c r="E487" s="13"/>
      <c r="F487" s="13"/>
      <c r="G487" s="117" t="e">
        <f t="shared" si="165"/>
        <v>#DIV/0!</v>
      </c>
    </row>
    <row r="488" spans="1:7" x14ac:dyDescent="0.2">
      <c r="A488" s="14"/>
      <c r="B488" s="29" t="s">
        <v>193</v>
      </c>
      <c r="C488" s="30" t="s">
        <v>194</v>
      </c>
      <c r="D488" s="76">
        <v>1350</v>
      </c>
      <c r="E488" s="75">
        <f>'[1]Buget 2024'!D488</f>
        <v>1350</v>
      </c>
      <c r="F488" s="85">
        <f t="shared" ref="F488:F489" si="175">E488-D488</f>
        <v>0</v>
      </c>
      <c r="G488" s="117">
        <f t="shared" si="165"/>
        <v>0</v>
      </c>
    </row>
    <row r="489" spans="1:7" x14ac:dyDescent="0.2">
      <c r="A489" s="14"/>
      <c r="B489" s="29" t="s">
        <v>195</v>
      </c>
      <c r="C489" s="30" t="s">
        <v>196</v>
      </c>
      <c r="D489" s="76">
        <v>1350</v>
      </c>
      <c r="E489" s="75">
        <f>'[1]Buget 2024'!D489</f>
        <v>1350</v>
      </c>
      <c r="F489" s="85">
        <f t="shared" si="175"/>
        <v>0</v>
      </c>
      <c r="G489" s="117">
        <f t="shared" si="165"/>
        <v>0</v>
      </c>
    </row>
    <row r="490" spans="1:7" ht="25.5" x14ac:dyDescent="0.2">
      <c r="A490" s="17" t="s">
        <v>29</v>
      </c>
      <c r="B490" s="17">
        <v>56</v>
      </c>
      <c r="C490" s="18" t="s">
        <v>384</v>
      </c>
      <c r="D490" s="19"/>
      <c r="E490" s="19"/>
      <c r="F490" s="19"/>
      <c r="G490" s="117" t="e">
        <f t="shared" si="165"/>
        <v>#DIV/0!</v>
      </c>
    </row>
    <row r="491" spans="1:7" x14ac:dyDescent="0.2">
      <c r="A491" s="17"/>
      <c r="B491" s="17" t="s">
        <v>193</v>
      </c>
      <c r="C491" s="18" t="s">
        <v>194</v>
      </c>
      <c r="D491" s="19">
        <f>D494+D506</f>
        <v>243133</v>
      </c>
      <c r="E491" s="19">
        <f t="shared" ref="E491:F492" si="176">E494+E506</f>
        <v>243133</v>
      </c>
      <c r="F491" s="19">
        <f t="shared" si="176"/>
        <v>0</v>
      </c>
      <c r="G491" s="117">
        <f t="shared" si="165"/>
        <v>0</v>
      </c>
    </row>
    <row r="492" spans="1:7" x14ac:dyDescent="0.2">
      <c r="A492" s="17"/>
      <c r="B492" s="17" t="s">
        <v>195</v>
      </c>
      <c r="C492" s="18" t="s">
        <v>196</v>
      </c>
      <c r="D492" s="19">
        <f>D495+D507</f>
        <v>102019</v>
      </c>
      <c r="E492" s="19">
        <f t="shared" si="176"/>
        <v>597004</v>
      </c>
      <c r="F492" s="19">
        <f t="shared" si="176"/>
        <v>494985</v>
      </c>
      <c r="G492" s="117">
        <f t="shared" si="165"/>
        <v>485.18903341534417</v>
      </c>
    </row>
    <row r="493" spans="1:7" ht="25.5" x14ac:dyDescent="0.2">
      <c r="A493" s="17" t="s">
        <v>29</v>
      </c>
      <c r="B493" s="17" t="s">
        <v>336</v>
      </c>
      <c r="C493" s="18" t="s">
        <v>337</v>
      </c>
      <c r="D493" s="19"/>
      <c r="E493" s="19"/>
      <c r="F493" s="19"/>
      <c r="G493" s="117" t="e">
        <f t="shared" si="165"/>
        <v>#DIV/0!</v>
      </c>
    </row>
    <row r="494" spans="1:7" x14ac:dyDescent="0.2">
      <c r="A494" s="17"/>
      <c r="B494" s="17" t="s">
        <v>193</v>
      </c>
      <c r="C494" s="18" t="s">
        <v>194</v>
      </c>
      <c r="D494" s="19">
        <f>D497+D500+D503</f>
        <v>243133</v>
      </c>
      <c r="E494" s="19">
        <f t="shared" ref="E494:F495" si="177">E497+E500+E503</f>
        <v>243133</v>
      </c>
      <c r="F494" s="19">
        <f t="shared" si="177"/>
        <v>0</v>
      </c>
      <c r="G494" s="117">
        <f t="shared" si="165"/>
        <v>0</v>
      </c>
    </row>
    <row r="495" spans="1:7" x14ac:dyDescent="0.2">
      <c r="A495" s="17"/>
      <c r="B495" s="17" t="s">
        <v>195</v>
      </c>
      <c r="C495" s="18" t="s">
        <v>196</v>
      </c>
      <c r="D495" s="19">
        <f>D498+D501+D504</f>
        <v>102019</v>
      </c>
      <c r="E495" s="19">
        <f t="shared" si="177"/>
        <v>597004</v>
      </c>
      <c r="F495" s="19">
        <f t="shared" si="177"/>
        <v>494985</v>
      </c>
      <c r="G495" s="117">
        <f t="shared" si="165"/>
        <v>485.18903341534417</v>
      </c>
    </row>
    <row r="496" spans="1:7" x14ac:dyDescent="0.2">
      <c r="A496" s="29" t="s">
        <v>29</v>
      </c>
      <c r="B496" s="29" t="s">
        <v>338</v>
      </c>
      <c r="C496" s="30" t="s">
        <v>244</v>
      </c>
      <c r="D496" s="76"/>
      <c r="E496" s="76"/>
      <c r="F496" s="76"/>
      <c r="G496" s="117" t="e">
        <f t="shared" si="165"/>
        <v>#DIV/0!</v>
      </c>
    </row>
    <row r="497" spans="1:7" x14ac:dyDescent="0.2">
      <c r="A497" s="29"/>
      <c r="B497" s="29" t="s">
        <v>193</v>
      </c>
      <c r="C497" s="30" t="s">
        <v>194</v>
      </c>
      <c r="D497" s="76">
        <f>10412-4016+23852</f>
        <v>30248</v>
      </c>
      <c r="E497" s="75">
        <f>'[1]Buget 2024'!D497</f>
        <v>30248</v>
      </c>
      <c r="F497" s="85">
        <f t="shared" ref="F497:F498" si="178">E497-D497</f>
        <v>0</v>
      </c>
      <c r="G497" s="117">
        <f t="shared" si="165"/>
        <v>0</v>
      </c>
    </row>
    <row r="498" spans="1:7" x14ac:dyDescent="0.2">
      <c r="A498" s="29"/>
      <c r="B498" s="29" t="s">
        <v>195</v>
      </c>
      <c r="C498" s="30" t="s">
        <v>196</v>
      </c>
      <c r="D498" s="76">
        <f>4985-4985+12965</f>
        <v>12965</v>
      </c>
      <c r="E498" s="75">
        <f>'[1]Buget 2024'!D498</f>
        <v>12965</v>
      </c>
      <c r="F498" s="85">
        <f t="shared" si="178"/>
        <v>0</v>
      </c>
      <c r="G498" s="117">
        <f t="shared" si="165"/>
        <v>0</v>
      </c>
    </row>
    <row r="499" spans="1:7" x14ac:dyDescent="0.2">
      <c r="A499" s="94" t="s">
        <v>29</v>
      </c>
      <c r="B499" s="94" t="s">
        <v>339</v>
      </c>
      <c r="C499" s="95" t="s">
        <v>247</v>
      </c>
      <c r="D499" s="76"/>
      <c r="E499" s="76"/>
      <c r="F499" s="76"/>
      <c r="G499" s="117" t="e">
        <f t="shared" si="165"/>
        <v>#DIV/0!</v>
      </c>
    </row>
    <row r="500" spans="1:7" x14ac:dyDescent="0.2">
      <c r="A500" s="14"/>
      <c r="B500" s="29" t="s">
        <v>193</v>
      </c>
      <c r="C500" s="30" t="s">
        <v>194</v>
      </c>
      <c r="D500" s="76">
        <f>58996+135157</f>
        <v>194153</v>
      </c>
      <c r="E500" s="75">
        <f>'[1]Buget 2024'!D500</f>
        <v>194153</v>
      </c>
      <c r="F500" s="85">
        <f t="shared" ref="F500:F501" si="179">E500-D500</f>
        <v>0</v>
      </c>
      <c r="G500" s="117">
        <f t="shared" si="165"/>
        <v>0</v>
      </c>
    </row>
    <row r="501" spans="1:7" x14ac:dyDescent="0.2">
      <c r="A501" s="14"/>
      <c r="B501" s="29" t="s">
        <v>195</v>
      </c>
      <c r="C501" s="30" t="s">
        <v>196</v>
      </c>
      <c r="D501" s="76">
        <f>28245-28245+73461</f>
        <v>73461</v>
      </c>
      <c r="E501" s="75">
        <f>'[1]Buget 2024'!D501</f>
        <v>568446</v>
      </c>
      <c r="F501" s="85">
        <f t="shared" si="179"/>
        <v>494985</v>
      </c>
      <c r="G501" s="117">
        <f t="shared" si="165"/>
        <v>673.80650957650994</v>
      </c>
    </row>
    <row r="502" spans="1:7" x14ac:dyDescent="0.2">
      <c r="A502" s="14" t="s">
        <v>29</v>
      </c>
      <c r="B502" s="14" t="s">
        <v>340</v>
      </c>
      <c r="C502" s="4" t="s">
        <v>115</v>
      </c>
      <c r="D502" s="76"/>
      <c r="E502" s="76"/>
      <c r="F502" s="76"/>
      <c r="G502" s="117" t="e">
        <f t="shared" si="165"/>
        <v>#DIV/0!</v>
      </c>
    </row>
    <row r="503" spans="1:7" x14ac:dyDescent="0.2">
      <c r="A503" s="14"/>
      <c r="B503" s="29" t="s">
        <v>193</v>
      </c>
      <c r="C503" s="30" t="s">
        <v>194</v>
      </c>
      <c r="D503" s="76">
        <v>18732</v>
      </c>
      <c r="E503" s="75">
        <f>'[1]Buget 2024'!D503</f>
        <v>18732</v>
      </c>
      <c r="F503" s="85">
        <f t="shared" ref="F503:F504" si="180">E503-D503</f>
        <v>0</v>
      </c>
      <c r="G503" s="117">
        <f t="shared" si="165"/>
        <v>0</v>
      </c>
    </row>
    <row r="504" spans="1:7" x14ac:dyDescent="0.2">
      <c r="A504" s="14"/>
      <c r="B504" s="29" t="s">
        <v>195</v>
      </c>
      <c r="C504" s="30" t="s">
        <v>196</v>
      </c>
      <c r="D504" s="76">
        <v>15593</v>
      </c>
      <c r="E504" s="75">
        <f>'[1]Buget 2024'!D504</f>
        <v>15593</v>
      </c>
      <c r="F504" s="85">
        <f t="shared" si="180"/>
        <v>0</v>
      </c>
      <c r="G504" s="117">
        <f t="shared" si="165"/>
        <v>0</v>
      </c>
    </row>
    <row r="505" spans="1:7" ht="25.5" hidden="1" x14ac:dyDescent="0.2">
      <c r="A505" s="17" t="s">
        <v>29</v>
      </c>
      <c r="B505" s="17" t="s">
        <v>385</v>
      </c>
      <c r="C505" s="18" t="s">
        <v>386</v>
      </c>
      <c r="D505" s="19"/>
      <c r="E505" s="19"/>
      <c r="F505" s="19"/>
      <c r="G505" s="117" t="e">
        <f t="shared" si="165"/>
        <v>#DIV/0!</v>
      </c>
    </row>
    <row r="506" spans="1:7" hidden="1" x14ac:dyDescent="0.2">
      <c r="A506" s="17"/>
      <c r="B506" s="17" t="s">
        <v>193</v>
      </c>
      <c r="C506" s="18" t="s">
        <v>194</v>
      </c>
      <c r="D506" s="19">
        <f>D509+D512+D515</f>
        <v>0</v>
      </c>
      <c r="E506" s="19">
        <f t="shared" ref="E506:F507" si="181">E509+E512+E515</f>
        <v>0</v>
      </c>
      <c r="F506" s="19">
        <f t="shared" si="181"/>
        <v>0</v>
      </c>
      <c r="G506" s="117" t="e">
        <f t="shared" si="165"/>
        <v>#DIV/0!</v>
      </c>
    </row>
    <row r="507" spans="1:7" hidden="1" x14ac:dyDescent="0.2">
      <c r="A507" s="17"/>
      <c r="B507" s="17" t="s">
        <v>195</v>
      </c>
      <c r="C507" s="18" t="s">
        <v>196</v>
      </c>
      <c r="D507" s="19">
        <f>D510+D513+D516</f>
        <v>0</v>
      </c>
      <c r="E507" s="19">
        <f t="shared" si="181"/>
        <v>0</v>
      </c>
      <c r="F507" s="19">
        <f t="shared" si="181"/>
        <v>0</v>
      </c>
      <c r="G507" s="117" t="e">
        <f t="shared" si="165"/>
        <v>#DIV/0!</v>
      </c>
    </row>
    <row r="508" spans="1:7" hidden="1" x14ac:dyDescent="0.2">
      <c r="A508" s="29" t="s">
        <v>29</v>
      </c>
      <c r="B508" s="29" t="s">
        <v>387</v>
      </c>
      <c r="C508" s="30" t="s">
        <v>244</v>
      </c>
      <c r="D508" s="76"/>
      <c r="E508" s="76"/>
      <c r="F508" s="76"/>
      <c r="G508" s="117" t="e">
        <f t="shared" si="165"/>
        <v>#DIV/0!</v>
      </c>
    </row>
    <row r="509" spans="1:7" hidden="1" x14ac:dyDescent="0.2">
      <c r="A509" s="29"/>
      <c r="B509" s="29" t="s">
        <v>193</v>
      </c>
      <c r="C509" s="30" t="s">
        <v>194</v>
      </c>
      <c r="D509" s="76">
        <f>23852-23852</f>
        <v>0</v>
      </c>
      <c r="E509" s="75">
        <f>'[1]Buget 2024'!D509</f>
        <v>0</v>
      </c>
      <c r="F509" s="85">
        <f t="shared" ref="F509:F510" si="182">E509-D509</f>
        <v>0</v>
      </c>
      <c r="G509" s="117" t="e">
        <f t="shared" si="165"/>
        <v>#DIV/0!</v>
      </c>
    </row>
    <row r="510" spans="1:7" hidden="1" x14ac:dyDescent="0.2">
      <c r="A510" s="29"/>
      <c r="B510" s="29" t="s">
        <v>195</v>
      </c>
      <c r="C510" s="30" t="s">
        <v>196</v>
      </c>
      <c r="D510" s="76">
        <f>3104+9861-12965</f>
        <v>0</v>
      </c>
      <c r="E510" s="75">
        <f>'[1]Buget 2024'!D510</f>
        <v>0</v>
      </c>
      <c r="F510" s="85">
        <f t="shared" si="182"/>
        <v>0</v>
      </c>
      <c r="G510" s="117" t="e">
        <f t="shared" si="165"/>
        <v>#DIV/0!</v>
      </c>
    </row>
    <row r="511" spans="1:7" hidden="1" x14ac:dyDescent="0.2">
      <c r="A511" s="14" t="s">
        <v>29</v>
      </c>
      <c r="B511" s="14" t="s">
        <v>388</v>
      </c>
      <c r="C511" s="4" t="s">
        <v>247</v>
      </c>
      <c r="D511" s="76"/>
      <c r="E511" s="75"/>
      <c r="F511" s="85"/>
      <c r="G511" s="117" t="e">
        <f t="shared" si="165"/>
        <v>#DIV/0!</v>
      </c>
    </row>
    <row r="512" spans="1:7" hidden="1" x14ac:dyDescent="0.2">
      <c r="A512" s="14"/>
      <c r="B512" s="29" t="s">
        <v>193</v>
      </c>
      <c r="C512" s="30" t="s">
        <v>194</v>
      </c>
      <c r="D512" s="76">
        <f>135157-135157</f>
        <v>0</v>
      </c>
      <c r="E512" s="75">
        <f>'[1]Buget 2024'!D512</f>
        <v>0</v>
      </c>
      <c r="F512" s="85">
        <f t="shared" ref="F512:F513" si="183">E512-D512</f>
        <v>0</v>
      </c>
      <c r="G512" s="117" t="e">
        <f t="shared" si="165"/>
        <v>#DIV/0!</v>
      </c>
    </row>
    <row r="513" spans="1:7" hidden="1" x14ac:dyDescent="0.2">
      <c r="A513" s="14"/>
      <c r="B513" s="29" t="s">
        <v>195</v>
      </c>
      <c r="C513" s="30" t="s">
        <v>196</v>
      </c>
      <c r="D513" s="76">
        <f>13666+59795-73461</f>
        <v>0</v>
      </c>
      <c r="E513" s="75">
        <f>'[1]Buget 2024'!D513</f>
        <v>0</v>
      </c>
      <c r="F513" s="85">
        <f t="shared" si="183"/>
        <v>0</v>
      </c>
      <c r="G513" s="117" t="e">
        <f t="shared" si="165"/>
        <v>#DIV/0!</v>
      </c>
    </row>
    <row r="514" spans="1:7" hidden="1" x14ac:dyDescent="0.2">
      <c r="A514" s="14" t="s">
        <v>29</v>
      </c>
      <c r="B514" s="14" t="s">
        <v>389</v>
      </c>
      <c r="C514" s="4" t="s">
        <v>115</v>
      </c>
      <c r="D514" s="76"/>
      <c r="E514" s="75"/>
      <c r="F514" s="85"/>
      <c r="G514" s="117" t="e">
        <f t="shared" si="165"/>
        <v>#DIV/0!</v>
      </c>
    </row>
    <row r="515" spans="1:7" hidden="1" x14ac:dyDescent="0.2">
      <c r="A515" s="14"/>
      <c r="B515" s="29" t="s">
        <v>193</v>
      </c>
      <c r="C515" s="30" t="s">
        <v>194</v>
      </c>
      <c r="D515" s="76">
        <f>18732-18732</f>
        <v>0</v>
      </c>
      <c r="E515" s="75">
        <f>'[1]Buget 2024'!D515</f>
        <v>0</v>
      </c>
      <c r="F515" s="85">
        <f t="shared" ref="F515:F516" si="184">E515-D515</f>
        <v>0</v>
      </c>
      <c r="G515" s="117" t="e">
        <f t="shared" si="165"/>
        <v>#DIV/0!</v>
      </c>
    </row>
    <row r="516" spans="1:7" hidden="1" x14ac:dyDescent="0.2">
      <c r="A516" s="14"/>
      <c r="B516" s="29" t="s">
        <v>195</v>
      </c>
      <c r="C516" s="30" t="s">
        <v>196</v>
      </c>
      <c r="D516" s="76">
        <f>0+15593-15593</f>
        <v>0</v>
      </c>
      <c r="E516" s="75">
        <f>'[1]Buget 2024'!D516</f>
        <v>0</v>
      </c>
      <c r="F516" s="85">
        <f t="shared" si="184"/>
        <v>0</v>
      </c>
      <c r="G516" s="117" t="e">
        <f t="shared" si="165"/>
        <v>#DIV/0!</v>
      </c>
    </row>
    <row r="517" spans="1:7" ht="38.25" x14ac:dyDescent="0.2">
      <c r="A517" s="17" t="s">
        <v>29</v>
      </c>
      <c r="B517" s="17" t="s">
        <v>34</v>
      </c>
      <c r="C517" s="18" t="s">
        <v>251</v>
      </c>
      <c r="D517" s="19"/>
      <c r="E517" s="19"/>
      <c r="F517" s="19"/>
      <c r="G517" s="117" t="e">
        <f t="shared" si="165"/>
        <v>#DIV/0!</v>
      </c>
    </row>
    <row r="518" spans="1:7" x14ac:dyDescent="0.2">
      <c r="A518" s="17"/>
      <c r="B518" s="17" t="s">
        <v>193</v>
      </c>
      <c r="C518" s="18" t="s">
        <v>194</v>
      </c>
      <c r="D518" s="19">
        <f>D521+D530</f>
        <v>142764</v>
      </c>
      <c r="E518" s="19">
        <f t="shared" ref="E518:F519" si="185">E521+E530</f>
        <v>142764</v>
      </c>
      <c r="F518" s="19">
        <f t="shared" si="185"/>
        <v>0</v>
      </c>
      <c r="G518" s="117">
        <f t="shared" si="165"/>
        <v>0</v>
      </c>
    </row>
    <row r="519" spans="1:7" x14ac:dyDescent="0.2">
      <c r="A519" s="17"/>
      <c r="B519" s="17" t="s">
        <v>195</v>
      </c>
      <c r="C519" s="18" t="s">
        <v>196</v>
      </c>
      <c r="D519" s="19">
        <f>D522+D531</f>
        <v>253776</v>
      </c>
      <c r="E519" s="19">
        <f t="shared" si="185"/>
        <v>251776</v>
      </c>
      <c r="F519" s="19">
        <f t="shared" si="185"/>
        <v>-2000</v>
      </c>
      <c r="G519" s="117">
        <f t="shared" si="165"/>
        <v>-0.78809658911796232</v>
      </c>
    </row>
    <row r="520" spans="1:7" hidden="1" x14ac:dyDescent="0.2">
      <c r="A520" s="17" t="s">
        <v>29</v>
      </c>
      <c r="B520" s="17" t="s">
        <v>116</v>
      </c>
      <c r="C520" s="18" t="s">
        <v>246</v>
      </c>
      <c r="D520" s="19"/>
      <c r="E520" s="19"/>
      <c r="F520" s="19"/>
      <c r="G520" s="117" t="e">
        <f t="shared" si="165"/>
        <v>#DIV/0!</v>
      </c>
    </row>
    <row r="521" spans="1:7" hidden="1" x14ac:dyDescent="0.2">
      <c r="A521" s="17"/>
      <c r="B521" s="17" t="s">
        <v>193</v>
      </c>
      <c r="C521" s="18" t="s">
        <v>194</v>
      </c>
      <c r="D521" s="19">
        <f>D524+D527</f>
        <v>0</v>
      </c>
      <c r="E521" s="19">
        <f t="shared" ref="E521:F522" si="186">E524+E527</f>
        <v>0</v>
      </c>
      <c r="F521" s="19">
        <f t="shared" si="186"/>
        <v>0</v>
      </c>
      <c r="G521" s="117" t="e">
        <f t="shared" si="165"/>
        <v>#DIV/0!</v>
      </c>
    </row>
    <row r="522" spans="1:7" hidden="1" x14ac:dyDescent="0.2">
      <c r="A522" s="17"/>
      <c r="B522" s="17" t="s">
        <v>195</v>
      </c>
      <c r="C522" s="18" t="s">
        <v>196</v>
      </c>
      <c r="D522" s="19">
        <f>D525+D528</f>
        <v>0</v>
      </c>
      <c r="E522" s="19">
        <f t="shared" si="186"/>
        <v>0</v>
      </c>
      <c r="F522" s="19">
        <f t="shared" si="186"/>
        <v>0</v>
      </c>
      <c r="G522" s="117" t="e">
        <f t="shared" si="165"/>
        <v>#DIV/0!</v>
      </c>
    </row>
    <row r="523" spans="1:7" hidden="1" x14ac:dyDescent="0.2">
      <c r="A523" s="62" t="s">
        <v>29</v>
      </c>
      <c r="B523" s="62" t="s">
        <v>117</v>
      </c>
      <c r="C523" s="4" t="s">
        <v>244</v>
      </c>
      <c r="D523" s="13"/>
      <c r="E523" s="75"/>
      <c r="F523" s="75"/>
      <c r="G523" s="117" t="e">
        <f t="shared" si="165"/>
        <v>#DIV/0!</v>
      </c>
    </row>
    <row r="524" spans="1:7" hidden="1" x14ac:dyDescent="0.2">
      <c r="A524" s="62"/>
      <c r="B524" s="29" t="s">
        <v>193</v>
      </c>
      <c r="C524" s="30" t="s">
        <v>194</v>
      </c>
      <c r="D524" s="76"/>
      <c r="E524" s="75">
        <f>'[1]Buget 2024'!D524</f>
        <v>0</v>
      </c>
      <c r="F524" s="85">
        <f t="shared" ref="F524:F525" si="187">E524-D524</f>
        <v>0</v>
      </c>
      <c r="G524" s="117" t="e">
        <f t="shared" si="165"/>
        <v>#DIV/0!</v>
      </c>
    </row>
    <row r="525" spans="1:7" hidden="1" x14ac:dyDescent="0.2">
      <c r="A525" s="62"/>
      <c r="B525" s="29" t="s">
        <v>195</v>
      </c>
      <c r="C525" s="30" t="s">
        <v>196</v>
      </c>
      <c r="D525" s="75"/>
      <c r="E525" s="75">
        <f>'[1]Buget 2024'!D525</f>
        <v>0</v>
      </c>
      <c r="F525" s="85">
        <f t="shared" si="187"/>
        <v>0</v>
      </c>
      <c r="G525" s="117" t="e">
        <f t="shared" si="165"/>
        <v>#DIV/0!</v>
      </c>
    </row>
    <row r="526" spans="1:7" hidden="1" x14ac:dyDescent="0.2">
      <c r="A526" s="8" t="s">
        <v>29</v>
      </c>
      <c r="B526" s="8" t="s">
        <v>118</v>
      </c>
      <c r="C526" s="65" t="s">
        <v>247</v>
      </c>
      <c r="D526" s="90"/>
      <c r="E526" s="75"/>
      <c r="F526" s="75"/>
      <c r="G526" s="117" t="e">
        <f t="shared" si="165"/>
        <v>#DIV/0!</v>
      </c>
    </row>
    <row r="527" spans="1:7" hidden="1" x14ac:dyDescent="0.2">
      <c r="A527" s="8"/>
      <c r="B527" s="29" t="s">
        <v>193</v>
      </c>
      <c r="C527" s="30" t="s">
        <v>194</v>
      </c>
      <c r="D527" s="76"/>
      <c r="E527" s="75">
        <f>'[1]Buget 2024'!D527</f>
        <v>0</v>
      </c>
      <c r="F527" s="85">
        <f t="shared" ref="F527:F528" si="188">E527-D527</f>
        <v>0</v>
      </c>
      <c r="G527" s="117" t="e">
        <f t="shared" si="165"/>
        <v>#DIV/0!</v>
      </c>
    </row>
    <row r="528" spans="1:7" hidden="1" x14ac:dyDescent="0.2">
      <c r="A528" s="8"/>
      <c r="B528" s="29" t="s">
        <v>195</v>
      </c>
      <c r="C528" s="30" t="s">
        <v>196</v>
      </c>
      <c r="D528" s="75"/>
      <c r="E528" s="75">
        <f>'[1]Buget 2024'!D528</f>
        <v>0</v>
      </c>
      <c r="F528" s="85">
        <f t="shared" si="188"/>
        <v>0</v>
      </c>
      <c r="G528" s="117" t="e">
        <f t="shared" si="165"/>
        <v>#DIV/0!</v>
      </c>
    </row>
    <row r="529" spans="1:7" x14ac:dyDescent="0.2">
      <c r="A529" s="17" t="s">
        <v>29</v>
      </c>
      <c r="B529" s="17" t="s">
        <v>144</v>
      </c>
      <c r="C529" s="18" t="s">
        <v>304</v>
      </c>
      <c r="D529" s="19"/>
      <c r="E529" s="19"/>
      <c r="F529" s="19"/>
      <c r="G529" s="117" t="e">
        <f t="shared" si="165"/>
        <v>#DIV/0!</v>
      </c>
    </row>
    <row r="530" spans="1:7" x14ac:dyDescent="0.2">
      <c r="A530" s="17"/>
      <c r="B530" s="17" t="s">
        <v>193</v>
      </c>
      <c r="C530" s="18" t="s">
        <v>194</v>
      </c>
      <c r="D530" s="19">
        <f t="shared" ref="D530:F531" si="189">D533+D536+D539</f>
        <v>142764</v>
      </c>
      <c r="E530" s="19">
        <f t="shared" si="189"/>
        <v>142764</v>
      </c>
      <c r="F530" s="19">
        <f t="shared" si="189"/>
        <v>0</v>
      </c>
      <c r="G530" s="117">
        <f t="shared" ref="G530:G593" si="190">F530/D530*100</f>
        <v>0</v>
      </c>
    </row>
    <row r="531" spans="1:7" x14ac:dyDescent="0.2">
      <c r="A531" s="17"/>
      <c r="B531" s="17" t="s">
        <v>195</v>
      </c>
      <c r="C531" s="18" t="s">
        <v>196</v>
      </c>
      <c r="D531" s="19">
        <f t="shared" si="189"/>
        <v>253776</v>
      </c>
      <c r="E531" s="19">
        <f t="shared" si="189"/>
        <v>251776</v>
      </c>
      <c r="F531" s="19">
        <f t="shared" si="189"/>
        <v>-2000</v>
      </c>
      <c r="G531" s="117">
        <f t="shared" si="190"/>
        <v>-0.78809658911796232</v>
      </c>
    </row>
    <row r="532" spans="1:7" hidden="1" x14ac:dyDescent="0.2">
      <c r="A532" s="62" t="s">
        <v>29</v>
      </c>
      <c r="B532" s="62" t="s">
        <v>145</v>
      </c>
      <c r="C532" s="4" t="s">
        <v>244</v>
      </c>
      <c r="D532" s="13"/>
      <c r="E532" s="13"/>
      <c r="F532" s="13"/>
      <c r="G532" s="117" t="e">
        <f t="shared" si="190"/>
        <v>#DIV/0!</v>
      </c>
    </row>
    <row r="533" spans="1:7" hidden="1" x14ac:dyDescent="0.2">
      <c r="A533" s="62"/>
      <c r="B533" s="29" t="s">
        <v>193</v>
      </c>
      <c r="C533" s="30" t="s">
        <v>194</v>
      </c>
      <c r="D533" s="76"/>
      <c r="E533" s="75">
        <f>'[1]Buget 2024'!D533</f>
        <v>0</v>
      </c>
      <c r="F533" s="85">
        <f t="shared" ref="F533:F534" si="191">E533-D533</f>
        <v>0</v>
      </c>
      <c r="G533" s="117" t="e">
        <f t="shared" si="190"/>
        <v>#DIV/0!</v>
      </c>
    </row>
    <row r="534" spans="1:7" hidden="1" x14ac:dyDescent="0.2">
      <c r="A534" s="62"/>
      <c r="B534" s="29" t="s">
        <v>195</v>
      </c>
      <c r="C534" s="30" t="s">
        <v>196</v>
      </c>
      <c r="D534" s="75"/>
      <c r="E534" s="75">
        <f>'[1]Buget 2024'!D534</f>
        <v>0</v>
      </c>
      <c r="F534" s="85">
        <f t="shared" si="191"/>
        <v>0</v>
      </c>
      <c r="G534" s="117" t="e">
        <f t="shared" si="190"/>
        <v>#DIV/0!</v>
      </c>
    </row>
    <row r="535" spans="1:7" hidden="1" x14ac:dyDescent="0.2">
      <c r="A535" s="8" t="s">
        <v>29</v>
      </c>
      <c r="B535" s="8" t="s">
        <v>146</v>
      </c>
      <c r="C535" s="65" t="s">
        <v>247</v>
      </c>
      <c r="D535" s="90"/>
      <c r="E535" s="90"/>
      <c r="F535" s="90"/>
      <c r="G535" s="117" t="e">
        <f t="shared" si="190"/>
        <v>#DIV/0!</v>
      </c>
    </row>
    <row r="536" spans="1:7" hidden="1" x14ac:dyDescent="0.2">
      <c r="A536" s="8"/>
      <c r="B536" s="29" t="s">
        <v>193</v>
      </c>
      <c r="C536" s="30" t="s">
        <v>194</v>
      </c>
      <c r="D536" s="76"/>
      <c r="E536" s="75">
        <f>'[1]Buget 2024'!D536</f>
        <v>0</v>
      </c>
      <c r="F536" s="85">
        <f t="shared" ref="F536:F537" si="192">E536-D536</f>
        <v>0</v>
      </c>
      <c r="G536" s="117" t="e">
        <f t="shared" si="190"/>
        <v>#DIV/0!</v>
      </c>
    </row>
    <row r="537" spans="1:7" hidden="1" x14ac:dyDescent="0.2">
      <c r="A537" s="8"/>
      <c r="B537" s="29" t="s">
        <v>195</v>
      </c>
      <c r="C537" s="30" t="s">
        <v>196</v>
      </c>
      <c r="D537" s="75"/>
      <c r="E537" s="75">
        <f>'[1]Buget 2024'!D537</f>
        <v>0</v>
      </c>
      <c r="F537" s="85">
        <f t="shared" si="192"/>
        <v>0</v>
      </c>
      <c r="G537" s="117" t="e">
        <f t="shared" si="190"/>
        <v>#DIV/0!</v>
      </c>
    </row>
    <row r="538" spans="1:7" x14ac:dyDescent="0.2">
      <c r="A538" s="8" t="s">
        <v>29</v>
      </c>
      <c r="B538" s="8" t="s">
        <v>255</v>
      </c>
      <c r="C538" s="57" t="s">
        <v>115</v>
      </c>
      <c r="D538" s="90"/>
      <c r="E538" s="90"/>
      <c r="F538" s="90"/>
      <c r="G538" s="117" t="e">
        <f t="shared" si="190"/>
        <v>#DIV/0!</v>
      </c>
    </row>
    <row r="539" spans="1:7" x14ac:dyDescent="0.2">
      <c r="A539" s="8"/>
      <c r="B539" s="29" t="s">
        <v>193</v>
      </c>
      <c r="C539" s="49" t="s">
        <v>194</v>
      </c>
      <c r="D539" s="76">
        <f>52724+90040</f>
        <v>142764</v>
      </c>
      <c r="E539" s="75">
        <f>'[1]Buget 2024'!D539</f>
        <v>142764</v>
      </c>
      <c r="F539" s="85">
        <f t="shared" ref="F539:F540" si="193">E539-D539</f>
        <v>0</v>
      </c>
      <c r="G539" s="117">
        <f t="shared" si="190"/>
        <v>0</v>
      </c>
    </row>
    <row r="540" spans="1:7" x14ac:dyDescent="0.2">
      <c r="A540" s="8"/>
      <c r="B540" s="29" t="s">
        <v>195</v>
      </c>
      <c r="C540" s="50" t="s">
        <v>196</v>
      </c>
      <c r="D540" s="76">
        <f>273900-16524-3600</f>
        <v>253776</v>
      </c>
      <c r="E540" s="75">
        <f>'[1]Buget 2024'!D540</f>
        <v>251776</v>
      </c>
      <c r="F540" s="85">
        <f t="shared" si="193"/>
        <v>-2000</v>
      </c>
      <c r="G540" s="117">
        <f t="shared" si="190"/>
        <v>-0.78809658911796232</v>
      </c>
    </row>
    <row r="541" spans="1:7" ht="25.5" x14ac:dyDescent="0.2">
      <c r="A541" s="17" t="s">
        <v>29</v>
      </c>
      <c r="B541" s="17">
        <v>61</v>
      </c>
      <c r="C541" s="18" t="s">
        <v>344</v>
      </c>
      <c r="D541" s="19"/>
      <c r="E541" s="19"/>
      <c r="F541" s="19"/>
      <c r="G541" s="117" t="e">
        <f t="shared" si="190"/>
        <v>#DIV/0!</v>
      </c>
    </row>
    <row r="542" spans="1:7" x14ac:dyDescent="0.2">
      <c r="A542" s="17"/>
      <c r="B542" s="17" t="s">
        <v>193</v>
      </c>
      <c r="C542" s="18" t="s">
        <v>194</v>
      </c>
      <c r="D542" s="19">
        <f>D545+D548+D551</f>
        <v>628500</v>
      </c>
      <c r="E542" s="19">
        <f t="shared" ref="E542:F543" si="194">E545+E548+E551</f>
        <v>628500</v>
      </c>
      <c r="F542" s="19">
        <f t="shared" si="194"/>
        <v>0</v>
      </c>
      <c r="G542" s="117">
        <f t="shared" si="190"/>
        <v>0</v>
      </c>
    </row>
    <row r="543" spans="1:7" x14ac:dyDescent="0.2">
      <c r="A543" s="17"/>
      <c r="B543" s="17" t="s">
        <v>195</v>
      </c>
      <c r="C543" s="18" t="s">
        <v>196</v>
      </c>
      <c r="D543" s="19">
        <f>D546+D549+D552</f>
        <v>473858</v>
      </c>
      <c r="E543" s="19">
        <f t="shared" si="194"/>
        <v>473858</v>
      </c>
      <c r="F543" s="19">
        <f t="shared" si="194"/>
        <v>0</v>
      </c>
      <c r="G543" s="117">
        <f t="shared" si="190"/>
        <v>0</v>
      </c>
    </row>
    <row r="544" spans="1:7" x14ac:dyDescent="0.2">
      <c r="A544" s="29" t="s">
        <v>29</v>
      </c>
      <c r="B544" s="97" t="s">
        <v>345</v>
      </c>
      <c r="C544" s="98" t="s">
        <v>324</v>
      </c>
      <c r="D544" s="99"/>
      <c r="E544" s="99"/>
      <c r="F544" s="99"/>
      <c r="G544" s="117" t="e">
        <f t="shared" si="190"/>
        <v>#DIV/0!</v>
      </c>
    </row>
    <row r="545" spans="1:7" x14ac:dyDescent="0.2">
      <c r="A545" s="29"/>
      <c r="B545" s="29" t="s">
        <v>193</v>
      </c>
      <c r="C545" s="30" t="s">
        <v>194</v>
      </c>
      <c r="D545" s="99">
        <v>527867</v>
      </c>
      <c r="E545" s="75">
        <f>'[1]Buget 2024'!D545</f>
        <v>527867</v>
      </c>
      <c r="F545" s="85">
        <f t="shared" ref="F545:F546" si="195">E545-D545</f>
        <v>0</v>
      </c>
      <c r="G545" s="117">
        <f t="shared" si="190"/>
        <v>0</v>
      </c>
    </row>
    <row r="546" spans="1:7" x14ac:dyDescent="0.2">
      <c r="A546" s="29"/>
      <c r="B546" s="29" t="s">
        <v>195</v>
      </c>
      <c r="C546" s="30" t="s">
        <v>196</v>
      </c>
      <c r="D546" s="99">
        <v>399368</v>
      </c>
      <c r="E546" s="75">
        <f>'[1]Buget 2024'!D546</f>
        <v>399368</v>
      </c>
      <c r="F546" s="85">
        <f t="shared" si="195"/>
        <v>0</v>
      </c>
      <c r="G546" s="117">
        <f t="shared" si="190"/>
        <v>0</v>
      </c>
    </row>
    <row r="547" spans="1:7" hidden="1" x14ac:dyDescent="0.2">
      <c r="A547" s="29" t="s">
        <v>29</v>
      </c>
      <c r="B547" s="97" t="s">
        <v>346</v>
      </c>
      <c r="C547" s="98" t="s">
        <v>326</v>
      </c>
      <c r="D547" s="99"/>
      <c r="E547" s="99"/>
      <c r="F547" s="99"/>
      <c r="G547" s="117" t="e">
        <f t="shared" si="190"/>
        <v>#DIV/0!</v>
      </c>
    </row>
    <row r="548" spans="1:7" hidden="1" x14ac:dyDescent="0.2">
      <c r="A548" s="29"/>
      <c r="B548" s="29" t="s">
        <v>193</v>
      </c>
      <c r="C548" s="30" t="s">
        <v>194</v>
      </c>
      <c r="D548" s="99">
        <v>0</v>
      </c>
      <c r="E548" s="75">
        <f t="shared" ref="E548:E549" si="196">D548+F548</f>
        <v>0</v>
      </c>
      <c r="F548" s="85"/>
      <c r="G548" s="117" t="e">
        <f t="shared" si="190"/>
        <v>#DIV/0!</v>
      </c>
    </row>
    <row r="549" spans="1:7" hidden="1" x14ac:dyDescent="0.2">
      <c r="A549" s="29"/>
      <c r="B549" s="29" t="s">
        <v>195</v>
      </c>
      <c r="C549" s="30" t="s">
        <v>196</v>
      </c>
      <c r="D549" s="99">
        <v>0</v>
      </c>
      <c r="E549" s="75">
        <f t="shared" si="196"/>
        <v>0</v>
      </c>
      <c r="F549" s="85"/>
      <c r="G549" s="117" t="e">
        <f t="shared" si="190"/>
        <v>#DIV/0!</v>
      </c>
    </row>
    <row r="550" spans="1:7" x14ac:dyDescent="0.2">
      <c r="A550" s="29" t="s">
        <v>29</v>
      </c>
      <c r="B550" s="97" t="s">
        <v>347</v>
      </c>
      <c r="C550" s="98" t="s">
        <v>328</v>
      </c>
      <c r="D550" s="99"/>
      <c r="E550" s="99"/>
      <c r="F550" s="99"/>
      <c r="G550" s="117" t="e">
        <f t="shared" si="190"/>
        <v>#DIV/0!</v>
      </c>
    </row>
    <row r="551" spans="1:7" x14ac:dyDescent="0.2">
      <c r="A551" s="29"/>
      <c r="B551" s="29" t="s">
        <v>193</v>
      </c>
      <c r="C551" s="30" t="s">
        <v>194</v>
      </c>
      <c r="D551" s="99">
        <v>100633</v>
      </c>
      <c r="E551" s="75">
        <f>'[1]Buget 2024'!D551</f>
        <v>100633</v>
      </c>
      <c r="F551" s="85">
        <f t="shared" ref="F551:F552" si="197">E551-D551</f>
        <v>0</v>
      </c>
      <c r="G551" s="117">
        <f t="shared" si="190"/>
        <v>0</v>
      </c>
    </row>
    <row r="552" spans="1:7" x14ac:dyDescent="0.2">
      <c r="A552" s="29"/>
      <c r="B552" s="29" t="s">
        <v>195</v>
      </c>
      <c r="C552" s="30" t="s">
        <v>196</v>
      </c>
      <c r="D552" s="99">
        <f>74406+84</f>
        <v>74490</v>
      </c>
      <c r="E552" s="75">
        <f>'[1]Buget 2024'!D552</f>
        <v>74490</v>
      </c>
      <c r="F552" s="85">
        <f t="shared" si="197"/>
        <v>0</v>
      </c>
      <c r="G552" s="117">
        <f t="shared" si="190"/>
        <v>0</v>
      </c>
    </row>
    <row r="553" spans="1:7" ht="25.5" x14ac:dyDescent="0.2">
      <c r="A553" s="31" t="s">
        <v>29</v>
      </c>
      <c r="B553" s="31" t="s">
        <v>147</v>
      </c>
      <c r="C553" s="18" t="s">
        <v>200</v>
      </c>
      <c r="D553" s="19"/>
      <c r="E553" s="19"/>
      <c r="F553" s="19"/>
      <c r="G553" s="117" t="e">
        <f t="shared" si="190"/>
        <v>#DIV/0!</v>
      </c>
    </row>
    <row r="554" spans="1:7" x14ac:dyDescent="0.2">
      <c r="A554" s="31"/>
      <c r="B554" s="17" t="s">
        <v>193</v>
      </c>
      <c r="C554" s="18" t="s">
        <v>194</v>
      </c>
      <c r="D554" s="19">
        <f>D557</f>
        <v>79250</v>
      </c>
      <c r="E554" s="19">
        <f t="shared" ref="E554:F555" si="198">E557</f>
        <v>79250</v>
      </c>
      <c r="F554" s="19">
        <f t="shared" si="198"/>
        <v>0</v>
      </c>
      <c r="G554" s="117">
        <f t="shared" si="190"/>
        <v>0</v>
      </c>
    </row>
    <row r="555" spans="1:7" x14ac:dyDescent="0.2">
      <c r="A555" s="31"/>
      <c r="B555" s="17" t="s">
        <v>195</v>
      </c>
      <c r="C555" s="18" t="s">
        <v>196</v>
      </c>
      <c r="D555" s="19">
        <f t="shared" ref="D555" si="199">D558</f>
        <v>75000</v>
      </c>
      <c r="E555" s="19">
        <f t="shared" si="198"/>
        <v>75000</v>
      </c>
      <c r="F555" s="19">
        <f t="shared" si="198"/>
        <v>0</v>
      </c>
      <c r="G555" s="117">
        <f t="shared" si="190"/>
        <v>0</v>
      </c>
    </row>
    <row r="556" spans="1:7" ht="25.5" x14ac:dyDescent="0.2">
      <c r="A556" s="8" t="s">
        <v>29</v>
      </c>
      <c r="B556" s="8" t="s">
        <v>148</v>
      </c>
      <c r="C556" s="4" t="s">
        <v>254</v>
      </c>
      <c r="D556" s="13"/>
      <c r="E556" s="13"/>
      <c r="F556" s="13"/>
      <c r="G556" s="117" t="e">
        <f t="shared" si="190"/>
        <v>#DIV/0!</v>
      </c>
    </row>
    <row r="557" spans="1:7" x14ac:dyDescent="0.2">
      <c r="A557" s="8"/>
      <c r="B557" s="29" t="s">
        <v>193</v>
      </c>
      <c r="C557" s="30" t="s">
        <v>194</v>
      </c>
      <c r="D557" s="76">
        <f>44250+35000</f>
        <v>79250</v>
      </c>
      <c r="E557" s="75">
        <f>'[1]Buget 2024'!D557</f>
        <v>79250</v>
      </c>
      <c r="F557" s="85">
        <f t="shared" ref="F557:F558" si="200">E557-D557</f>
        <v>0</v>
      </c>
      <c r="G557" s="117">
        <f t="shared" si="190"/>
        <v>0</v>
      </c>
    </row>
    <row r="558" spans="1:7" x14ac:dyDescent="0.2">
      <c r="A558" s="8"/>
      <c r="B558" s="29" t="s">
        <v>195</v>
      </c>
      <c r="C558" s="30" t="s">
        <v>196</v>
      </c>
      <c r="D558" s="76">
        <f>40000+35000</f>
        <v>75000</v>
      </c>
      <c r="E558" s="75">
        <f>'[1]Buget 2024'!D558</f>
        <v>75000</v>
      </c>
      <c r="F558" s="85">
        <f t="shared" si="200"/>
        <v>0</v>
      </c>
      <c r="G558" s="117">
        <f t="shared" si="190"/>
        <v>0</v>
      </c>
    </row>
    <row r="559" spans="1:7" x14ac:dyDescent="0.2">
      <c r="A559" s="17" t="s">
        <v>29</v>
      </c>
      <c r="B559" s="17" t="s">
        <v>128</v>
      </c>
      <c r="C559" s="18" t="s">
        <v>37</v>
      </c>
      <c r="D559" s="19"/>
      <c r="E559" s="19"/>
      <c r="F559" s="19"/>
      <c r="G559" s="117" t="e">
        <f t="shared" si="190"/>
        <v>#DIV/0!</v>
      </c>
    </row>
    <row r="560" spans="1:7" x14ac:dyDescent="0.2">
      <c r="A560" s="17"/>
      <c r="B560" s="17" t="s">
        <v>193</v>
      </c>
      <c r="C560" s="18" t="s">
        <v>194</v>
      </c>
      <c r="D560" s="19">
        <f t="shared" ref="D560:F561" si="201">D563</f>
        <v>373701</v>
      </c>
      <c r="E560" s="19">
        <f t="shared" si="201"/>
        <v>373701</v>
      </c>
      <c r="F560" s="19">
        <f t="shared" si="201"/>
        <v>0</v>
      </c>
      <c r="G560" s="117">
        <f t="shared" si="190"/>
        <v>0</v>
      </c>
    </row>
    <row r="561" spans="1:7" x14ac:dyDescent="0.2">
      <c r="A561" s="17"/>
      <c r="B561" s="17" t="s">
        <v>195</v>
      </c>
      <c r="C561" s="18" t="s">
        <v>196</v>
      </c>
      <c r="D561" s="19">
        <f t="shared" si="201"/>
        <v>99270</v>
      </c>
      <c r="E561" s="19">
        <f t="shared" si="201"/>
        <v>99270</v>
      </c>
      <c r="F561" s="19">
        <f t="shared" si="201"/>
        <v>0</v>
      </c>
      <c r="G561" s="117">
        <f t="shared" si="190"/>
        <v>0</v>
      </c>
    </row>
    <row r="562" spans="1:7" x14ac:dyDescent="0.2">
      <c r="A562" s="17" t="s">
        <v>29</v>
      </c>
      <c r="B562" s="17" t="s">
        <v>130</v>
      </c>
      <c r="C562" s="18" t="s">
        <v>131</v>
      </c>
      <c r="D562" s="19"/>
      <c r="E562" s="19"/>
      <c r="F562" s="19"/>
      <c r="G562" s="117" t="e">
        <f t="shared" si="190"/>
        <v>#DIV/0!</v>
      </c>
    </row>
    <row r="563" spans="1:7" x14ac:dyDescent="0.2">
      <c r="A563" s="17"/>
      <c r="B563" s="17" t="s">
        <v>193</v>
      </c>
      <c r="C563" s="18" t="s">
        <v>194</v>
      </c>
      <c r="D563" s="19">
        <f t="shared" ref="D563:F564" si="202">D566+D575</f>
        <v>373701</v>
      </c>
      <c r="E563" s="19">
        <f t="shared" si="202"/>
        <v>373701</v>
      </c>
      <c r="F563" s="19">
        <f t="shared" si="202"/>
        <v>0</v>
      </c>
      <c r="G563" s="117">
        <f t="shared" si="190"/>
        <v>0</v>
      </c>
    </row>
    <row r="564" spans="1:7" x14ac:dyDescent="0.2">
      <c r="A564" s="17"/>
      <c r="B564" s="17" t="s">
        <v>195</v>
      </c>
      <c r="C564" s="18" t="s">
        <v>196</v>
      </c>
      <c r="D564" s="19">
        <f t="shared" si="202"/>
        <v>99270</v>
      </c>
      <c r="E564" s="19">
        <f t="shared" si="202"/>
        <v>99270</v>
      </c>
      <c r="F564" s="19">
        <f t="shared" si="202"/>
        <v>0</v>
      </c>
      <c r="G564" s="117">
        <f t="shared" si="190"/>
        <v>0</v>
      </c>
    </row>
    <row r="565" spans="1:7" x14ac:dyDescent="0.2">
      <c r="A565" s="17" t="s">
        <v>29</v>
      </c>
      <c r="B565" s="17" t="s">
        <v>132</v>
      </c>
      <c r="C565" s="18" t="s">
        <v>133</v>
      </c>
      <c r="D565" s="19"/>
      <c r="E565" s="19"/>
      <c r="F565" s="19"/>
      <c r="G565" s="117" t="e">
        <f t="shared" si="190"/>
        <v>#DIV/0!</v>
      </c>
    </row>
    <row r="566" spans="1:7" x14ac:dyDescent="0.2">
      <c r="A566" s="17"/>
      <c r="B566" s="17" t="s">
        <v>193</v>
      </c>
      <c r="C566" s="18" t="s">
        <v>194</v>
      </c>
      <c r="D566" s="19">
        <f t="shared" ref="D566:F567" si="203">D569+D572</f>
        <v>370001</v>
      </c>
      <c r="E566" s="19">
        <f t="shared" si="203"/>
        <v>370001</v>
      </c>
      <c r="F566" s="19">
        <f t="shared" si="203"/>
        <v>0</v>
      </c>
      <c r="G566" s="117">
        <f t="shared" si="190"/>
        <v>0</v>
      </c>
    </row>
    <row r="567" spans="1:7" x14ac:dyDescent="0.2">
      <c r="A567" s="17"/>
      <c r="B567" s="17" t="s">
        <v>195</v>
      </c>
      <c r="C567" s="18" t="s">
        <v>196</v>
      </c>
      <c r="D567" s="19">
        <f t="shared" si="203"/>
        <v>96590</v>
      </c>
      <c r="E567" s="19">
        <f t="shared" si="203"/>
        <v>96590</v>
      </c>
      <c r="F567" s="19">
        <f t="shared" si="203"/>
        <v>0</v>
      </c>
      <c r="G567" s="117">
        <f t="shared" si="190"/>
        <v>0</v>
      </c>
    </row>
    <row r="568" spans="1:7" x14ac:dyDescent="0.2">
      <c r="A568" s="14" t="s">
        <v>29</v>
      </c>
      <c r="B568" s="14" t="s">
        <v>134</v>
      </c>
      <c r="C568" s="4" t="s">
        <v>135</v>
      </c>
      <c r="D568" s="13"/>
      <c r="E568" s="13"/>
      <c r="F568" s="13"/>
      <c r="G568" s="117" t="e">
        <f t="shared" si="190"/>
        <v>#DIV/0!</v>
      </c>
    </row>
    <row r="569" spans="1:7" x14ac:dyDescent="0.2">
      <c r="A569" s="14"/>
      <c r="B569" s="29" t="s">
        <v>193</v>
      </c>
      <c r="C569" s="30" t="s">
        <v>194</v>
      </c>
      <c r="D569" s="76">
        <v>370001</v>
      </c>
      <c r="E569" s="75">
        <f>'[1]Buget 2024'!D569</f>
        <v>370001</v>
      </c>
      <c r="F569" s="85">
        <f t="shared" ref="F569:F570" si="204">E569-D569</f>
        <v>0</v>
      </c>
      <c r="G569" s="117">
        <f t="shared" si="190"/>
        <v>0</v>
      </c>
    </row>
    <row r="570" spans="1:7" x14ac:dyDescent="0.2">
      <c r="A570" s="14"/>
      <c r="B570" s="29" t="s">
        <v>195</v>
      </c>
      <c r="C570" s="30" t="s">
        <v>196</v>
      </c>
      <c r="D570" s="75">
        <f>98170-1580</f>
        <v>96590</v>
      </c>
      <c r="E570" s="75">
        <f>'[1]Buget 2024'!D570</f>
        <v>96590</v>
      </c>
      <c r="F570" s="85">
        <f t="shared" si="204"/>
        <v>0</v>
      </c>
      <c r="G570" s="117">
        <f t="shared" si="190"/>
        <v>0</v>
      </c>
    </row>
    <row r="571" spans="1:7" hidden="1" x14ac:dyDescent="0.2">
      <c r="A571" s="14" t="s">
        <v>29</v>
      </c>
      <c r="B571" s="14" t="s">
        <v>140</v>
      </c>
      <c r="C571" s="4" t="s">
        <v>14</v>
      </c>
      <c r="D571" s="76"/>
      <c r="E571" s="76"/>
      <c r="F571" s="76"/>
      <c r="G571" s="117" t="e">
        <f t="shared" si="190"/>
        <v>#DIV/0!</v>
      </c>
    </row>
    <row r="572" spans="1:7" hidden="1" x14ac:dyDescent="0.2">
      <c r="A572" s="14"/>
      <c r="B572" s="29" t="s">
        <v>193</v>
      </c>
      <c r="C572" s="30" t="s">
        <v>194</v>
      </c>
      <c r="D572" s="75">
        <v>0</v>
      </c>
      <c r="E572" s="75">
        <f t="shared" ref="E572:E573" si="205">D572+F572</f>
        <v>0</v>
      </c>
      <c r="F572" s="85"/>
      <c r="G572" s="117" t="e">
        <f t="shared" si="190"/>
        <v>#DIV/0!</v>
      </c>
    </row>
    <row r="573" spans="1:7" hidden="1" x14ac:dyDescent="0.2">
      <c r="A573" s="14"/>
      <c r="B573" s="29" t="s">
        <v>195</v>
      </c>
      <c r="C573" s="30" t="s">
        <v>196</v>
      </c>
      <c r="D573" s="75">
        <v>0</v>
      </c>
      <c r="E573" s="75">
        <f t="shared" si="205"/>
        <v>0</v>
      </c>
      <c r="F573" s="85"/>
      <c r="G573" s="117" t="e">
        <f t="shared" si="190"/>
        <v>#DIV/0!</v>
      </c>
    </row>
    <row r="574" spans="1:7" x14ac:dyDescent="0.2">
      <c r="A574" s="14" t="s">
        <v>29</v>
      </c>
      <c r="B574" s="14" t="s">
        <v>141</v>
      </c>
      <c r="C574" s="4" t="s">
        <v>348</v>
      </c>
      <c r="D574" s="75"/>
      <c r="E574" s="75"/>
      <c r="F574" s="75"/>
      <c r="G574" s="117" t="e">
        <f t="shared" si="190"/>
        <v>#DIV/0!</v>
      </c>
    </row>
    <row r="575" spans="1:7" x14ac:dyDescent="0.2">
      <c r="A575" s="14"/>
      <c r="B575" s="29" t="s">
        <v>193</v>
      </c>
      <c r="C575" s="30" t="s">
        <v>194</v>
      </c>
      <c r="D575" s="75">
        <v>3700</v>
      </c>
      <c r="E575" s="75">
        <f>'[1]Buget 2024'!D575</f>
        <v>3700</v>
      </c>
      <c r="F575" s="85">
        <f t="shared" ref="F575:F576" si="206">E575-D575</f>
        <v>0</v>
      </c>
      <c r="G575" s="117">
        <f t="shared" si="190"/>
        <v>0</v>
      </c>
    </row>
    <row r="576" spans="1:7" x14ac:dyDescent="0.2">
      <c r="A576" s="14"/>
      <c r="B576" s="29" t="s">
        <v>195</v>
      </c>
      <c r="C576" s="30" t="s">
        <v>196</v>
      </c>
      <c r="D576" s="75">
        <f>1100+1580</f>
        <v>2680</v>
      </c>
      <c r="E576" s="75">
        <f>'[1]Buget 2024'!D576</f>
        <v>2680</v>
      </c>
      <c r="F576" s="85">
        <f t="shared" si="206"/>
        <v>0</v>
      </c>
      <c r="G576" s="117">
        <f t="shared" si="190"/>
        <v>0</v>
      </c>
    </row>
    <row r="577" spans="1:7" x14ac:dyDescent="0.2">
      <c r="A577" s="17" t="s">
        <v>149</v>
      </c>
      <c r="B577" s="17" t="s">
        <v>150</v>
      </c>
      <c r="C577" s="18" t="s">
        <v>252</v>
      </c>
      <c r="D577" s="19"/>
      <c r="E577" s="19"/>
      <c r="F577" s="19"/>
      <c r="G577" s="117" t="e">
        <f t="shared" si="190"/>
        <v>#DIV/0!</v>
      </c>
    </row>
    <row r="578" spans="1:7" x14ac:dyDescent="0.2">
      <c r="A578" s="17"/>
      <c r="B578" s="17" t="s">
        <v>193</v>
      </c>
      <c r="C578" s="18" t="s">
        <v>194</v>
      </c>
      <c r="D578" s="19">
        <f t="shared" ref="D578:F579" si="207">D581+D590</f>
        <v>1800</v>
      </c>
      <c r="E578" s="19">
        <f t="shared" si="207"/>
        <v>1800</v>
      </c>
      <c r="F578" s="19">
        <f t="shared" si="207"/>
        <v>0</v>
      </c>
      <c r="G578" s="117">
        <f t="shared" si="190"/>
        <v>0</v>
      </c>
    </row>
    <row r="579" spans="1:7" x14ac:dyDescent="0.2">
      <c r="A579" s="17"/>
      <c r="B579" s="17" t="s">
        <v>195</v>
      </c>
      <c r="C579" s="18" t="s">
        <v>196</v>
      </c>
      <c r="D579" s="19">
        <f t="shared" si="207"/>
        <v>1800</v>
      </c>
      <c r="E579" s="19">
        <f t="shared" si="207"/>
        <v>1800</v>
      </c>
      <c r="F579" s="19">
        <f t="shared" si="207"/>
        <v>0</v>
      </c>
      <c r="G579" s="117">
        <f t="shared" si="190"/>
        <v>0</v>
      </c>
    </row>
    <row r="580" spans="1:7" x14ac:dyDescent="0.2">
      <c r="A580" s="17" t="s">
        <v>149</v>
      </c>
      <c r="B580" s="17" t="s">
        <v>31</v>
      </c>
      <c r="C580" s="18" t="s">
        <v>32</v>
      </c>
      <c r="D580" s="19"/>
      <c r="E580" s="19"/>
      <c r="F580" s="19"/>
      <c r="G580" s="117" t="e">
        <f t="shared" si="190"/>
        <v>#DIV/0!</v>
      </c>
    </row>
    <row r="581" spans="1:7" x14ac:dyDescent="0.2">
      <c r="A581" s="17"/>
      <c r="B581" s="17" t="s">
        <v>193</v>
      </c>
      <c r="C581" s="18" t="s">
        <v>194</v>
      </c>
      <c r="D581" s="19">
        <f t="shared" ref="D581:F582" si="208">D584</f>
        <v>900</v>
      </c>
      <c r="E581" s="19">
        <f t="shared" si="208"/>
        <v>900</v>
      </c>
      <c r="F581" s="19">
        <f t="shared" si="208"/>
        <v>0</v>
      </c>
      <c r="G581" s="117">
        <f t="shared" si="190"/>
        <v>0</v>
      </c>
    </row>
    <row r="582" spans="1:7" x14ac:dyDescent="0.2">
      <c r="A582" s="17"/>
      <c r="B582" s="17" t="s">
        <v>195</v>
      </c>
      <c r="C582" s="18" t="s">
        <v>196</v>
      </c>
      <c r="D582" s="19">
        <f t="shared" si="208"/>
        <v>900</v>
      </c>
      <c r="E582" s="19">
        <f t="shared" si="208"/>
        <v>900</v>
      </c>
      <c r="F582" s="19">
        <f t="shared" si="208"/>
        <v>0</v>
      </c>
      <c r="G582" s="117">
        <f t="shared" si="190"/>
        <v>0</v>
      </c>
    </row>
    <row r="583" spans="1:7" x14ac:dyDescent="0.2">
      <c r="A583" s="17" t="s">
        <v>149</v>
      </c>
      <c r="B583" s="17" t="s">
        <v>143</v>
      </c>
      <c r="C583" s="18" t="s">
        <v>197</v>
      </c>
      <c r="D583" s="19"/>
      <c r="E583" s="19"/>
      <c r="F583" s="19"/>
      <c r="G583" s="117" t="e">
        <f t="shared" si="190"/>
        <v>#DIV/0!</v>
      </c>
    </row>
    <row r="584" spans="1:7" x14ac:dyDescent="0.2">
      <c r="A584" s="17"/>
      <c r="B584" s="17" t="s">
        <v>193</v>
      </c>
      <c r="C584" s="18" t="s">
        <v>194</v>
      </c>
      <c r="D584" s="19">
        <f t="shared" ref="D584:F585" si="209">D587</f>
        <v>900</v>
      </c>
      <c r="E584" s="19">
        <f t="shared" si="209"/>
        <v>900</v>
      </c>
      <c r="F584" s="19">
        <f t="shared" si="209"/>
        <v>0</v>
      </c>
      <c r="G584" s="117">
        <f t="shared" si="190"/>
        <v>0</v>
      </c>
    </row>
    <row r="585" spans="1:7" x14ac:dyDescent="0.2">
      <c r="A585" s="17"/>
      <c r="B585" s="17" t="s">
        <v>195</v>
      </c>
      <c r="C585" s="18" t="s">
        <v>196</v>
      </c>
      <c r="D585" s="19">
        <f t="shared" si="209"/>
        <v>900</v>
      </c>
      <c r="E585" s="19">
        <f t="shared" si="209"/>
        <v>900</v>
      </c>
      <c r="F585" s="19">
        <f t="shared" si="209"/>
        <v>0</v>
      </c>
      <c r="G585" s="117">
        <f t="shared" si="190"/>
        <v>0</v>
      </c>
    </row>
    <row r="586" spans="1:7" x14ac:dyDescent="0.2">
      <c r="A586" s="14" t="s">
        <v>149</v>
      </c>
      <c r="B586" s="14" t="s">
        <v>101</v>
      </c>
      <c r="C586" s="4" t="s">
        <v>253</v>
      </c>
      <c r="D586" s="13"/>
      <c r="E586" s="13"/>
      <c r="F586" s="13"/>
      <c r="G586" s="117" t="e">
        <f t="shared" si="190"/>
        <v>#DIV/0!</v>
      </c>
    </row>
    <row r="587" spans="1:7" x14ac:dyDescent="0.2">
      <c r="A587" s="14"/>
      <c r="B587" s="29" t="s">
        <v>193</v>
      </c>
      <c r="C587" s="30" t="s">
        <v>194</v>
      </c>
      <c r="D587" s="76">
        <v>900</v>
      </c>
      <c r="E587" s="75">
        <f>'[1]Buget 2024'!D587</f>
        <v>900</v>
      </c>
      <c r="F587" s="85">
        <f t="shared" ref="F587:F588" si="210">E587-D587</f>
        <v>0</v>
      </c>
      <c r="G587" s="117">
        <f t="shared" si="190"/>
        <v>0</v>
      </c>
    </row>
    <row r="588" spans="1:7" x14ac:dyDescent="0.2">
      <c r="A588" s="14"/>
      <c r="B588" s="29" t="s">
        <v>195</v>
      </c>
      <c r="C588" s="30" t="s">
        <v>196</v>
      </c>
      <c r="D588" s="76">
        <v>900</v>
      </c>
      <c r="E588" s="75">
        <f>'[1]Buget 2024'!D588</f>
        <v>900</v>
      </c>
      <c r="F588" s="85">
        <f t="shared" si="210"/>
        <v>0</v>
      </c>
      <c r="G588" s="117">
        <f t="shared" si="190"/>
        <v>0</v>
      </c>
    </row>
    <row r="589" spans="1:7" x14ac:dyDescent="0.2">
      <c r="A589" s="17" t="s">
        <v>149</v>
      </c>
      <c r="B589" s="17" t="s">
        <v>128</v>
      </c>
      <c r="C589" s="18" t="s">
        <v>37</v>
      </c>
      <c r="D589" s="19"/>
      <c r="E589" s="19"/>
      <c r="F589" s="19"/>
      <c r="G589" s="117" t="e">
        <f t="shared" si="190"/>
        <v>#DIV/0!</v>
      </c>
    </row>
    <row r="590" spans="1:7" x14ac:dyDescent="0.2">
      <c r="A590" s="17"/>
      <c r="B590" s="17" t="s">
        <v>193</v>
      </c>
      <c r="C590" s="18" t="s">
        <v>194</v>
      </c>
      <c r="D590" s="19">
        <f t="shared" ref="D590:F591" si="211">D593</f>
        <v>900</v>
      </c>
      <c r="E590" s="19">
        <f t="shared" si="211"/>
        <v>900</v>
      </c>
      <c r="F590" s="19">
        <f t="shared" si="211"/>
        <v>0</v>
      </c>
      <c r="G590" s="117">
        <f t="shared" si="190"/>
        <v>0</v>
      </c>
    </row>
    <row r="591" spans="1:7" x14ac:dyDescent="0.2">
      <c r="A591" s="17"/>
      <c r="B591" s="17" t="s">
        <v>195</v>
      </c>
      <c r="C591" s="18" t="s">
        <v>196</v>
      </c>
      <c r="D591" s="19">
        <f t="shared" si="211"/>
        <v>900</v>
      </c>
      <c r="E591" s="19">
        <f t="shared" si="211"/>
        <v>900</v>
      </c>
      <c r="F591" s="19">
        <f t="shared" si="211"/>
        <v>0</v>
      </c>
      <c r="G591" s="117">
        <f t="shared" si="190"/>
        <v>0</v>
      </c>
    </row>
    <row r="592" spans="1:7" x14ac:dyDescent="0.2">
      <c r="A592" s="14" t="s">
        <v>149</v>
      </c>
      <c r="B592" s="14" t="s">
        <v>151</v>
      </c>
      <c r="C592" s="4" t="s">
        <v>137</v>
      </c>
      <c r="D592" s="13"/>
      <c r="E592" s="13"/>
      <c r="F592" s="13"/>
      <c r="G592" s="117" t="e">
        <f t="shared" si="190"/>
        <v>#DIV/0!</v>
      </c>
    </row>
    <row r="593" spans="1:7" x14ac:dyDescent="0.2">
      <c r="A593" s="14"/>
      <c r="B593" s="29" t="s">
        <v>193</v>
      </c>
      <c r="C593" s="30" t="s">
        <v>194</v>
      </c>
      <c r="D593" s="76">
        <v>900</v>
      </c>
      <c r="E593" s="75">
        <f>'[1]Buget 2024'!D593</f>
        <v>900</v>
      </c>
      <c r="F593" s="85">
        <f t="shared" ref="F593:F594" si="212">E593-D593</f>
        <v>0</v>
      </c>
      <c r="G593" s="117">
        <f t="shared" si="190"/>
        <v>0</v>
      </c>
    </row>
    <row r="594" spans="1:7" x14ac:dyDescent="0.2">
      <c r="A594" s="14"/>
      <c r="B594" s="29" t="s">
        <v>195</v>
      </c>
      <c r="C594" s="30" t="s">
        <v>196</v>
      </c>
      <c r="D594" s="76">
        <v>900</v>
      </c>
      <c r="E594" s="75">
        <f>'[1]Buget 2024'!D594</f>
        <v>900</v>
      </c>
      <c r="F594" s="85">
        <f t="shared" si="212"/>
        <v>0</v>
      </c>
      <c r="G594" s="117">
        <f t="shared" ref="G594:G622" si="213">F594/D594*100</f>
        <v>0</v>
      </c>
    </row>
    <row r="595" spans="1:7" x14ac:dyDescent="0.2">
      <c r="A595" s="32" t="s">
        <v>29</v>
      </c>
      <c r="B595" s="32"/>
      <c r="C595" s="33" t="s">
        <v>152</v>
      </c>
      <c r="D595" s="34"/>
      <c r="E595" s="34"/>
      <c r="F595" s="34"/>
      <c r="G595" s="117" t="e">
        <f t="shared" si="213"/>
        <v>#DIV/0!</v>
      </c>
    </row>
    <row r="596" spans="1:7" x14ac:dyDescent="0.2">
      <c r="A596" s="32"/>
      <c r="B596" s="32" t="s">
        <v>193</v>
      </c>
      <c r="C596" s="33" t="s">
        <v>194</v>
      </c>
      <c r="D596" s="34">
        <f t="shared" ref="D596:F597" si="214">D599</f>
        <v>5497</v>
      </c>
      <c r="E596" s="34">
        <f t="shared" si="214"/>
        <v>5497</v>
      </c>
      <c r="F596" s="34">
        <f t="shared" si="214"/>
        <v>0</v>
      </c>
      <c r="G596" s="117">
        <f t="shared" si="213"/>
        <v>0</v>
      </c>
    </row>
    <row r="597" spans="1:7" x14ac:dyDescent="0.2">
      <c r="A597" s="32"/>
      <c r="B597" s="32" t="s">
        <v>195</v>
      </c>
      <c r="C597" s="33" t="s">
        <v>196</v>
      </c>
      <c r="D597" s="34">
        <f t="shared" si="214"/>
        <v>5497</v>
      </c>
      <c r="E597" s="34">
        <f t="shared" si="214"/>
        <v>5497</v>
      </c>
      <c r="F597" s="34">
        <f t="shared" si="214"/>
        <v>0</v>
      </c>
      <c r="G597" s="117">
        <f t="shared" si="213"/>
        <v>0</v>
      </c>
    </row>
    <row r="598" spans="1:7" x14ac:dyDescent="0.2">
      <c r="A598" s="32" t="s">
        <v>29</v>
      </c>
      <c r="B598" s="32" t="s">
        <v>40</v>
      </c>
      <c r="C598" s="33" t="s">
        <v>201</v>
      </c>
      <c r="D598" s="34"/>
      <c r="E598" s="34"/>
      <c r="F598" s="34"/>
      <c r="G598" s="117" t="e">
        <f t="shared" si="213"/>
        <v>#DIV/0!</v>
      </c>
    </row>
    <row r="599" spans="1:7" x14ac:dyDescent="0.2">
      <c r="A599" s="32"/>
      <c r="B599" s="32" t="s">
        <v>193</v>
      </c>
      <c r="C599" s="33" t="s">
        <v>194</v>
      </c>
      <c r="D599" s="34">
        <f t="shared" ref="D599:F600" si="215">D602</f>
        <v>5497</v>
      </c>
      <c r="E599" s="34">
        <f t="shared" si="215"/>
        <v>5497</v>
      </c>
      <c r="F599" s="34">
        <f t="shared" si="215"/>
        <v>0</v>
      </c>
      <c r="G599" s="117">
        <f t="shared" si="213"/>
        <v>0</v>
      </c>
    </row>
    <row r="600" spans="1:7" x14ac:dyDescent="0.2">
      <c r="A600" s="32"/>
      <c r="B600" s="32" t="s">
        <v>195</v>
      </c>
      <c r="C600" s="33" t="s">
        <v>196</v>
      </c>
      <c r="D600" s="34">
        <f t="shared" si="215"/>
        <v>5497</v>
      </c>
      <c r="E600" s="34">
        <f t="shared" si="215"/>
        <v>5497</v>
      </c>
      <c r="F600" s="34">
        <f t="shared" si="215"/>
        <v>0</v>
      </c>
      <c r="G600" s="117">
        <f t="shared" si="213"/>
        <v>0</v>
      </c>
    </row>
    <row r="601" spans="1:7" x14ac:dyDescent="0.2">
      <c r="A601" s="32" t="s">
        <v>29</v>
      </c>
      <c r="B601" s="32" t="s">
        <v>31</v>
      </c>
      <c r="C601" s="33" t="s">
        <v>32</v>
      </c>
      <c r="D601" s="34"/>
      <c r="E601" s="34"/>
      <c r="F601" s="34"/>
      <c r="G601" s="117" t="e">
        <f t="shared" si="213"/>
        <v>#DIV/0!</v>
      </c>
    </row>
    <row r="602" spans="1:7" x14ac:dyDescent="0.2">
      <c r="A602" s="32"/>
      <c r="B602" s="32" t="s">
        <v>193</v>
      </c>
      <c r="C602" s="33" t="s">
        <v>194</v>
      </c>
      <c r="D602" s="34">
        <f>D605+D614</f>
        <v>5497</v>
      </c>
      <c r="E602" s="34">
        <f t="shared" ref="E602:F603" si="216">E605+E614</f>
        <v>5497</v>
      </c>
      <c r="F602" s="34">
        <f t="shared" si="216"/>
        <v>0</v>
      </c>
      <c r="G602" s="117">
        <f t="shared" si="213"/>
        <v>0</v>
      </c>
    </row>
    <row r="603" spans="1:7" x14ac:dyDescent="0.2">
      <c r="A603" s="32"/>
      <c r="B603" s="32" t="s">
        <v>195</v>
      </c>
      <c r="C603" s="33" t="s">
        <v>196</v>
      </c>
      <c r="D603" s="34">
        <f>D606+D615</f>
        <v>5497</v>
      </c>
      <c r="E603" s="34">
        <f t="shared" si="216"/>
        <v>5497</v>
      </c>
      <c r="F603" s="34">
        <f t="shared" si="216"/>
        <v>0</v>
      </c>
      <c r="G603" s="117">
        <f t="shared" si="213"/>
        <v>0</v>
      </c>
    </row>
    <row r="604" spans="1:7" ht="25.5" hidden="1" x14ac:dyDescent="0.2">
      <c r="A604" s="32" t="s">
        <v>29</v>
      </c>
      <c r="B604" s="44" t="s">
        <v>114</v>
      </c>
      <c r="C604" s="45" t="s">
        <v>198</v>
      </c>
      <c r="D604" s="35"/>
      <c r="E604" s="35"/>
      <c r="F604" s="35"/>
      <c r="G604" s="117" t="e">
        <f t="shared" si="213"/>
        <v>#DIV/0!</v>
      </c>
    </row>
    <row r="605" spans="1:7" hidden="1" x14ac:dyDescent="0.2">
      <c r="A605" s="32"/>
      <c r="B605" s="32" t="s">
        <v>193</v>
      </c>
      <c r="C605" s="33" t="s">
        <v>194</v>
      </c>
      <c r="D605" s="35">
        <f t="shared" ref="D605:F606" si="217">D608</f>
        <v>0</v>
      </c>
      <c r="E605" s="35">
        <f t="shared" si="217"/>
        <v>0</v>
      </c>
      <c r="F605" s="35">
        <f t="shared" si="217"/>
        <v>0</v>
      </c>
      <c r="G605" s="117" t="e">
        <f t="shared" si="213"/>
        <v>#DIV/0!</v>
      </c>
    </row>
    <row r="606" spans="1:7" hidden="1" x14ac:dyDescent="0.2">
      <c r="A606" s="32"/>
      <c r="B606" s="32" t="s">
        <v>195</v>
      </c>
      <c r="C606" s="33" t="s">
        <v>196</v>
      </c>
      <c r="D606" s="35">
        <f t="shared" si="217"/>
        <v>0</v>
      </c>
      <c r="E606" s="35">
        <f t="shared" si="217"/>
        <v>0</v>
      </c>
      <c r="F606" s="35">
        <f t="shared" si="217"/>
        <v>0</v>
      </c>
      <c r="G606" s="117" t="e">
        <f t="shared" si="213"/>
        <v>#DIV/0!</v>
      </c>
    </row>
    <row r="607" spans="1:7" hidden="1" x14ac:dyDescent="0.2">
      <c r="A607" s="32" t="s">
        <v>29</v>
      </c>
      <c r="B607" s="44" t="s">
        <v>153</v>
      </c>
      <c r="C607" s="45" t="s">
        <v>154</v>
      </c>
      <c r="D607" s="35"/>
      <c r="E607" s="35"/>
      <c r="F607" s="35"/>
      <c r="G607" s="117" t="e">
        <f t="shared" si="213"/>
        <v>#DIV/0!</v>
      </c>
    </row>
    <row r="608" spans="1:7" hidden="1" x14ac:dyDescent="0.2">
      <c r="A608" s="32"/>
      <c r="B608" s="32" t="s">
        <v>193</v>
      </c>
      <c r="C608" s="33" t="s">
        <v>194</v>
      </c>
      <c r="D608" s="35">
        <f t="shared" ref="D608:F609" si="218">D611</f>
        <v>0</v>
      </c>
      <c r="E608" s="35">
        <f t="shared" si="218"/>
        <v>0</v>
      </c>
      <c r="F608" s="35">
        <f t="shared" si="218"/>
        <v>0</v>
      </c>
      <c r="G608" s="117" t="e">
        <f t="shared" si="213"/>
        <v>#DIV/0!</v>
      </c>
    </row>
    <row r="609" spans="1:7" hidden="1" x14ac:dyDescent="0.2">
      <c r="A609" s="32"/>
      <c r="B609" s="32" t="s">
        <v>195</v>
      </c>
      <c r="C609" s="33" t="s">
        <v>196</v>
      </c>
      <c r="D609" s="35">
        <f t="shared" si="218"/>
        <v>0</v>
      </c>
      <c r="E609" s="35">
        <f t="shared" si="218"/>
        <v>0</v>
      </c>
      <c r="F609" s="35">
        <f t="shared" si="218"/>
        <v>0</v>
      </c>
      <c r="G609" s="117" t="e">
        <f t="shared" si="213"/>
        <v>#DIV/0!</v>
      </c>
    </row>
    <row r="610" spans="1:7" hidden="1" x14ac:dyDescent="0.2">
      <c r="A610" s="14" t="s">
        <v>29</v>
      </c>
      <c r="B610" s="8" t="s">
        <v>155</v>
      </c>
      <c r="C610" s="49" t="s">
        <v>245</v>
      </c>
      <c r="D610" s="68"/>
      <c r="E610" s="68"/>
      <c r="F610" s="68"/>
      <c r="G610" s="117" t="e">
        <f t="shared" si="213"/>
        <v>#DIV/0!</v>
      </c>
    </row>
    <row r="611" spans="1:7" hidden="1" x14ac:dyDescent="0.2">
      <c r="A611" s="14"/>
      <c r="B611" s="29" t="s">
        <v>193</v>
      </c>
      <c r="C611" s="30" t="s">
        <v>194</v>
      </c>
      <c r="D611" s="13"/>
      <c r="E611" s="75">
        <f>'[1]Buget 2024'!D611</f>
        <v>0</v>
      </c>
      <c r="F611" s="85">
        <f t="shared" ref="F611:F612" si="219">E611-D611</f>
        <v>0</v>
      </c>
      <c r="G611" s="117" t="e">
        <f t="shared" si="213"/>
        <v>#DIV/0!</v>
      </c>
    </row>
    <row r="612" spans="1:7" hidden="1" x14ac:dyDescent="0.2">
      <c r="A612" s="14"/>
      <c r="B612" s="29" t="s">
        <v>195</v>
      </c>
      <c r="C612" s="30" t="s">
        <v>196</v>
      </c>
      <c r="D612" s="25"/>
      <c r="E612" s="75">
        <f>'[1]Buget 2024'!D612</f>
        <v>0</v>
      </c>
      <c r="F612" s="85">
        <f t="shared" si="219"/>
        <v>0</v>
      </c>
      <c r="G612" s="117" t="e">
        <f>F612/D612*100</f>
        <v>#DIV/0!</v>
      </c>
    </row>
    <row r="613" spans="1:7" ht="38.25" x14ac:dyDescent="0.2">
      <c r="A613" s="91" t="s">
        <v>29</v>
      </c>
      <c r="B613" s="44">
        <v>58</v>
      </c>
      <c r="C613" s="45" t="s">
        <v>199</v>
      </c>
      <c r="D613" s="35"/>
      <c r="E613" s="35"/>
      <c r="F613" s="35"/>
      <c r="G613" s="117" t="e">
        <f t="shared" si="213"/>
        <v>#DIV/0!</v>
      </c>
    </row>
    <row r="614" spans="1:7" x14ac:dyDescent="0.2">
      <c r="A614" s="32"/>
      <c r="B614" s="32" t="s">
        <v>193</v>
      </c>
      <c r="C614" s="33" t="s">
        <v>194</v>
      </c>
      <c r="D614" s="35">
        <f t="shared" ref="D614:F615" si="220">D617</f>
        <v>5497</v>
      </c>
      <c r="E614" s="35">
        <f t="shared" si="220"/>
        <v>5497</v>
      </c>
      <c r="F614" s="35">
        <f t="shared" si="220"/>
        <v>0</v>
      </c>
      <c r="G614" s="117">
        <f t="shared" si="213"/>
        <v>0</v>
      </c>
    </row>
    <row r="615" spans="1:7" x14ac:dyDescent="0.2">
      <c r="A615" s="32"/>
      <c r="B615" s="32" t="s">
        <v>195</v>
      </c>
      <c r="C615" s="33" t="s">
        <v>196</v>
      </c>
      <c r="D615" s="35">
        <f t="shared" si="220"/>
        <v>5497</v>
      </c>
      <c r="E615" s="35">
        <f t="shared" si="220"/>
        <v>5497</v>
      </c>
      <c r="F615" s="35">
        <f t="shared" si="220"/>
        <v>0</v>
      </c>
      <c r="G615" s="117">
        <f t="shared" si="213"/>
        <v>0</v>
      </c>
    </row>
    <row r="616" spans="1:7" x14ac:dyDescent="0.2">
      <c r="A616" s="32" t="s">
        <v>29</v>
      </c>
      <c r="B616" s="92" t="s">
        <v>319</v>
      </c>
      <c r="C616" s="45" t="s">
        <v>154</v>
      </c>
      <c r="D616" s="35"/>
      <c r="E616" s="35"/>
      <c r="F616" s="35"/>
      <c r="G616" s="117" t="e">
        <f t="shared" si="213"/>
        <v>#DIV/0!</v>
      </c>
    </row>
    <row r="617" spans="1:7" x14ac:dyDescent="0.2">
      <c r="A617" s="32"/>
      <c r="B617" s="32" t="s">
        <v>193</v>
      </c>
      <c r="C617" s="33" t="s">
        <v>194</v>
      </c>
      <c r="D617" s="35">
        <f t="shared" ref="D617:F618" si="221">D620</f>
        <v>5497</v>
      </c>
      <c r="E617" s="35">
        <f t="shared" si="221"/>
        <v>5497</v>
      </c>
      <c r="F617" s="35">
        <f t="shared" si="221"/>
        <v>0</v>
      </c>
      <c r="G617" s="117">
        <f t="shared" si="213"/>
        <v>0</v>
      </c>
    </row>
    <row r="618" spans="1:7" x14ac:dyDescent="0.2">
      <c r="A618" s="32"/>
      <c r="B618" s="32" t="s">
        <v>195</v>
      </c>
      <c r="C618" s="33" t="s">
        <v>196</v>
      </c>
      <c r="D618" s="35">
        <f t="shared" si="221"/>
        <v>5497</v>
      </c>
      <c r="E618" s="35">
        <f t="shared" si="221"/>
        <v>5497</v>
      </c>
      <c r="F618" s="35">
        <f t="shared" si="221"/>
        <v>0</v>
      </c>
      <c r="G618" s="117">
        <f t="shared" si="213"/>
        <v>0</v>
      </c>
    </row>
    <row r="619" spans="1:7" x14ac:dyDescent="0.2">
      <c r="A619" s="14" t="s">
        <v>29</v>
      </c>
      <c r="B619" s="8" t="s">
        <v>125</v>
      </c>
      <c r="C619" s="49" t="s">
        <v>245</v>
      </c>
      <c r="D619" s="68"/>
      <c r="E619" s="68"/>
      <c r="F619" s="68"/>
      <c r="G619" s="117" t="e">
        <f t="shared" si="213"/>
        <v>#DIV/0!</v>
      </c>
    </row>
    <row r="620" spans="1:7" x14ac:dyDescent="0.2">
      <c r="A620" s="14"/>
      <c r="B620" s="29" t="s">
        <v>193</v>
      </c>
      <c r="C620" s="30" t="s">
        <v>194</v>
      </c>
      <c r="D620" s="13">
        <v>5497</v>
      </c>
      <c r="E620" s="75">
        <f>'[1]Buget 2024'!D620</f>
        <v>5497</v>
      </c>
      <c r="F620" s="85">
        <f t="shared" ref="F620:F621" si="222">E620-D620</f>
        <v>0</v>
      </c>
      <c r="G620" s="117">
        <f t="shared" si="213"/>
        <v>0</v>
      </c>
    </row>
    <row r="621" spans="1:7" x14ac:dyDescent="0.2">
      <c r="A621" s="14"/>
      <c r="B621" s="29" t="s">
        <v>195</v>
      </c>
      <c r="C621" s="30" t="s">
        <v>196</v>
      </c>
      <c r="D621" s="25">
        <v>5497</v>
      </c>
      <c r="E621" s="75">
        <f>'[1]Buget 2024'!D621</f>
        <v>5497</v>
      </c>
      <c r="F621" s="85">
        <f t="shared" si="222"/>
        <v>0</v>
      </c>
      <c r="G621" s="117">
        <f t="shared" si="213"/>
        <v>0</v>
      </c>
    </row>
    <row r="622" spans="1:7" x14ac:dyDescent="0.2">
      <c r="A622" s="14" t="s">
        <v>29</v>
      </c>
      <c r="B622" s="14" t="s">
        <v>156</v>
      </c>
      <c r="C622" s="49" t="s">
        <v>157</v>
      </c>
      <c r="D622" s="68">
        <f>D15-D84</f>
        <v>-265670</v>
      </c>
      <c r="E622" s="68">
        <f>E15-E84</f>
        <v>-265670</v>
      </c>
      <c r="F622" s="68">
        <f>F15-F84</f>
        <v>0</v>
      </c>
      <c r="G622" s="117">
        <f t="shared" si="213"/>
        <v>0</v>
      </c>
    </row>
    <row r="625" spans="1:6" hidden="1" x14ac:dyDescent="0.2">
      <c r="A625" s="115"/>
      <c r="B625" s="115"/>
      <c r="C625" s="115" t="s">
        <v>305</v>
      </c>
      <c r="D625" s="83" t="s">
        <v>352</v>
      </c>
      <c r="E625" s="84"/>
      <c r="F625" s="136" t="s">
        <v>306</v>
      </c>
    </row>
    <row r="626" spans="1:6" ht="18" hidden="1" customHeight="1" x14ac:dyDescent="0.2">
      <c r="A626" s="115"/>
      <c r="B626" s="115"/>
      <c r="C626" s="115" t="s">
        <v>308</v>
      </c>
      <c r="D626" s="118" t="s">
        <v>350</v>
      </c>
      <c r="E626" s="84"/>
      <c r="F626" s="136" t="s">
        <v>307</v>
      </c>
    </row>
    <row r="627" spans="1:6" ht="18" customHeight="1" x14ac:dyDescent="0.2">
      <c r="C627" s="82"/>
    </row>
    <row r="628" spans="1:6" ht="17.25" customHeight="1" x14ac:dyDescent="0.2">
      <c r="C628" s="82"/>
      <c r="D628" s="84"/>
      <c r="E628" s="84"/>
      <c r="F628" s="84"/>
    </row>
  </sheetData>
  <mergeCells count="7">
    <mergeCell ref="D6:F6"/>
    <mergeCell ref="A8:F9"/>
    <mergeCell ref="A11:C11"/>
    <mergeCell ref="D1:F1"/>
    <mergeCell ref="D2:F2"/>
    <mergeCell ref="D4:F4"/>
    <mergeCell ref="D5:F5"/>
  </mergeCells>
  <pageMargins left="0.74803149606299213" right="0.11811023622047245" top="0.74803149606299213" bottom="0.74803149606299213" header="0.31496062992125984" footer="0.31496062992125984"/>
  <pageSetup paperSize="9" scale="74" orientation="portrait" r:id="rId1"/>
  <rowBreaks count="2" manualBreakCount="2">
    <brk id="79" max="5" man="1"/>
    <brk id="15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0F56-C6B2-4F78-A4CE-17E9A1E5C0B8}">
  <sheetPr>
    <tabColor theme="3" tint="0.59999389629810485"/>
  </sheetPr>
  <dimension ref="A1:BE632"/>
  <sheetViews>
    <sheetView tabSelected="1" zoomScale="160" zoomScaleNormal="160" zoomScaleSheetLayoutView="100" workbookViewId="0">
      <pane xSplit="3" ySplit="8" topLeftCell="D9" activePane="bottomRight" state="frozen"/>
      <selection pane="topRight" activeCell="D1" sqref="D1"/>
      <selection pane="bottomLeft" activeCell="A9" sqref="A9"/>
      <selection pane="bottomRight" activeCell="K15" sqref="K15"/>
    </sheetView>
  </sheetViews>
  <sheetFormatPr defaultColWidth="9.140625" defaultRowHeight="12.75" x14ac:dyDescent="0.2"/>
  <cols>
    <col min="1" max="1" width="10.42578125" style="83" customWidth="1"/>
    <col min="2" max="2" width="9.140625" style="83"/>
    <col min="3" max="3" width="55.7109375" style="83" customWidth="1"/>
    <col min="4" max="4" width="15.7109375" style="83" customWidth="1"/>
    <col min="5" max="5" width="13.28515625" style="83" bestFit="1" customWidth="1"/>
    <col min="6" max="6" width="1.5703125" style="83" hidden="1" customWidth="1"/>
    <col min="7" max="7" width="9.140625" style="83" hidden="1" customWidth="1"/>
    <col min="8" max="8" width="9.42578125" style="83" hidden="1" customWidth="1"/>
    <col min="9" max="9" width="9.140625" style="83" hidden="1" customWidth="1"/>
    <col min="10" max="16384" width="9.140625" style="83"/>
  </cols>
  <sheetData>
    <row r="1" spans="1:9" hidden="1" x14ac:dyDescent="0.2">
      <c r="A1" s="86"/>
      <c r="D1" s="142" t="s">
        <v>353</v>
      </c>
      <c r="E1" s="142"/>
    </row>
    <row r="2" spans="1:9" hidden="1" x14ac:dyDescent="0.2">
      <c r="A2" s="86"/>
      <c r="D2" s="142" t="s">
        <v>354</v>
      </c>
      <c r="E2" s="142"/>
    </row>
    <row r="3" spans="1:9" x14ac:dyDescent="0.2">
      <c r="A3" s="86"/>
      <c r="D3" s="129"/>
      <c r="E3" s="133" t="s">
        <v>393</v>
      </c>
    </row>
    <row r="4" spans="1:9" hidden="1" x14ac:dyDescent="0.2">
      <c r="A4" s="86"/>
      <c r="D4" s="143" t="s">
        <v>355</v>
      </c>
      <c r="E4" s="143"/>
    </row>
    <row r="5" spans="1:9" hidden="1" x14ac:dyDescent="0.2">
      <c r="A5" s="86"/>
      <c r="D5" s="140" t="s">
        <v>356</v>
      </c>
      <c r="E5" s="140"/>
    </row>
    <row r="6" spans="1:9" hidden="1" x14ac:dyDescent="0.2">
      <c r="A6" s="86"/>
      <c r="D6" s="140" t="s">
        <v>357</v>
      </c>
      <c r="E6" s="140"/>
    </row>
    <row r="7" spans="1:9" x14ac:dyDescent="0.2">
      <c r="A7" s="86"/>
      <c r="D7" s="107"/>
      <c r="E7" s="107"/>
    </row>
    <row r="8" spans="1:9" ht="15" customHeight="1" x14ac:dyDescent="0.2">
      <c r="A8" s="138" t="s">
        <v>400</v>
      </c>
      <c r="B8" s="138"/>
      <c r="C8" s="138"/>
      <c r="D8" s="138"/>
      <c r="E8" s="138"/>
    </row>
    <row r="9" spans="1:9" ht="18.75" customHeight="1" x14ac:dyDescent="0.2">
      <c r="A9" s="138"/>
      <c r="B9" s="138"/>
      <c r="C9" s="138"/>
      <c r="D9" s="138"/>
      <c r="E9" s="138"/>
    </row>
    <row r="10" spans="1:9" ht="10.5" customHeight="1" x14ac:dyDescent="0.2">
      <c r="A10" s="108"/>
      <c r="B10" s="108"/>
      <c r="C10" s="108"/>
      <c r="D10" s="108"/>
      <c r="E10" s="108"/>
    </row>
    <row r="11" spans="1:9" ht="15" customHeight="1" x14ac:dyDescent="0.2">
      <c r="A11" s="139" t="s">
        <v>158</v>
      </c>
      <c r="B11" s="139"/>
      <c r="C11" s="139"/>
      <c r="D11" s="109"/>
      <c r="E11" s="109"/>
    </row>
    <row r="12" spans="1:9" ht="19.5" customHeight="1" x14ac:dyDescent="0.2">
      <c r="A12" s="110"/>
      <c r="B12" s="111"/>
      <c r="C12" s="111"/>
      <c r="D12" s="77"/>
      <c r="E12" s="77" t="s">
        <v>293</v>
      </c>
    </row>
    <row r="13" spans="1:9" ht="38.25" x14ac:dyDescent="0.2">
      <c r="A13" s="112" t="s">
        <v>0</v>
      </c>
      <c r="B13" s="112" t="s">
        <v>292</v>
      </c>
      <c r="C13" s="72" t="s">
        <v>1</v>
      </c>
      <c r="D13" s="113" t="s">
        <v>401</v>
      </c>
      <c r="E13" s="113" t="s">
        <v>392</v>
      </c>
      <c r="G13" s="119"/>
      <c r="H13" s="120" t="s">
        <v>314</v>
      </c>
    </row>
    <row r="14" spans="1:9" x14ac:dyDescent="0.2">
      <c r="A14" s="114"/>
      <c r="B14" s="114">
        <v>1</v>
      </c>
      <c r="C14" s="74">
        <v>2</v>
      </c>
      <c r="D14" s="74">
        <v>3</v>
      </c>
      <c r="E14" s="74">
        <v>4</v>
      </c>
      <c r="G14" s="121" t="s">
        <v>274</v>
      </c>
      <c r="H14" s="120" t="s">
        <v>315</v>
      </c>
    </row>
    <row r="15" spans="1:9" x14ac:dyDescent="0.2">
      <c r="A15" s="20"/>
      <c r="B15" s="20"/>
      <c r="C15" s="9" t="s">
        <v>2</v>
      </c>
      <c r="D15" s="10">
        <f>D16+D34</f>
        <v>507605</v>
      </c>
      <c r="E15" s="10">
        <f t="shared" ref="E15" si="0">E16+E34</f>
        <v>3032424</v>
      </c>
      <c r="G15" s="122">
        <f>E15-D15</f>
        <v>2524819</v>
      </c>
      <c r="H15" s="123">
        <f>G15/D15*100</f>
        <v>497.39837078042967</v>
      </c>
      <c r="I15" s="117">
        <f>D15/'[1]Infl bvc '!D15*100</f>
        <v>19.988863682096717</v>
      </c>
    </row>
    <row r="16" spans="1:9" x14ac:dyDescent="0.2">
      <c r="A16" s="11"/>
      <c r="B16" s="11"/>
      <c r="C16" s="1" t="s">
        <v>3</v>
      </c>
      <c r="D16" s="12">
        <f>D17</f>
        <v>336426</v>
      </c>
      <c r="E16" s="12">
        <f t="shared" ref="E16" si="1">E17</f>
        <v>1521396</v>
      </c>
      <c r="G16" s="122">
        <f t="shared" ref="G16:G81" si="2">E16-D16</f>
        <v>1184970</v>
      </c>
      <c r="H16" s="123">
        <f t="shared" ref="H16:H81" si="3">G16/D16*100</f>
        <v>352.22307431649159</v>
      </c>
      <c r="I16" s="117">
        <f>D16/'[1]Infl bvc '!D16*100</f>
        <v>22.112980446905343</v>
      </c>
    </row>
    <row r="17" spans="1:10" x14ac:dyDescent="0.2">
      <c r="A17" s="11"/>
      <c r="B17" s="11"/>
      <c r="C17" s="1" t="s">
        <v>172</v>
      </c>
      <c r="D17" s="12">
        <f>D23+D25+D27+D18+D21+D32</f>
        <v>336426</v>
      </c>
      <c r="E17" s="12">
        <f>E23+E25+E27+E18+E21+E32</f>
        <v>1521396</v>
      </c>
      <c r="G17" s="122">
        <f t="shared" si="2"/>
        <v>1184970</v>
      </c>
      <c r="H17" s="123">
        <f t="shared" si="3"/>
        <v>352.22307431649159</v>
      </c>
    </row>
    <row r="18" spans="1:10" x14ac:dyDescent="0.2">
      <c r="A18" s="11" t="s">
        <v>266</v>
      </c>
      <c r="B18" s="11"/>
      <c r="C18" s="1" t="s">
        <v>256</v>
      </c>
      <c r="D18" s="12">
        <f t="shared" ref="D18:E19" si="4">D19</f>
        <v>0</v>
      </c>
      <c r="E18" s="12">
        <f t="shared" si="4"/>
        <v>500</v>
      </c>
      <c r="G18" s="122">
        <f t="shared" si="2"/>
        <v>500</v>
      </c>
      <c r="H18" s="123" t="e">
        <f t="shared" si="3"/>
        <v>#DIV/0!</v>
      </c>
      <c r="J18" s="103"/>
    </row>
    <row r="19" spans="1:10" x14ac:dyDescent="0.2">
      <c r="A19" s="11" t="s">
        <v>265</v>
      </c>
      <c r="B19" s="11"/>
      <c r="C19" s="1" t="s">
        <v>257</v>
      </c>
      <c r="D19" s="12">
        <f t="shared" si="4"/>
        <v>0</v>
      </c>
      <c r="E19" s="12">
        <f t="shared" si="4"/>
        <v>500</v>
      </c>
      <c r="G19" s="122">
        <f t="shared" si="2"/>
        <v>500</v>
      </c>
      <c r="H19" s="123" t="e">
        <f t="shared" si="3"/>
        <v>#DIV/0!</v>
      </c>
      <c r="J19" s="103"/>
    </row>
    <row r="20" spans="1:10" ht="25.5" x14ac:dyDescent="0.2">
      <c r="A20" s="51" t="s">
        <v>264</v>
      </c>
      <c r="B20" s="51"/>
      <c r="C20" s="69" t="s">
        <v>258</v>
      </c>
      <c r="D20" s="25"/>
      <c r="E20" s="75">
        <f>'[1]Buget 2024'!D20</f>
        <v>500</v>
      </c>
      <c r="G20" s="122">
        <f t="shared" si="2"/>
        <v>500</v>
      </c>
      <c r="H20" s="123" t="e">
        <f t="shared" si="3"/>
        <v>#DIV/0!</v>
      </c>
      <c r="J20" s="103"/>
    </row>
    <row r="21" spans="1:10" x14ac:dyDescent="0.2">
      <c r="A21" s="3" t="s">
        <v>289</v>
      </c>
      <c r="B21" s="11"/>
      <c r="C21" s="1" t="s">
        <v>291</v>
      </c>
      <c r="D21" s="12">
        <f>D22</f>
        <v>0</v>
      </c>
      <c r="E21" s="12">
        <f t="shared" ref="E21" si="5">E22</f>
        <v>100</v>
      </c>
      <c r="G21" s="122">
        <f t="shared" si="2"/>
        <v>100</v>
      </c>
      <c r="H21" s="123" t="e">
        <f t="shared" si="3"/>
        <v>#DIV/0!</v>
      </c>
    </row>
    <row r="22" spans="1:10" x14ac:dyDescent="0.2">
      <c r="A22" s="46" t="s">
        <v>290</v>
      </c>
      <c r="B22" s="14"/>
      <c r="C22" s="4" t="s">
        <v>291</v>
      </c>
      <c r="D22" s="25"/>
      <c r="E22" s="75">
        <f>'[1]Buget 2024'!D22</f>
        <v>100</v>
      </c>
      <c r="G22" s="122">
        <f t="shared" si="2"/>
        <v>100</v>
      </c>
      <c r="H22" s="123" t="e">
        <f t="shared" si="3"/>
        <v>#DIV/0!</v>
      </c>
      <c r="I22" s="103"/>
    </row>
    <row r="23" spans="1:10" x14ac:dyDescent="0.2">
      <c r="A23" s="3" t="s">
        <v>4</v>
      </c>
      <c r="B23" s="11"/>
      <c r="C23" s="1" t="s">
        <v>173</v>
      </c>
      <c r="D23" s="12">
        <f t="shared" ref="D23:E23" si="6">D24</f>
        <v>334451</v>
      </c>
      <c r="E23" s="12">
        <f t="shared" si="6"/>
        <v>1508706</v>
      </c>
      <c r="G23" s="122">
        <f t="shared" si="2"/>
        <v>1174255</v>
      </c>
      <c r="H23" s="123">
        <f t="shared" si="3"/>
        <v>351.09926416724721</v>
      </c>
      <c r="J23" s="103"/>
    </row>
    <row r="24" spans="1:10" x14ac:dyDescent="0.2">
      <c r="A24" s="46" t="s">
        <v>5</v>
      </c>
      <c r="B24" s="14"/>
      <c r="C24" s="4" t="s">
        <v>174</v>
      </c>
      <c r="D24" s="25">
        <v>334451</v>
      </c>
      <c r="E24" s="75">
        <f>'[1]Buget 2024'!D24</f>
        <v>1508706</v>
      </c>
      <c r="G24" s="122">
        <f t="shared" si="2"/>
        <v>1174255</v>
      </c>
      <c r="H24" s="123">
        <f t="shared" si="3"/>
        <v>351.09926416724721</v>
      </c>
    </row>
    <row r="25" spans="1:10" x14ac:dyDescent="0.2">
      <c r="A25" s="3" t="s">
        <v>6</v>
      </c>
      <c r="B25" s="11"/>
      <c r="C25" s="1" t="s">
        <v>175</v>
      </c>
      <c r="D25" s="12">
        <f t="shared" ref="D25:E25" si="7">D26</f>
        <v>110</v>
      </c>
      <c r="E25" s="12">
        <f t="shared" si="7"/>
        <v>625</v>
      </c>
      <c r="G25" s="122">
        <f t="shared" si="2"/>
        <v>515</v>
      </c>
      <c r="H25" s="123">
        <f t="shared" si="3"/>
        <v>468.18181818181819</v>
      </c>
    </row>
    <row r="26" spans="1:10" x14ac:dyDescent="0.2">
      <c r="A26" s="46" t="s">
        <v>7</v>
      </c>
      <c r="B26" s="14"/>
      <c r="C26" s="4" t="s">
        <v>176</v>
      </c>
      <c r="D26" s="25">
        <v>110</v>
      </c>
      <c r="E26" s="75">
        <f>'[1]Buget 2024'!D26</f>
        <v>625</v>
      </c>
      <c r="G26" s="122">
        <f t="shared" si="2"/>
        <v>515</v>
      </c>
      <c r="H26" s="123">
        <f t="shared" si="3"/>
        <v>468.18181818181819</v>
      </c>
    </row>
    <row r="27" spans="1:10" x14ac:dyDescent="0.2">
      <c r="A27" s="3" t="s">
        <v>8</v>
      </c>
      <c r="B27" s="11"/>
      <c r="C27" s="1" t="s">
        <v>9</v>
      </c>
      <c r="D27" s="2">
        <f>D28+D29</f>
        <v>1865</v>
      </c>
      <c r="E27" s="2">
        <f t="shared" ref="E27" si="8">E28+E29</f>
        <v>11465</v>
      </c>
      <c r="G27" s="122">
        <f t="shared" si="2"/>
        <v>9600</v>
      </c>
      <c r="H27" s="123">
        <f t="shared" si="3"/>
        <v>514.74530831099196</v>
      </c>
      <c r="J27" s="103"/>
    </row>
    <row r="28" spans="1:10" hidden="1" x14ac:dyDescent="0.2">
      <c r="A28" s="70" t="s">
        <v>263</v>
      </c>
      <c r="B28" s="51"/>
      <c r="C28" s="69" t="s">
        <v>259</v>
      </c>
      <c r="D28" s="71"/>
      <c r="E28" s="71"/>
      <c r="G28" s="122">
        <f t="shared" si="2"/>
        <v>0</v>
      </c>
      <c r="H28" s="123" t="e">
        <f t="shared" si="3"/>
        <v>#DIV/0!</v>
      </c>
    </row>
    <row r="29" spans="1:10" x14ac:dyDescent="0.2">
      <c r="A29" s="3" t="s">
        <v>10</v>
      </c>
      <c r="B29" s="11"/>
      <c r="C29" s="1" t="s">
        <v>11</v>
      </c>
      <c r="D29" s="12">
        <f>D30+D31</f>
        <v>1865</v>
      </c>
      <c r="E29" s="12">
        <f t="shared" ref="E29" si="9">E30+E31</f>
        <v>11465</v>
      </c>
      <c r="G29" s="122">
        <f t="shared" si="2"/>
        <v>9600</v>
      </c>
      <c r="H29" s="123">
        <f t="shared" si="3"/>
        <v>514.74530831099196</v>
      </c>
    </row>
    <row r="30" spans="1:10" ht="25.5" x14ac:dyDescent="0.2">
      <c r="A30" s="46"/>
      <c r="B30" s="14"/>
      <c r="C30" s="4" t="s">
        <v>177</v>
      </c>
      <c r="D30" s="25">
        <v>1105</v>
      </c>
      <c r="E30" s="75">
        <f>'[1]Buget 2024'!D30</f>
        <v>9452</v>
      </c>
      <c r="G30" s="122">
        <f t="shared" si="2"/>
        <v>8347</v>
      </c>
      <c r="H30" s="123">
        <f t="shared" si="3"/>
        <v>755.38461538461536</v>
      </c>
    </row>
    <row r="31" spans="1:10" x14ac:dyDescent="0.2">
      <c r="A31" s="46"/>
      <c r="B31" s="14"/>
      <c r="C31" s="4" t="s">
        <v>178</v>
      </c>
      <c r="D31" s="25">
        <f>1864-1105+1</f>
        <v>760</v>
      </c>
      <c r="E31" s="75">
        <f>'[1]Buget 2024'!D31</f>
        <v>2013</v>
      </c>
      <c r="G31" s="122">
        <f t="shared" si="2"/>
        <v>1253</v>
      </c>
      <c r="H31" s="123">
        <f t="shared" si="3"/>
        <v>164.86842105263156</v>
      </c>
    </row>
    <row r="32" spans="1:10" hidden="1" x14ac:dyDescent="0.2">
      <c r="A32" s="3" t="s">
        <v>373</v>
      </c>
      <c r="B32" s="11"/>
      <c r="C32" s="1" t="s">
        <v>374</v>
      </c>
      <c r="D32" s="12">
        <f>D33</f>
        <v>0</v>
      </c>
      <c r="E32" s="12">
        <f>E33</f>
        <v>0</v>
      </c>
      <c r="G32" s="122">
        <f t="shared" si="2"/>
        <v>0</v>
      </c>
      <c r="H32" s="123" t="e">
        <f t="shared" si="3"/>
        <v>#DIV/0!</v>
      </c>
    </row>
    <row r="33" spans="1:10" ht="25.5" hidden="1" x14ac:dyDescent="0.2">
      <c r="A33" s="46" t="s">
        <v>375</v>
      </c>
      <c r="B33" s="14"/>
      <c r="C33" s="4" t="s">
        <v>376</v>
      </c>
      <c r="D33" s="25"/>
      <c r="E33" s="75">
        <f>'[1]Buget 2024'!D33</f>
        <v>0</v>
      </c>
      <c r="G33" s="122">
        <f t="shared" si="2"/>
        <v>0</v>
      </c>
      <c r="H33" s="123" t="e">
        <f t="shared" si="3"/>
        <v>#DIV/0!</v>
      </c>
    </row>
    <row r="34" spans="1:10" x14ac:dyDescent="0.2">
      <c r="A34" s="11"/>
      <c r="B34" s="11"/>
      <c r="C34" s="15" t="s">
        <v>179</v>
      </c>
      <c r="D34" s="12">
        <f>D35+D52+D61</f>
        <v>171179</v>
      </c>
      <c r="E34" s="12">
        <f>E35+E52+E61</f>
        <v>1511028</v>
      </c>
      <c r="G34" s="122">
        <f t="shared" si="2"/>
        <v>1339849</v>
      </c>
      <c r="H34" s="123">
        <f t="shared" si="3"/>
        <v>782.71809041996971</v>
      </c>
      <c r="J34" s="103"/>
    </row>
    <row r="35" spans="1:10" x14ac:dyDescent="0.2">
      <c r="A35" s="3" t="s">
        <v>12</v>
      </c>
      <c r="B35" s="11"/>
      <c r="C35" s="1" t="s">
        <v>180</v>
      </c>
      <c r="D35" s="12">
        <f>D36+D44+D46+D45+D50</f>
        <v>171154</v>
      </c>
      <c r="E35" s="12">
        <f>E36+E44+E46+E45+E50</f>
        <v>1500058</v>
      </c>
      <c r="G35" s="122">
        <f t="shared" si="2"/>
        <v>1328904</v>
      </c>
      <c r="H35" s="123">
        <f t="shared" si="3"/>
        <v>776.43759421339848</v>
      </c>
      <c r="I35" s="124">
        <f>D35-D474</f>
        <v>0</v>
      </c>
    </row>
    <row r="36" spans="1:10" ht="25.5" x14ac:dyDescent="0.2">
      <c r="A36" s="3" t="s">
        <v>13</v>
      </c>
      <c r="B36" s="11"/>
      <c r="C36" s="1" t="s">
        <v>181</v>
      </c>
      <c r="D36" s="12">
        <f>D37+D39+D43+D38</f>
        <v>44860</v>
      </c>
      <c r="E36" s="12">
        <f t="shared" ref="E36" si="10">E37+E39+E43+E38</f>
        <v>177420</v>
      </c>
      <c r="G36" s="122">
        <f t="shared" si="2"/>
        <v>132560</v>
      </c>
      <c r="H36" s="123">
        <f t="shared" si="3"/>
        <v>295.49710209540791</v>
      </c>
    </row>
    <row r="37" spans="1:10" ht="25.5" x14ac:dyDescent="0.2">
      <c r="A37" s="14"/>
      <c r="B37" s="14"/>
      <c r="C37" s="4" t="s">
        <v>182</v>
      </c>
      <c r="D37" s="25"/>
      <c r="E37" s="75">
        <f>'[1]Buget 2024'!D37</f>
        <v>1800</v>
      </c>
      <c r="G37" s="122">
        <f t="shared" si="2"/>
        <v>1800</v>
      </c>
      <c r="H37" s="123" t="e">
        <f t="shared" si="3"/>
        <v>#DIV/0!</v>
      </c>
    </row>
    <row r="38" spans="1:10" x14ac:dyDescent="0.2">
      <c r="A38" s="14"/>
      <c r="B38" s="14"/>
      <c r="C38" s="4" t="s">
        <v>183</v>
      </c>
      <c r="D38" s="25">
        <v>19289</v>
      </c>
      <c r="E38" s="75">
        <f>'[1]Buget 2024'!D38</f>
        <v>75000</v>
      </c>
      <c r="G38" s="122">
        <f t="shared" si="2"/>
        <v>55711</v>
      </c>
      <c r="H38" s="123">
        <f t="shared" si="3"/>
        <v>288.82264503084662</v>
      </c>
    </row>
    <row r="39" spans="1:10" x14ac:dyDescent="0.2">
      <c r="A39" s="11"/>
      <c r="B39" s="11"/>
      <c r="C39" s="1" t="s">
        <v>184</v>
      </c>
      <c r="D39" s="12">
        <f>D40+D41+D42</f>
        <v>24842</v>
      </c>
      <c r="E39" s="12">
        <f t="shared" ref="E39" si="11">E40+E41+E42</f>
        <v>99270</v>
      </c>
      <c r="G39" s="122">
        <f t="shared" si="2"/>
        <v>74428</v>
      </c>
      <c r="H39" s="123">
        <f t="shared" si="3"/>
        <v>299.60550680299491</v>
      </c>
    </row>
    <row r="40" spans="1:10" x14ac:dyDescent="0.2">
      <c r="A40" s="14"/>
      <c r="B40" s="14"/>
      <c r="C40" s="4" t="s">
        <v>135</v>
      </c>
      <c r="D40" s="25">
        <v>24594</v>
      </c>
      <c r="E40" s="75">
        <f>'[1]Buget 2024'!D40</f>
        <v>96590</v>
      </c>
      <c r="G40" s="122">
        <f t="shared" si="2"/>
        <v>71996</v>
      </c>
      <c r="H40" s="123">
        <f t="shared" si="3"/>
        <v>292.73806619500692</v>
      </c>
    </row>
    <row r="41" spans="1:10" hidden="1" x14ac:dyDescent="0.2">
      <c r="A41" s="14"/>
      <c r="B41" s="14"/>
      <c r="C41" s="4" t="s">
        <v>14</v>
      </c>
      <c r="D41" s="25"/>
      <c r="E41" s="75">
        <f>'[1]Buget 2024'!D41</f>
        <v>0</v>
      </c>
      <c r="G41" s="122">
        <f t="shared" si="2"/>
        <v>0</v>
      </c>
      <c r="H41" s="123" t="e">
        <f t="shared" si="3"/>
        <v>#DIV/0!</v>
      </c>
    </row>
    <row r="42" spans="1:10" x14ac:dyDescent="0.2">
      <c r="A42" s="14"/>
      <c r="B42" s="14"/>
      <c r="C42" s="4" t="s">
        <v>348</v>
      </c>
      <c r="D42" s="25">
        <v>248</v>
      </c>
      <c r="E42" s="75">
        <f>'[1]Buget 2024'!D42</f>
        <v>2680</v>
      </c>
      <c r="G42" s="122">
        <f t="shared" si="2"/>
        <v>2432</v>
      </c>
      <c r="H42" s="123">
        <f t="shared" si="3"/>
        <v>980.64516129032256</v>
      </c>
    </row>
    <row r="43" spans="1:10" x14ac:dyDescent="0.2">
      <c r="A43" s="24"/>
      <c r="B43" s="24"/>
      <c r="C43" s="5" t="s">
        <v>185</v>
      </c>
      <c r="D43" s="12">
        <v>729</v>
      </c>
      <c r="E43" s="12">
        <f>'[1]Buget 2024'!D43</f>
        <v>1350</v>
      </c>
      <c r="G43" s="122">
        <f t="shared" si="2"/>
        <v>621</v>
      </c>
      <c r="H43" s="123">
        <f t="shared" si="3"/>
        <v>85.18518518518519</v>
      </c>
    </row>
    <row r="44" spans="1:10" ht="38.25" hidden="1" x14ac:dyDescent="0.2">
      <c r="A44" s="6" t="s">
        <v>351</v>
      </c>
      <c r="B44" s="24"/>
      <c r="C44" s="5" t="s">
        <v>186</v>
      </c>
      <c r="D44" s="12"/>
      <c r="E44" s="12">
        <f>'[1]Buget 2024'!D44</f>
        <v>0</v>
      </c>
      <c r="G44" s="122">
        <f t="shared" si="2"/>
        <v>0</v>
      </c>
      <c r="H44" s="123" t="e">
        <f t="shared" si="3"/>
        <v>#DIV/0!</v>
      </c>
      <c r="J44" s="103"/>
    </row>
    <row r="45" spans="1:10" ht="51" x14ac:dyDescent="0.2">
      <c r="A45" s="6" t="s">
        <v>358</v>
      </c>
      <c r="B45" s="24"/>
      <c r="C45" s="5" t="s">
        <v>359</v>
      </c>
      <c r="D45" s="12">
        <v>99817</v>
      </c>
      <c r="E45" s="12">
        <f>'[1]Buget 2024'!D45</f>
        <v>251776</v>
      </c>
      <c r="G45" s="122">
        <f t="shared" si="2"/>
        <v>151959</v>
      </c>
      <c r="H45" s="123">
        <f t="shared" si="3"/>
        <v>152.23759479848121</v>
      </c>
    </row>
    <row r="46" spans="1:10" x14ac:dyDescent="0.2">
      <c r="A46" s="6" t="s">
        <v>321</v>
      </c>
      <c r="B46" s="24"/>
      <c r="C46" s="5" t="s">
        <v>322</v>
      </c>
      <c r="D46" s="12">
        <f>SUM(D47:D49)</f>
        <v>17977</v>
      </c>
      <c r="E46" s="12">
        <f t="shared" ref="E46" si="12">SUM(E47:E49)</f>
        <v>473858</v>
      </c>
      <c r="G46" s="122">
        <f t="shared" si="2"/>
        <v>455881</v>
      </c>
      <c r="H46" s="123">
        <f t="shared" si="3"/>
        <v>2535.9125549313012</v>
      </c>
    </row>
    <row r="47" spans="1:10" x14ac:dyDescent="0.2">
      <c r="A47" s="93" t="s">
        <v>323</v>
      </c>
      <c r="B47" s="94"/>
      <c r="C47" s="95" t="s">
        <v>324</v>
      </c>
      <c r="D47" s="75">
        <v>15107</v>
      </c>
      <c r="E47" s="75">
        <f>'[1]Buget 2024'!D47</f>
        <v>399368</v>
      </c>
      <c r="G47" s="122">
        <f t="shared" si="2"/>
        <v>384261</v>
      </c>
      <c r="H47" s="123">
        <f t="shared" si="3"/>
        <v>2543.5956841199445</v>
      </c>
    </row>
    <row r="48" spans="1:10" hidden="1" x14ac:dyDescent="0.2">
      <c r="A48" s="93" t="s">
        <v>325</v>
      </c>
      <c r="B48" s="94"/>
      <c r="C48" s="95" t="s">
        <v>326</v>
      </c>
      <c r="D48" s="75"/>
      <c r="E48" s="75">
        <f>'[1]Buget 2024'!D48</f>
        <v>0</v>
      </c>
      <c r="G48" s="122">
        <f t="shared" si="2"/>
        <v>0</v>
      </c>
      <c r="H48" s="123" t="e">
        <f t="shared" si="3"/>
        <v>#DIV/0!</v>
      </c>
    </row>
    <row r="49" spans="1:8" x14ac:dyDescent="0.2">
      <c r="A49" s="93" t="s">
        <v>327</v>
      </c>
      <c r="B49" s="94"/>
      <c r="C49" s="95" t="s">
        <v>328</v>
      </c>
      <c r="D49" s="75">
        <v>2870</v>
      </c>
      <c r="E49" s="75">
        <f>'[1]Buget 2024'!D49</f>
        <v>74490</v>
      </c>
      <c r="G49" s="122">
        <f t="shared" si="2"/>
        <v>71620</v>
      </c>
      <c r="H49" s="123">
        <f t="shared" si="3"/>
        <v>2495.4703832752612</v>
      </c>
    </row>
    <row r="50" spans="1:8" ht="38.25" x14ac:dyDescent="0.2">
      <c r="A50" s="6" t="s">
        <v>377</v>
      </c>
      <c r="B50" s="24"/>
      <c r="C50" s="5" t="s">
        <v>378</v>
      </c>
      <c r="D50" s="12">
        <f>D51</f>
        <v>8500</v>
      </c>
      <c r="E50" s="12">
        <f>E51</f>
        <v>597004</v>
      </c>
      <c r="G50" s="122">
        <f t="shared" si="2"/>
        <v>588504</v>
      </c>
      <c r="H50" s="123">
        <f t="shared" si="3"/>
        <v>6923.5764705882348</v>
      </c>
    </row>
    <row r="51" spans="1:8" ht="38.25" x14ac:dyDescent="0.2">
      <c r="A51" s="93" t="s">
        <v>379</v>
      </c>
      <c r="B51" s="94"/>
      <c r="C51" s="95" t="s">
        <v>380</v>
      </c>
      <c r="D51" s="75">
        <v>8500</v>
      </c>
      <c r="E51" s="75">
        <f>'[1]Buget 2024'!D51</f>
        <v>597004</v>
      </c>
      <c r="G51" s="122">
        <f t="shared" si="2"/>
        <v>588504</v>
      </c>
      <c r="H51" s="123">
        <f t="shared" si="3"/>
        <v>6923.5764705882348</v>
      </c>
    </row>
    <row r="52" spans="1:8" ht="25.5" x14ac:dyDescent="0.2">
      <c r="A52" s="3" t="s">
        <v>15</v>
      </c>
      <c r="B52" s="11"/>
      <c r="C52" s="15" t="s">
        <v>187</v>
      </c>
      <c r="D52" s="12">
        <f>D53+D55</f>
        <v>0</v>
      </c>
      <c r="E52" s="12">
        <f t="shared" ref="E52" si="13">E53+E55</f>
        <v>1255</v>
      </c>
      <c r="G52" s="122">
        <f t="shared" si="2"/>
        <v>1255</v>
      </c>
      <c r="H52" s="123" t="e">
        <f t="shared" si="3"/>
        <v>#DIV/0!</v>
      </c>
    </row>
    <row r="53" spans="1:8" hidden="1" x14ac:dyDescent="0.2">
      <c r="A53" s="3" t="s">
        <v>16</v>
      </c>
      <c r="B53" s="11"/>
      <c r="C53" s="15" t="s">
        <v>188</v>
      </c>
      <c r="D53" s="12">
        <f>SUM(D54:D54)</f>
        <v>0</v>
      </c>
      <c r="E53" s="12">
        <f t="shared" ref="E53" si="14">SUM(E54:E54)</f>
        <v>0</v>
      </c>
      <c r="G53" s="122">
        <f t="shared" si="2"/>
        <v>0</v>
      </c>
      <c r="H53" s="123" t="e">
        <f t="shared" si="3"/>
        <v>#DIV/0!</v>
      </c>
    </row>
    <row r="54" spans="1:8" hidden="1" x14ac:dyDescent="0.2">
      <c r="A54" s="46" t="s">
        <v>17</v>
      </c>
      <c r="B54" s="14"/>
      <c r="C54" s="4" t="s">
        <v>18</v>
      </c>
      <c r="D54" s="25"/>
      <c r="E54" s="75">
        <f>'[1]Buget 2024'!D54</f>
        <v>0</v>
      </c>
      <c r="G54" s="122">
        <f t="shared" si="2"/>
        <v>0</v>
      </c>
      <c r="H54" s="123" t="e">
        <f t="shared" si="3"/>
        <v>#DIV/0!</v>
      </c>
    </row>
    <row r="55" spans="1:8" x14ac:dyDescent="0.2">
      <c r="A55" s="3" t="s">
        <v>19</v>
      </c>
      <c r="B55" s="11"/>
      <c r="C55" s="15" t="s">
        <v>190</v>
      </c>
      <c r="D55" s="12">
        <f>SUM(D56:D57)</f>
        <v>0</v>
      </c>
      <c r="E55" s="12">
        <f>SUM(E56:E57)</f>
        <v>1255</v>
      </c>
      <c r="G55" s="122">
        <f t="shared" si="2"/>
        <v>1255</v>
      </c>
      <c r="H55" s="123" t="e">
        <f t="shared" si="3"/>
        <v>#DIV/0!</v>
      </c>
    </row>
    <row r="56" spans="1:8" hidden="1" x14ac:dyDescent="0.2">
      <c r="A56" s="46" t="s">
        <v>309</v>
      </c>
      <c r="B56" s="14"/>
      <c r="C56" s="4" t="s">
        <v>18</v>
      </c>
      <c r="D56" s="25"/>
      <c r="E56" s="75">
        <f>'[1]Buget 2024'!D56</f>
        <v>0</v>
      </c>
      <c r="G56" s="122">
        <f t="shared" si="2"/>
        <v>0</v>
      </c>
      <c r="H56" s="123" t="e">
        <f t="shared" si="3"/>
        <v>#DIV/0!</v>
      </c>
    </row>
    <row r="57" spans="1:8" x14ac:dyDescent="0.2">
      <c r="A57" s="46" t="s">
        <v>360</v>
      </c>
      <c r="B57" s="14"/>
      <c r="C57" s="4" t="s">
        <v>189</v>
      </c>
      <c r="D57" s="25"/>
      <c r="E57" s="75">
        <f>'[1]Buget 2024'!D57</f>
        <v>1255</v>
      </c>
      <c r="G57" s="122">
        <f t="shared" si="2"/>
        <v>1255</v>
      </c>
      <c r="H57" s="123" t="e">
        <f t="shared" si="3"/>
        <v>#DIV/0!</v>
      </c>
    </row>
    <row r="58" spans="1:8" ht="25.5" hidden="1" x14ac:dyDescent="0.2">
      <c r="A58" s="3" t="s">
        <v>329</v>
      </c>
      <c r="B58" s="11"/>
      <c r="C58" s="15" t="s">
        <v>191</v>
      </c>
      <c r="D58" s="12">
        <f t="shared" ref="D58:E59" si="15">D59</f>
        <v>0</v>
      </c>
      <c r="E58" s="12">
        <f t="shared" si="15"/>
        <v>0</v>
      </c>
      <c r="G58" s="122">
        <f t="shared" si="2"/>
        <v>0</v>
      </c>
      <c r="H58" s="123" t="e">
        <f t="shared" si="3"/>
        <v>#DIV/0!</v>
      </c>
    </row>
    <row r="59" spans="1:8" hidden="1" x14ac:dyDescent="0.2">
      <c r="A59" s="3" t="s">
        <v>330</v>
      </c>
      <c r="B59" s="11"/>
      <c r="C59" s="1" t="s">
        <v>331</v>
      </c>
      <c r="D59" s="12">
        <f t="shared" si="15"/>
        <v>0</v>
      </c>
      <c r="E59" s="12">
        <f t="shared" si="15"/>
        <v>0</v>
      </c>
      <c r="G59" s="122">
        <f t="shared" si="2"/>
        <v>0</v>
      </c>
      <c r="H59" s="123" t="e">
        <f t="shared" si="3"/>
        <v>#DIV/0!</v>
      </c>
    </row>
    <row r="60" spans="1:8" hidden="1" x14ac:dyDescent="0.2">
      <c r="A60" s="46" t="s">
        <v>332</v>
      </c>
      <c r="B60" s="14"/>
      <c r="C60" s="4" t="s">
        <v>189</v>
      </c>
      <c r="D60" s="25"/>
      <c r="E60" s="75">
        <f>'[1]Buget 2024'!D60</f>
        <v>0</v>
      </c>
      <c r="G60" s="122">
        <f t="shared" si="2"/>
        <v>0</v>
      </c>
      <c r="H60" s="123" t="e">
        <f t="shared" si="3"/>
        <v>#DIV/0!</v>
      </c>
    </row>
    <row r="61" spans="1:8" ht="25.5" x14ac:dyDescent="0.2">
      <c r="A61" s="3" t="s">
        <v>21</v>
      </c>
      <c r="B61" s="11"/>
      <c r="C61" s="15" t="s">
        <v>191</v>
      </c>
      <c r="D61" s="12">
        <f>D70+D62+D78+D66+D74+D76</f>
        <v>25</v>
      </c>
      <c r="E61" s="12">
        <f>E70+E62+E78+E66+E74+E76</f>
        <v>9715</v>
      </c>
      <c r="G61" s="122">
        <f t="shared" si="2"/>
        <v>9690</v>
      </c>
      <c r="H61" s="123">
        <f t="shared" si="3"/>
        <v>38760</v>
      </c>
    </row>
    <row r="62" spans="1:8" hidden="1" x14ac:dyDescent="0.2">
      <c r="A62" s="3" t="s">
        <v>22</v>
      </c>
      <c r="B62" s="11"/>
      <c r="C62" s="1" t="s">
        <v>192</v>
      </c>
      <c r="D62" s="12">
        <f>SUM(D63:D65)</f>
        <v>0</v>
      </c>
      <c r="E62" s="12">
        <f t="shared" ref="E62" si="16">SUM(E63:E65)</f>
        <v>0</v>
      </c>
      <c r="G62" s="122">
        <f t="shared" si="2"/>
        <v>0</v>
      </c>
      <c r="H62" s="123" t="e">
        <f t="shared" si="3"/>
        <v>#DIV/0!</v>
      </c>
    </row>
    <row r="63" spans="1:8" hidden="1" x14ac:dyDescent="0.2">
      <c r="A63" s="46" t="s">
        <v>23</v>
      </c>
      <c r="B63" s="14"/>
      <c r="C63" s="4" t="s">
        <v>20</v>
      </c>
      <c r="D63" s="25"/>
      <c r="E63" s="75">
        <f>'[1]Buget 2024'!D63</f>
        <v>0</v>
      </c>
      <c r="G63" s="122">
        <f t="shared" si="2"/>
        <v>0</v>
      </c>
      <c r="H63" s="123" t="e">
        <f t="shared" si="3"/>
        <v>#DIV/0!</v>
      </c>
    </row>
    <row r="64" spans="1:8" hidden="1" x14ac:dyDescent="0.2">
      <c r="A64" s="46" t="s">
        <v>261</v>
      </c>
      <c r="B64" s="14"/>
      <c r="C64" s="4" t="s">
        <v>260</v>
      </c>
      <c r="D64" s="25"/>
      <c r="E64" s="75">
        <f>'[1]Buget 2024'!D64</f>
        <v>0</v>
      </c>
      <c r="G64" s="122">
        <f t="shared" si="2"/>
        <v>0</v>
      </c>
      <c r="H64" s="123" t="e">
        <f t="shared" si="3"/>
        <v>#DIV/0!</v>
      </c>
    </row>
    <row r="65" spans="1:8" hidden="1" x14ac:dyDescent="0.2">
      <c r="A65" s="46" t="s">
        <v>262</v>
      </c>
      <c r="B65" s="14"/>
      <c r="C65" s="4" t="s">
        <v>189</v>
      </c>
      <c r="D65" s="25"/>
      <c r="E65" s="75">
        <f>'[1]Buget 2024'!D65</f>
        <v>0</v>
      </c>
      <c r="G65" s="122">
        <f t="shared" si="2"/>
        <v>0</v>
      </c>
      <c r="H65" s="123" t="e">
        <f t="shared" si="3"/>
        <v>#DIV/0!</v>
      </c>
    </row>
    <row r="66" spans="1:8" x14ac:dyDescent="0.2">
      <c r="A66" s="3" t="s">
        <v>283</v>
      </c>
      <c r="B66" s="11"/>
      <c r="C66" s="1" t="s">
        <v>285</v>
      </c>
      <c r="D66" s="12">
        <f>SUM(D67:D69)</f>
        <v>25</v>
      </c>
      <c r="E66" s="12">
        <f t="shared" ref="E66" si="17">SUM(E67:E69)</f>
        <v>3770</v>
      </c>
      <c r="G66" s="122">
        <f t="shared" si="2"/>
        <v>3745</v>
      </c>
      <c r="H66" s="123">
        <f t="shared" si="3"/>
        <v>14980.000000000002</v>
      </c>
    </row>
    <row r="67" spans="1:8" hidden="1" x14ac:dyDescent="0.2">
      <c r="A67" s="46" t="s">
        <v>284</v>
      </c>
      <c r="B67" s="14"/>
      <c r="C67" s="4" t="s">
        <v>20</v>
      </c>
      <c r="D67" s="25"/>
      <c r="E67" s="75">
        <f>'[1]Buget 2024'!D67</f>
        <v>0</v>
      </c>
      <c r="G67" s="122">
        <f t="shared" si="2"/>
        <v>0</v>
      </c>
      <c r="H67" s="123" t="e">
        <f t="shared" si="3"/>
        <v>#DIV/0!</v>
      </c>
    </row>
    <row r="68" spans="1:8" x14ac:dyDescent="0.2">
      <c r="A68" s="46" t="s">
        <v>294</v>
      </c>
      <c r="B68" s="14"/>
      <c r="C68" s="4" t="s">
        <v>260</v>
      </c>
      <c r="D68" s="25">
        <v>25</v>
      </c>
      <c r="E68" s="75">
        <f>'[1]Buget 2024'!D68</f>
        <v>3770</v>
      </c>
      <c r="G68" s="122">
        <f t="shared" si="2"/>
        <v>3745</v>
      </c>
      <c r="H68" s="123">
        <f t="shared" si="3"/>
        <v>14980.000000000002</v>
      </c>
    </row>
    <row r="69" spans="1:8" hidden="1" x14ac:dyDescent="0.2">
      <c r="A69" s="46" t="s">
        <v>295</v>
      </c>
      <c r="B69" s="14"/>
      <c r="C69" s="4" t="s">
        <v>189</v>
      </c>
      <c r="D69" s="25"/>
      <c r="E69" s="75">
        <f>'[1]Buget 2024'!D69</f>
        <v>0</v>
      </c>
      <c r="G69" s="122">
        <f t="shared" si="2"/>
        <v>0</v>
      </c>
      <c r="H69" s="123" t="e">
        <f t="shared" si="3"/>
        <v>#DIV/0!</v>
      </c>
    </row>
    <row r="70" spans="1:8" x14ac:dyDescent="0.2">
      <c r="A70" s="3" t="s">
        <v>24</v>
      </c>
      <c r="B70" s="11"/>
      <c r="C70" s="1" t="s">
        <v>25</v>
      </c>
      <c r="D70" s="12">
        <f>SUM(D71:D73)</f>
        <v>0</v>
      </c>
      <c r="E70" s="12">
        <f t="shared" ref="E70" si="18">SUM(E71:E73)</f>
        <v>0</v>
      </c>
      <c r="G70" s="122">
        <f t="shared" si="2"/>
        <v>0</v>
      </c>
      <c r="H70" s="123" t="e">
        <f t="shared" si="3"/>
        <v>#DIV/0!</v>
      </c>
    </row>
    <row r="71" spans="1:8" hidden="1" x14ac:dyDescent="0.2">
      <c r="A71" s="46" t="s">
        <v>286</v>
      </c>
      <c r="B71" s="14"/>
      <c r="C71" s="4" t="s">
        <v>20</v>
      </c>
      <c r="D71" s="25"/>
      <c r="E71" s="75">
        <f>'[1]Buget 2024'!D71</f>
        <v>0</v>
      </c>
      <c r="G71" s="122">
        <f t="shared" si="2"/>
        <v>0</v>
      </c>
      <c r="H71" s="123" t="e">
        <f t="shared" si="3"/>
        <v>#DIV/0!</v>
      </c>
    </row>
    <row r="72" spans="1:8" hidden="1" x14ac:dyDescent="0.2">
      <c r="A72" s="46" t="s">
        <v>287</v>
      </c>
      <c r="B72" s="14"/>
      <c r="C72" s="4" t="s">
        <v>260</v>
      </c>
      <c r="D72" s="25"/>
      <c r="E72" s="75">
        <f>'[1]Buget 2024'!D72</f>
        <v>0</v>
      </c>
      <c r="G72" s="122">
        <f t="shared" si="2"/>
        <v>0</v>
      </c>
      <c r="H72" s="123" t="e">
        <f t="shared" si="3"/>
        <v>#DIV/0!</v>
      </c>
    </row>
    <row r="73" spans="1:8" hidden="1" x14ac:dyDescent="0.2">
      <c r="A73" s="46" t="s">
        <v>26</v>
      </c>
      <c r="B73" s="14"/>
      <c r="C73" s="4" t="s">
        <v>189</v>
      </c>
      <c r="D73" s="25"/>
      <c r="E73" s="75">
        <f>'[1]Buget 2024'!D73</f>
        <v>0</v>
      </c>
      <c r="G73" s="122">
        <f t="shared" si="2"/>
        <v>0</v>
      </c>
      <c r="H73" s="123" t="e">
        <f t="shared" si="3"/>
        <v>#DIV/0!</v>
      </c>
    </row>
    <row r="74" spans="1:8" x14ac:dyDescent="0.2">
      <c r="A74" s="79" t="s">
        <v>302</v>
      </c>
      <c r="B74" s="80"/>
      <c r="C74" s="81" t="s">
        <v>297</v>
      </c>
      <c r="D74" s="12">
        <f>SUM(D75)</f>
        <v>0</v>
      </c>
      <c r="E74" s="12">
        <f t="shared" ref="E74" si="19">SUM(E75)</f>
        <v>183</v>
      </c>
      <c r="G74" s="122">
        <f t="shared" si="2"/>
        <v>183</v>
      </c>
      <c r="H74" s="123" t="e">
        <f t="shared" si="3"/>
        <v>#DIV/0!</v>
      </c>
    </row>
    <row r="75" spans="1:8" x14ac:dyDescent="0.2">
      <c r="A75" s="87" t="s">
        <v>303</v>
      </c>
      <c r="B75" s="88"/>
      <c r="C75" s="89" t="s">
        <v>189</v>
      </c>
      <c r="D75" s="25"/>
      <c r="E75" s="75">
        <f>'[1]Buget 2024'!D75</f>
        <v>183</v>
      </c>
      <c r="G75" s="122">
        <f t="shared" si="2"/>
        <v>183</v>
      </c>
      <c r="H75" s="123" t="e">
        <f t="shared" si="3"/>
        <v>#DIV/0!</v>
      </c>
    </row>
    <row r="76" spans="1:8" hidden="1" x14ac:dyDescent="0.2">
      <c r="A76" s="3" t="s">
        <v>330</v>
      </c>
      <c r="B76" s="11"/>
      <c r="C76" s="1" t="s">
        <v>331</v>
      </c>
      <c r="D76" s="12">
        <f>D77</f>
        <v>0</v>
      </c>
      <c r="E76" s="12">
        <f t="shared" ref="E76" si="20">E77</f>
        <v>0</v>
      </c>
      <c r="G76" s="122">
        <f t="shared" si="2"/>
        <v>0</v>
      </c>
      <c r="H76" s="123" t="e">
        <f t="shared" si="3"/>
        <v>#DIV/0!</v>
      </c>
    </row>
    <row r="77" spans="1:8" hidden="1" x14ac:dyDescent="0.2">
      <c r="A77" s="46" t="s">
        <v>332</v>
      </c>
      <c r="B77" s="14"/>
      <c r="C77" s="4" t="s">
        <v>189</v>
      </c>
      <c r="D77" s="25"/>
      <c r="E77" s="75">
        <f>'[1]Buget 2024'!D77</f>
        <v>0</v>
      </c>
      <c r="G77" s="122">
        <f t="shared" si="2"/>
        <v>0</v>
      </c>
      <c r="H77" s="123" t="e">
        <f t="shared" si="3"/>
        <v>#DIV/0!</v>
      </c>
    </row>
    <row r="78" spans="1:8" x14ac:dyDescent="0.2">
      <c r="A78" s="3" t="s">
        <v>27</v>
      </c>
      <c r="B78" s="11"/>
      <c r="C78" s="1" t="s">
        <v>190</v>
      </c>
      <c r="D78" s="12">
        <f>SUM(D79:D81)</f>
        <v>0</v>
      </c>
      <c r="E78" s="12">
        <f t="shared" ref="E78" si="21">SUM(E79:E81)</f>
        <v>5762</v>
      </c>
      <c r="G78" s="122">
        <f t="shared" si="2"/>
        <v>5762</v>
      </c>
      <c r="H78" s="123" t="e">
        <f t="shared" si="3"/>
        <v>#DIV/0!</v>
      </c>
    </row>
    <row r="79" spans="1:8" hidden="1" x14ac:dyDescent="0.2">
      <c r="A79" s="46" t="s">
        <v>288</v>
      </c>
      <c r="B79" s="14"/>
      <c r="C79" s="4" t="s">
        <v>20</v>
      </c>
      <c r="D79" s="25"/>
      <c r="E79" s="75">
        <f>'[1]Buget 2024'!D79</f>
        <v>0</v>
      </c>
      <c r="G79" s="122">
        <f t="shared" si="2"/>
        <v>0</v>
      </c>
      <c r="H79" s="123" t="e">
        <f t="shared" si="3"/>
        <v>#DIV/0!</v>
      </c>
    </row>
    <row r="80" spans="1:8" x14ac:dyDescent="0.2">
      <c r="A80" s="46" t="s">
        <v>296</v>
      </c>
      <c r="B80" s="14"/>
      <c r="C80" s="4" t="s">
        <v>260</v>
      </c>
      <c r="D80" s="25"/>
      <c r="E80" s="75">
        <f>'[1]Buget 2024'!D80</f>
        <v>5762</v>
      </c>
      <c r="G80" s="122">
        <f t="shared" si="2"/>
        <v>5762</v>
      </c>
      <c r="H80" s="123" t="e">
        <f t="shared" si="3"/>
        <v>#DIV/0!</v>
      </c>
    </row>
    <row r="81" spans="1:9" hidden="1" x14ac:dyDescent="0.2">
      <c r="A81" s="46" t="s">
        <v>28</v>
      </c>
      <c r="B81" s="14"/>
      <c r="C81" s="4" t="s">
        <v>189</v>
      </c>
      <c r="D81" s="25"/>
      <c r="E81" s="75">
        <f>'[1]Buget 2024'!D81</f>
        <v>0</v>
      </c>
      <c r="G81" s="122">
        <f t="shared" si="2"/>
        <v>0</v>
      </c>
      <c r="H81" s="123" t="e">
        <f t="shared" si="3"/>
        <v>#DIV/0!</v>
      </c>
    </row>
    <row r="82" spans="1:9" x14ac:dyDescent="0.2">
      <c r="A82" s="20"/>
      <c r="B82" s="20"/>
      <c r="C82" s="9" t="s">
        <v>30</v>
      </c>
      <c r="D82" s="10"/>
      <c r="E82" s="10"/>
      <c r="G82" s="122">
        <f t="shared" ref="G82:G145" si="22">E82-D82</f>
        <v>0</v>
      </c>
      <c r="H82" s="123" t="e">
        <f t="shared" ref="H82:H145" si="23">G82/D82*100</f>
        <v>#DIV/0!</v>
      </c>
    </row>
    <row r="83" spans="1:9" x14ac:dyDescent="0.2">
      <c r="A83" s="20"/>
      <c r="B83" s="20" t="s">
        <v>193</v>
      </c>
      <c r="C83" s="9" t="s">
        <v>194</v>
      </c>
      <c r="D83" s="10">
        <f>D86+D113</f>
        <v>436026</v>
      </c>
      <c r="E83" s="10">
        <f t="shared" ref="E83:E84" si="24">E86+E113</f>
        <v>3300373</v>
      </c>
      <c r="G83" s="122">
        <f t="shared" si="22"/>
        <v>2864347</v>
      </c>
      <c r="H83" s="123">
        <f t="shared" si="23"/>
        <v>656.9211469040838</v>
      </c>
      <c r="I83" s="103">
        <f>3987964-3551938</f>
        <v>436026</v>
      </c>
    </row>
    <row r="84" spans="1:9" x14ac:dyDescent="0.2">
      <c r="A84" s="20"/>
      <c r="B84" s="20" t="s">
        <v>195</v>
      </c>
      <c r="C84" s="9" t="s">
        <v>196</v>
      </c>
      <c r="D84" s="10">
        <f>D87+D114</f>
        <v>473827</v>
      </c>
      <c r="E84" s="10">
        <f t="shared" si="24"/>
        <v>3298094</v>
      </c>
      <c r="G84" s="122">
        <f t="shared" si="22"/>
        <v>2824267</v>
      </c>
      <c r="H84" s="123">
        <f t="shared" si="23"/>
        <v>596.05446713673973</v>
      </c>
      <c r="I84" s="103">
        <f>I83-D83</f>
        <v>0</v>
      </c>
    </row>
    <row r="85" spans="1:9" ht="13.5" x14ac:dyDescent="0.2">
      <c r="A85" s="11"/>
      <c r="B85" s="11" t="s">
        <v>31</v>
      </c>
      <c r="C85" s="37" t="s">
        <v>32</v>
      </c>
      <c r="D85" s="12"/>
      <c r="E85" s="12"/>
      <c r="G85" s="122">
        <f t="shared" si="22"/>
        <v>0</v>
      </c>
      <c r="H85" s="123" t="e">
        <f t="shared" si="23"/>
        <v>#DIV/0!</v>
      </c>
    </row>
    <row r="86" spans="1:9" x14ac:dyDescent="0.2">
      <c r="A86" s="11"/>
      <c r="B86" s="11" t="s">
        <v>193</v>
      </c>
      <c r="C86" s="21" t="s">
        <v>194</v>
      </c>
      <c r="D86" s="12">
        <f>D89+D92+D95+D98+D101+D104+D107+D110+D622</f>
        <v>429895</v>
      </c>
      <c r="E86" s="12">
        <f t="shared" ref="E86:E87" si="25">E89+E92+E95+E98+E101+E104+E107+E110</f>
        <v>2595313</v>
      </c>
      <c r="G86" s="122">
        <f t="shared" si="22"/>
        <v>2165418</v>
      </c>
      <c r="H86" s="123">
        <f t="shared" si="23"/>
        <v>503.70858000209353</v>
      </c>
    </row>
    <row r="87" spans="1:9" x14ac:dyDescent="0.2">
      <c r="A87" s="11"/>
      <c r="B87" s="11" t="s">
        <v>195</v>
      </c>
      <c r="C87" s="21" t="s">
        <v>196</v>
      </c>
      <c r="D87" s="12">
        <f>D90+D93+D96+D99+D102+D105+D108+D111+D622</f>
        <v>443766</v>
      </c>
      <c r="E87" s="12">
        <f t="shared" si="25"/>
        <v>2896924</v>
      </c>
      <c r="G87" s="122">
        <f t="shared" si="22"/>
        <v>2453158</v>
      </c>
      <c r="H87" s="123">
        <f t="shared" si="23"/>
        <v>552.80440592564548</v>
      </c>
    </row>
    <row r="88" spans="1:9" x14ac:dyDescent="0.2">
      <c r="A88" s="11"/>
      <c r="B88" s="11">
        <v>10</v>
      </c>
      <c r="C88" s="1" t="s">
        <v>33</v>
      </c>
      <c r="D88" s="12"/>
      <c r="E88" s="12"/>
      <c r="G88" s="122">
        <f t="shared" si="22"/>
        <v>0</v>
      </c>
      <c r="H88" s="123" t="e">
        <f t="shared" si="23"/>
        <v>#DIV/0!</v>
      </c>
    </row>
    <row r="89" spans="1:9" x14ac:dyDescent="0.2">
      <c r="A89" s="11"/>
      <c r="B89" s="11" t="s">
        <v>193</v>
      </c>
      <c r="C89" s="21" t="s">
        <v>194</v>
      </c>
      <c r="D89" s="12">
        <f t="shared" ref="D89:E90" si="26">D128</f>
        <v>277889</v>
      </c>
      <c r="E89" s="12">
        <f t="shared" si="26"/>
        <v>944306</v>
      </c>
      <c r="G89" s="122">
        <f t="shared" si="22"/>
        <v>666417</v>
      </c>
      <c r="H89" s="123">
        <f t="shared" si="23"/>
        <v>239.81409843498662</v>
      </c>
    </row>
    <row r="90" spans="1:9" x14ac:dyDescent="0.2">
      <c r="A90" s="11"/>
      <c r="B90" s="11" t="s">
        <v>195</v>
      </c>
      <c r="C90" s="21" t="s">
        <v>196</v>
      </c>
      <c r="D90" s="12">
        <f t="shared" si="26"/>
        <v>213856</v>
      </c>
      <c r="E90" s="12">
        <f t="shared" si="26"/>
        <v>944306</v>
      </c>
      <c r="G90" s="122">
        <f t="shared" si="22"/>
        <v>730450</v>
      </c>
      <c r="H90" s="123">
        <f t="shared" si="23"/>
        <v>341.56161155169838</v>
      </c>
    </row>
    <row r="91" spans="1:9" x14ac:dyDescent="0.2">
      <c r="A91" s="11"/>
      <c r="B91" s="11">
        <v>20</v>
      </c>
      <c r="C91" s="1" t="s">
        <v>197</v>
      </c>
      <c r="D91" s="12"/>
      <c r="E91" s="12"/>
      <c r="G91" s="122">
        <f t="shared" si="22"/>
        <v>0</v>
      </c>
      <c r="H91" s="123" t="e">
        <f t="shared" si="23"/>
        <v>#DIV/0!</v>
      </c>
    </row>
    <row r="92" spans="1:9" x14ac:dyDescent="0.2">
      <c r="A92" s="11"/>
      <c r="B92" s="11" t="s">
        <v>193</v>
      </c>
      <c r="C92" s="21" t="s">
        <v>194</v>
      </c>
      <c r="D92" s="12">
        <f>D194+D482+D584</f>
        <v>99864</v>
      </c>
      <c r="E92" s="12">
        <f>E194+E482+E584</f>
        <v>533803</v>
      </c>
      <c r="G92" s="122">
        <f t="shared" si="22"/>
        <v>433939</v>
      </c>
      <c r="H92" s="123">
        <f t="shared" si="23"/>
        <v>434.52996074661536</v>
      </c>
    </row>
    <row r="93" spans="1:9" x14ac:dyDescent="0.2">
      <c r="A93" s="11"/>
      <c r="B93" s="11" t="s">
        <v>195</v>
      </c>
      <c r="C93" s="21" t="s">
        <v>196</v>
      </c>
      <c r="D93" s="12">
        <f>D195+D483+D585</f>
        <v>84798</v>
      </c>
      <c r="E93" s="12">
        <f>E195+E483+E585</f>
        <v>533803</v>
      </c>
      <c r="G93" s="122">
        <f t="shared" si="22"/>
        <v>449005</v>
      </c>
      <c r="H93" s="123">
        <f t="shared" si="23"/>
        <v>529.49951649803063</v>
      </c>
    </row>
    <row r="94" spans="1:9" ht="25.5" x14ac:dyDescent="0.2">
      <c r="A94" s="11"/>
      <c r="B94" s="11">
        <v>56</v>
      </c>
      <c r="C94" s="1" t="s">
        <v>198</v>
      </c>
      <c r="D94" s="12"/>
      <c r="E94" s="12"/>
      <c r="G94" s="122">
        <f t="shared" si="22"/>
        <v>0</v>
      </c>
      <c r="H94" s="123" t="e">
        <f t="shared" si="23"/>
        <v>#DIV/0!</v>
      </c>
    </row>
    <row r="95" spans="1:9" x14ac:dyDescent="0.2">
      <c r="A95" s="11"/>
      <c r="B95" s="11" t="s">
        <v>193</v>
      </c>
      <c r="C95" s="21" t="s">
        <v>194</v>
      </c>
      <c r="D95" s="12">
        <f>D329+D605+D491</f>
        <v>1996042</v>
      </c>
      <c r="E95" s="12">
        <f>E329+E605+E491</f>
        <v>251387</v>
      </c>
      <c r="G95" s="122">
        <f t="shared" si="22"/>
        <v>-1744655</v>
      </c>
      <c r="H95" s="123">
        <f t="shared" si="23"/>
        <v>-87.405725931618676</v>
      </c>
    </row>
    <row r="96" spans="1:9" x14ac:dyDescent="0.2">
      <c r="A96" s="11"/>
      <c r="B96" s="11" t="s">
        <v>195</v>
      </c>
      <c r="C96" s="21" t="s">
        <v>196</v>
      </c>
      <c r="D96" s="12">
        <f>D330+D606+D492</f>
        <v>99983</v>
      </c>
      <c r="E96" s="12">
        <f>E330+E606+E492</f>
        <v>602878</v>
      </c>
      <c r="G96" s="122">
        <f t="shared" si="22"/>
        <v>502895</v>
      </c>
      <c r="H96" s="123">
        <f t="shared" si="23"/>
        <v>502.98050668613666</v>
      </c>
    </row>
    <row r="97" spans="1:8" hidden="1" x14ac:dyDescent="0.2">
      <c r="A97" s="11"/>
      <c r="B97" s="11">
        <v>57</v>
      </c>
      <c r="C97" s="1" t="s">
        <v>270</v>
      </c>
      <c r="D97" s="12"/>
      <c r="E97" s="12"/>
      <c r="G97" s="122">
        <f t="shared" si="22"/>
        <v>0</v>
      </c>
      <c r="H97" s="123" t="e">
        <f t="shared" si="23"/>
        <v>#DIV/0!</v>
      </c>
    </row>
    <row r="98" spans="1:8" hidden="1" x14ac:dyDescent="0.2">
      <c r="A98" s="11"/>
      <c r="B98" s="11" t="s">
        <v>193</v>
      </c>
      <c r="C98" s="21" t="s">
        <v>194</v>
      </c>
      <c r="D98" s="12">
        <f>D356</f>
        <v>0</v>
      </c>
      <c r="E98" s="12">
        <f t="shared" ref="E98:E99" si="27">E356</f>
        <v>0</v>
      </c>
      <c r="G98" s="122">
        <f t="shared" si="22"/>
        <v>0</v>
      </c>
      <c r="H98" s="123" t="e">
        <f t="shared" si="23"/>
        <v>#DIV/0!</v>
      </c>
    </row>
    <row r="99" spans="1:8" hidden="1" x14ac:dyDescent="0.2">
      <c r="A99" s="11"/>
      <c r="B99" s="11" t="s">
        <v>195</v>
      </c>
      <c r="C99" s="21" t="s">
        <v>196</v>
      </c>
      <c r="D99" s="12">
        <f>D357</f>
        <v>0</v>
      </c>
      <c r="E99" s="12">
        <f t="shared" si="27"/>
        <v>0</v>
      </c>
      <c r="G99" s="122">
        <f t="shared" si="22"/>
        <v>0</v>
      </c>
      <c r="H99" s="123" t="e">
        <f t="shared" si="23"/>
        <v>#DIV/0!</v>
      </c>
    </row>
    <row r="100" spans="1:8" ht="38.25" x14ac:dyDescent="0.2">
      <c r="A100" s="11"/>
      <c r="B100" s="11" t="s">
        <v>34</v>
      </c>
      <c r="C100" s="1" t="s">
        <v>199</v>
      </c>
      <c r="D100" s="12"/>
      <c r="E100" s="12"/>
      <c r="G100" s="122">
        <f t="shared" si="22"/>
        <v>0</v>
      </c>
      <c r="H100" s="123" t="e">
        <f t="shared" si="23"/>
        <v>#DIV/0!</v>
      </c>
    </row>
    <row r="101" spans="1:8" x14ac:dyDescent="0.2">
      <c r="A101" s="11"/>
      <c r="B101" s="11" t="s">
        <v>193</v>
      </c>
      <c r="C101" s="21" t="s">
        <v>194</v>
      </c>
      <c r="D101" s="12">
        <f>D365+D518+D614</f>
        <v>-2028773</v>
      </c>
      <c r="E101" s="12">
        <f>E365+E518+E614</f>
        <v>148261</v>
      </c>
      <c r="G101" s="122">
        <f t="shared" si="22"/>
        <v>2177034</v>
      </c>
      <c r="H101" s="123">
        <f t="shared" si="23"/>
        <v>-107.30791468537879</v>
      </c>
    </row>
    <row r="102" spans="1:8" x14ac:dyDescent="0.2">
      <c r="A102" s="11"/>
      <c r="B102" s="11" t="s">
        <v>195</v>
      </c>
      <c r="C102" s="21" t="s">
        <v>196</v>
      </c>
      <c r="D102" s="12">
        <f>D366+D519+D615</f>
        <v>8500</v>
      </c>
      <c r="E102" s="12">
        <f>E366+E519+E615</f>
        <v>257273</v>
      </c>
      <c r="G102" s="122">
        <f t="shared" si="22"/>
        <v>248773</v>
      </c>
      <c r="H102" s="123">
        <f t="shared" si="23"/>
        <v>2926.7411764705885</v>
      </c>
    </row>
    <row r="103" spans="1:8" x14ac:dyDescent="0.2">
      <c r="A103" s="11"/>
      <c r="B103" s="11" t="s">
        <v>35</v>
      </c>
      <c r="C103" s="1" t="s">
        <v>36</v>
      </c>
      <c r="D103" s="12"/>
      <c r="E103" s="12"/>
      <c r="G103" s="122">
        <f t="shared" si="22"/>
        <v>0</v>
      </c>
      <c r="H103" s="123" t="e">
        <f t="shared" si="23"/>
        <v>#DIV/0!</v>
      </c>
    </row>
    <row r="104" spans="1:8" x14ac:dyDescent="0.2">
      <c r="A104" s="11"/>
      <c r="B104" s="11" t="s">
        <v>193</v>
      </c>
      <c r="C104" s="21" t="s">
        <v>194</v>
      </c>
      <c r="D104" s="12">
        <f t="shared" ref="D104:E105" si="28">D431</f>
        <v>2666</v>
      </c>
      <c r="E104" s="12">
        <f t="shared" si="28"/>
        <v>9806</v>
      </c>
      <c r="G104" s="122">
        <f t="shared" si="22"/>
        <v>7140</v>
      </c>
      <c r="H104" s="123">
        <f t="shared" si="23"/>
        <v>267.81695423855967</v>
      </c>
    </row>
    <row r="105" spans="1:8" x14ac:dyDescent="0.2">
      <c r="A105" s="11"/>
      <c r="B105" s="11" t="s">
        <v>195</v>
      </c>
      <c r="C105" s="21" t="s">
        <v>196</v>
      </c>
      <c r="D105" s="12">
        <f t="shared" si="28"/>
        <v>2224</v>
      </c>
      <c r="E105" s="12">
        <f t="shared" si="28"/>
        <v>9806</v>
      </c>
      <c r="G105" s="122">
        <f t="shared" si="22"/>
        <v>7582</v>
      </c>
      <c r="H105" s="123">
        <f t="shared" si="23"/>
        <v>340.91726618705036</v>
      </c>
    </row>
    <row r="106" spans="1:8" ht="25.5" x14ac:dyDescent="0.2">
      <c r="A106" s="11"/>
      <c r="B106" s="11">
        <v>61</v>
      </c>
      <c r="C106" s="1" t="s">
        <v>333</v>
      </c>
      <c r="D106" s="12"/>
      <c r="E106" s="12"/>
      <c r="G106" s="122">
        <f t="shared" si="22"/>
        <v>0</v>
      </c>
      <c r="H106" s="123" t="e">
        <f t="shared" si="23"/>
        <v>#DIV/0!</v>
      </c>
    </row>
    <row r="107" spans="1:8" x14ac:dyDescent="0.2">
      <c r="A107" s="11"/>
      <c r="B107" s="11" t="s">
        <v>193</v>
      </c>
      <c r="C107" s="21" t="s">
        <v>194</v>
      </c>
      <c r="D107" s="12">
        <f>D542</f>
        <v>84846</v>
      </c>
      <c r="E107" s="12">
        <f t="shared" ref="E107:E108" si="29">E542</f>
        <v>628500</v>
      </c>
      <c r="G107" s="122">
        <f t="shared" si="22"/>
        <v>543654</v>
      </c>
      <c r="H107" s="123">
        <f t="shared" si="23"/>
        <v>640.75383636235063</v>
      </c>
    </row>
    <row r="108" spans="1:8" x14ac:dyDescent="0.2">
      <c r="A108" s="11"/>
      <c r="B108" s="11" t="s">
        <v>195</v>
      </c>
      <c r="C108" s="21" t="s">
        <v>196</v>
      </c>
      <c r="D108" s="12">
        <f>D543</f>
        <v>17977</v>
      </c>
      <c r="E108" s="12">
        <f t="shared" si="29"/>
        <v>473858</v>
      </c>
      <c r="G108" s="122">
        <f t="shared" si="22"/>
        <v>455881</v>
      </c>
      <c r="H108" s="123">
        <f t="shared" si="23"/>
        <v>2535.9125549313012</v>
      </c>
    </row>
    <row r="109" spans="1:8" ht="25.5" x14ac:dyDescent="0.2">
      <c r="A109" s="22"/>
      <c r="B109" s="22">
        <v>65</v>
      </c>
      <c r="C109" s="1" t="s">
        <v>200</v>
      </c>
      <c r="D109" s="12"/>
      <c r="E109" s="12"/>
      <c r="G109" s="122">
        <f t="shared" si="22"/>
        <v>0</v>
      </c>
      <c r="H109" s="123" t="e">
        <f t="shared" si="23"/>
        <v>#DIV/0!</v>
      </c>
    </row>
    <row r="110" spans="1:8" x14ac:dyDescent="0.2">
      <c r="A110" s="22"/>
      <c r="B110" s="11" t="s">
        <v>193</v>
      </c>
      <c r="C110" s="21" t="s">
        <v>194</v>
      </c>
      <c r="D110" s="12">
        <f>D554</f>
        <v>222</v>
      </c>
      <c r="E110" s="12">
        <f t="shared" ref="E110:E111" si="30">E554</f>
        <v>79250</v>
      </c>
      <c r="G110" s="122">
        <f t="shared" si="22"/>
        <v>79028</v>
      </c>
      <c r="H110" s="123">
        <f t="shared" si="23"/>
        <v>35598.198198198195</v>
      </c>
    </row>
    <row r="111" spans="1:8" x14ac:dyDescent="0.2">
      <c r="A111" s="22"/>
      <c r="B111" s="11" t="s">
        <v>195</v>
      </c>
      <c r="C111" s="21" t="s">
        <v>196</v>
      </c>
      <c r="D111" s="12">
        <f>D555</f>
        <v>19289</v>
      </c>
      <c r="E111" s="12">
        <f t="shared" si="30"/>
        <v>75000</v>
      </c>
      <c r="G111" s="122">
        <f t="shared" si="22"/>
        <v>55711</v>
      </c>
      <c r="H111" s="123">
        <f t="shared" si="23"/>
        <v>288.82264503084662</v>
      </c>
    </row>
    <row r="112" spans="1:8" x14ac:dyDescent="0.2">
      <c r="A112" s="11"/>
      <c r="B112" s="11">
        <v>70</v>
      </c>
      <c r="C112" s="21" t="s">
        <v>37</v>
      </c>
      <c r="D112" s="12"/>
      <c r="E112" s="12"/>
      <c r="G112" s="122">
        <f t="shared" si="22"/>
        <v>0</v>
      </c>
      <c r="H112" s="123" t="e">
        <f t="shared" si="23"/>
        <v>#DIV/0!</v>
      </c>
    </row>
    <row r="113" spans="1:8" x14ac:dyDescent="0.2">
      <c r="A113" s="11"/>
      <c r="B113" s="11" t="s">
        <v>193</v>
      </c>
      <c r="C113" s="21" t="s">
        <v>194</v>
      </c>
      <c r="D113" s="12">
        <f>D440+D560+D590</f>
        <v>6131</v>
      </c>
      <c r="E113" s="12">
        <f>E440+E560+E590</f>
        <v>705060</v>
      </c>
      <c r="G113" s="122">
        <f t="shared" si="22"/>
        <v>698929</v>
      </c>
      <c r="H113" s="123">
        <f t="shared" si="23"/>
        <v>11399.918447235363</v>
      </c>
    </row>
    <row r="114" spans="1:8" x14ac:dyDescent="0.2">
      <c r="A114" s="11"/>
      <c r="B114" s="11" t="s">
        <v>195</v>
      </c>
      <c r="C114" s="21" t="s">
        <v>196</v>
      </c>
      <c r="D114" s="12">
        <f>D441+D561+D591</f>
        <v>30061</v>
      </c>
      <c r="E114" s="12">
        <f>E441+E561+E591</f>
        <v>401170</v>
      </c>
      <c r="G114" s="122">
        <f t="shared" si="22"/>
        <v>371109</v>
      </c>
      <c r="H114" s="123">
        <f t="shared" si="23"/>
        <v>1234.5198097202353</v>
      </c>
    </row>
    <row r="115" spans="1:8" x14ac:dyDescent="0.2">
      <c r="A115" s="20"/>
      <c r="B115" s="20"/>
      <c r="C115" s="73" t="s">
        <v>38</v>
      </c>
      <c r="D115" s="10"/>
      <c r="E115" s="10"/>
      <c r="G115" s="122">
        <f t="shared" si="22"/>
        <v>0</v>
      </c>
      <c r="H115" s="123" t="e">
        <f t="shared" si="23"/>
        <v>#DIV/0!</v>
      </c>
    </row>
    <row r="116" spans="1:8" x14ac:dyDescent="0.2">
      <c r="A116" s="20"/>
      <c r="B116" s="20" t="s">
        <v>193</v>
      </c>
      <c r="C116" s="73" t="s">
        <v>194</v>
      </c>
      <c r="D116" s="10">
        <f>D119+D473+D596</f>
        <v>436026</v>
      </c>
      <c r="E116" s="10">
        <f>E119+E473+E596</f>
        <v>3300373</v>
      </c>
      <c r="G116" s="122">
        <f t="shared" si="22"/>
        <v>2864347</v>
      </c>
      <c r="H116" s="123">
        <f t="shared" si="23"/>
        <v>656.9211469040838</v>
      </c>
    </row>
    <row r="117" spans="1:8" x14ac:dyDescent="0.2">
      <c r="A117" s="20"/>
      <c r="B117" s="20" t="s">
        <v>195</v>
      </c>
      <c r="C117" s="73" t="s">
        <v>196</v>
      </c>
      <c r="D117" s="10">
        <f>D120+D474+D597</f>
        <v>473827</v>
      </c>
      <c r="E117" s="10">
        <f>E120+E474+E597</f>
        <v>3298094</v>
      </c>
      <c r="G117" s="122">
        <f t="shared" si="22"/>
        <v>2824267</v>
      </c>
      <c r="H117" s="123">
        <f t="shared" si="23"/>
        <v>596.05446713673973</v>
      </c>
    </row>
    <row r="118" spans="1:8" x14ac:dyDescent="0.2">
      <c r="A118" s="11" t="s">
        <v>29</v>
      </c>
      <c r="B118" s="11"/>
      <c r="C118" s="21" t="s">
        <v>39</v>
      </c>
      <c r="D118" s="12"/>
      <c r="E118" s="12"/>
      <c r="G118" s="122">
        <f t="shared" si="22"/>
        <v>0</v>
      </c>
      <c r="H118" s="123" t="e">
        <f t="shared" si="23"/>
        <v>#DIV/0!</v>
      </c>
    </row>
    <row r="119" spans="1:8" x14ac:dyDescent="0.2">
      <c r="A119" s="11"/>
      <c r="B119" s="11" t="s">
        <v>193</v>
      </c>
      <c r="C119" s="21" t="s">
        <v>194</v>
      </c>
      <c r="D119" s="12">
        <f>D122</f>
        <v>383014</v>
      </c>
      <c r="E119" s="12">
        <f t="shared" ref="E119:E120" si="31">E122</f>
        <v>1824378</v>
      </c>
      <c r="G119" s="122">
        <f t="shared" si="22"/>
        <v>1441364</v>
      </c>
      <c r="H119" s="123">
        <f t="shared" si="23"/>
        <v>376.32149216477728</v>
      </c>
    </row>
    <row r="120" spans="1:8" x14ac:dyDescent="0.2">
      <c r="A120" s="11"/>
      <c r="B120" s="11" t="s">
        <v>195</v>
      </c>
      <c r="C120" s="21" t="s">
        <v>196</v>
      </c>
      <c r="D120" s="12">
        <f>D123</f>
        <v>302673</v>
      </c>
      <c r="E120" s="12">
        <f t="shared" si="31"/>
        <v>1792539</v>
      </c>
      <c r="G120" s="122">
        <f t="shared" si="22"/>
        <v>1489866</v>
      </c>
      <c r="H120" s="123">
        <f t="shared" si="23"/>
        <v>492.23617567473809</v>
      </c>
    </row>
    <row r="121" spans="1:8" x14ac:dyDescent="0.2">
      <c r="A121" s="11" t="s">
        <v>29</v>
      </c>
      <c r="B121" s="11" t="s">
        <v>40</v>
      </c>
      <c r="C121" s="21" t="s">
        <v>201</v>
      </c>
      <c r="D121" s="12"/>
      <c r="E121" s="12"/>
      <c r="G121" s="122">
        <f t="shared" si="22"/>
        <v>0</v>
      </c>
      <c r="H121" s="123" t="e">
        <f t="shared" si="23"/>
        <v>#DIV/0!</v>
      </c>
    </row>
    <row r="122" spans="1:8" x14ac:dyDescent="0.2">
      <c r="A122" s="11"/>
      <c r="B122" s="11" t="s">
        <v>193</v>
      </c>
      <c r="C122" s="21" t="s">
        <v>194</v>
      </c>
      <c r="D122" s="12">
        <f>D125+D440</f>
        <v>383014</v>
      </c>
      <c r="E122" s="12">
        <f>E125+E440</f>
        <v>1824378</v>
      </c>
      <c r="G122" s="122">
        <f t="shared" si="22"/>
        <v>1441364</v>
      </c>
      <c r="H122" s="123">
        <f t="shared" si="23"/>
        <v>376.32149216477728</v>
      </c>
    </row>
    <row r="123" spans="1:8" x14ac:dyDescent="0.2">
      <c r="A123" s="11"/>
      <c r="B123" s="11" t="s">
        <v>195</v>
      </c>
      <c r="C123" s="21" t="s">
        <v>196</v>
      </c>
      <c r="D123" s="12">
        <f>D126+D441</f>
        <v>302673</v>
      </c>
      <c r="E123" s="12">
        <f>E126+E441</f>
        <v>1792539</v>
      </c>
      <c r="G123" s="122">
        <f t="shared" si="22"/>
        <v>1489866</v>
      </c>
      <c r="H123" s="123">
        <f t="shared" si="23"/>
        <v>492.23617567473809</v>
      </c>
    </row>
    <row r="124" spans="1:8" x14ac:dyDescent="0.2">
      <c r="A124" s="11" t="s">
        <v>29</v>
      </c>
      <c r="B124" s="11" t="s">
        <v>31</v>
      </c>
      <c r="C124" s="21" t="s">
        <v>32</v>
      </c>
      <c r="D124" s="12"/>
      <c r="E124" s="12"/>
      <c r="G124" s="122">
        <f t="shared" si="22"/>
        <v>0</v>
      </c>
      <c r="H124" s="123" t="e">
        <f t="shared" si="23"/>
        <v>#DIV/0!</v>
      </c>
    </row>
    <row r="125" spans="1:8" x14ac:dyDescent="0.2">
      <c r="A125" s="11"/>
      <c r="B125" s="11" t="s">
        <v>193</v>
      </c>
      <c r="C125" s="21" t="s">
        <v>194</v>
      </c>
      <c r="D125" s="12">
        <f>D128+D194+D329+D356+D365+D431+D622</f>
        <v>377000</v>
      </c>
      <c r="E125" s="12">
        <f>E128+E194+E329+E356+E365+E431</f>
        <v>1493919</v>
      </c>
      <c r="G125" s="122">
        <f t="shared" si="22"/>
        <v>1116919</v>
      </c>
      <c r="H125" s="123">
        <f t="shared" si="23"/>
        <v>296.26498673740053</v>
      </c>
    </row>
    <row r="126" spans="1:8" x14ac:dyDescent="0.2">
      <c r="A126" s="11"/>
      <c r="B126" s="11" t="s">
        <v>195</v>
      </c>
      <c r="C126" s="21" t="s">
        <v>196</v>
      </c>
      <c r="D126" s="12">
        <f>D129+D195+D330+D357+D366+D432+D622</f>
        <v>297454</v>
      </c>
      <c r="E126" s="12">
        <f>E129+E195+E330+E357+E366+E432</f>
        <v>1491539</v>
      </c>
      <c r="G126" s="122">
        <f t="shared" si="22"/>
        <v>1194085</v>
      </c>
      <c r="H126" s="123">
        <f t="shared" si="23"/>
        <v>401.43517989336164</v>
      </c>
    </row>
    <row r="127" spans="1:8" x14ac:dyDescent="0.2">
      <c r="A127" s="11" t="s">
        <v>29</v>
      </c>
      <c r="B127" s="11">
        <v>10</v>
      </c>
      <c r="C127" s="21" t="s">
        <v>33</v>
      </c>
      <c r="D127" s="12"/>
      <c r="E127" s="12"/>
      <c r="G127" s="122">
        <f t="shared" si="22"/>
        <v>0</v>
      </c>
      <c r="H127" s="123" t="e">
        <f t="shared" si="23"/>
        <v>#DIV/0!</v>
      </c>
    </row>
    <row r="128" spans="1:8" x14ac:dyDescent="0.2">
      <c r="A128" s="11"/>
      <c r="B128" s="11" t="s">
        <v>193</v>
      </c>
      <c r="C128" s="21" t="s">
        <v>194</v>
      </c>
      <c r="D128" s="12">
        <f>D131+D167+D158</f>
        <v>277889</v>
      </c>
      <c r="E128" s="12">
        <f t="shared" ref="E128:E129" si="32">E131+E167+E158</f>
        <v>944306</v>
      </c>
      <c r="G128" s="122">
        <f t="shared" si="22"/>
        <v>666417</v>
      </c>
      <c r="H128" s="123">
        <f t="shared" si="23"/>
        <v>239.81409843498662</v>
      </c>
    </row>
    <row r="129" spans="1:8" x14ac:dyDescent="0.2">
      <c r="A129" s="11"/>
      <c r="B129" s="11" t="s">
        <v>195</v>
      </c>
      <c r="C129" s="21" t="s">
        <v>196</v>
      </c>
      <c r="D129" s="12">
        <f>D132+D168+D159</f>
        <v>213856</v>
      </c>
      <c r="E129" s="12">
        <f t="shared" si="32"/>
        <v>944306</v>
      </c>
      <c r="G129" s="122">
        <f t="shared" si="22"/>
        <v>730450</v>
      </c>
      <c r="H129" s="123">
        <f t="shared" si="23"/>
        <v>341.56161155169838</v>
      </c>
    </row>
    <row r="130" spans="1:8" x14ac:dyDescent="0.2">
      <c r="A130" s="11" t="s">
        <v>29</v>
      </c>
      <c r="B130" s="11" t="s">
        <v>41</v>
      </c>
      <c r="C130" s="21" t="s">
        <v>202</v>
      </c>
      <c r="D130" s="12"/>
      <c r="E130" s="12"/>
      <c r="G130" s="122">
        <f t="shared" si="22"/>
        <v>0</v>
      </c>
      <c r="H130" s="123" t="e">
        <f t="shared" si="23"/>
        <v>#DIV/0!</v>
      </c>
    </row>
    <row r="131" spans="1:8" x14ac:dyDescent="0.2">
      <c r="A131" s="11"/>
      <c r="B131" s="11" t="s">
        <v>193</v>
      </c>
      <c r="C131" s="21" t="s">
        <v>194</v>
      </c>
      <c r="D131" s="12">
        <f>D134+D137+D140+D143+D146+D149+D155+D152</f>
        <v>270660</v>
      </c>
      <c r="E131" s="12">
        <f t="shared" ref="E131:E132" si="33">E134+E137+E140+E143+E146+E149+E155+E152</f>
        <v>907824</v>
      </c>
      <c r="G131" s="122">
        <f t="shared" si="22"/>
        <v>637164</v>
      </c>
      <c r="H131" s="123">
        <f t="shared" si="23"/>
        <v>235.41121702504989</v>
      </c>
    </row>
    <row r="132" spans="1:8" x14ac:dyDescent="0.2">
      <c r="A132" s="11"/>
      <c r="B132" s="11" t="s">
        <v>195</v>
      </c>
      <c r="C132" s="21" t="s">
        <v>196</v>
      </c>
      <c r="D132" s="12">
        <f>D135+D138+D141+D144+D147+D150+D156+D153</f>
        <v>209027</v>
      </c>
      <c r="E132" s="12">
        <f t="shared" si="33"/>
        <v>907824</v>
      </c>
      <c r="G132" s="122">
        <f t="shared" si="22"/>
        <v>698797</v>
      </c>
      <c r="H132" s="123">
        <f t="shared" si="23"/>
        <v>334.30944327766269</v>
      </c>
    </row>
    <row r="133" spans="1:8" x14ac:dyDescent="0.2">
      <c r="A133" s="47" t="s">
        <v>29</v>
      </c>
      <c r="B133" s="47" t="s">
        <v>42</v>
      </c>
      <c r="C133" s="48" t="s">
        <v>203</v>
      </c>
      <c r="D133" s="25"/>
      <c r="E133" s="25"/>
      <c r="G133" s="122">
        <f t="shared" si="22"/>
        <v>0</v>
      </c>
      <c r="H133" s="123" t="e">
        <f t="shared" si="23"/>
        <v>#DIV/0!</v>
      </c>
    </row>
    <row r="134" spans="1:8" x14ac:dyDescent="0.2">
      <c r="A134" s="47"/>
      <c r="B134" s="8" t="s">
        <v>193</v>
      </c>
      <c r="C134" s="49" t="s">
        <v>194</v>
      </c>
      <c r="D134" s="25">
        <v>242000</v>
      </c>
      <c r="E134" s="75">
        <f>'[1]Buget 2024'!D134</f>
        <v>755497</v>
      </c>
      <c r="G134" s="122">
        <f t="shared" si="22"/>
        <v>513497</v>
      </c>
      <c r="H134" s="123">
        <f t="shared" si="23"/>
        <v>212.18884297520663</v>
      </c>
    </row>
    <row r="135" spans="1:8" x14ac:dyDescent="0.2">
      <c r="A135" s="47"/>
      <c r="B135" s="29" t="s">
        <v>195</v>
      </c>
      <c r="C135" s="50" t="s">
        <v>196</v>
      </c>
      <c r="D135" s="25">
        <v>186915</v>
      </c>
      <c r="E135" s="75">
        <f>'[1]Buget 2024'!D135</f>
        <v>755497</v>
      </c>
      <c r="G135" s="122">
        <f t="shared" si="22"/>
        <v>568582</v>
      </c>
      <c r="H135" s="123">
        <f t="shared" si="23"/>
        <v>304.19281491587083</v>
      </c>
    </row>
    <row r="136" spans="1:8" x14ac:dyDescent="0.2">
      <c r="A136" s="47" t="s">
        <v>29</v>
      </c>
      <c r="B136" s="47" t="s">
        <v>310</v>
      </c>
      <c r="C136" s="48" t="s">
        <v>311</v>
      </c>
      <c r="D136" s="75"/>
      <c r="E136" s="25"/>
      <c r="G136" s="122">
        <f t="shared" si="22"/>
        <v>0</v>
      </c>
      <c r="H136" s="123" t="e">
        <f t="shared" si="23"/>
        <v>#DIV/0!</v>
      </c>
    </row>
    <row r="137" spans="1:8" x14ac:dyDescent="0.2">
      <c r="A137" s="47"/>
      <c r="B137" s="8" t="s">
        <v>193</v>
      </c>
      <c r="C137" s="49" t="s">
        <v>194</v>
      </c>
      <c r="D137" s="25">
        <v>13278</v>
      </c>
      <c r="E137" s="75">
        <f>'[1]Buget 2024'!D137</f>
        <v>85257</v>
      </c>
      <c r="G137" s="122">
        <f t="shared" si="22"/>
        <v>71979</v>
      </c>
      <c r="H137" s="123">
        <f t="shared" si="23"/>
        <v>542.09218255761402</v>
      </c>
    </row>
    <row r="138" spans="1:8" x14ac:dyDescent="0.2">
      <c r="A138" s="47"/>
      <c r="B138" s="29" t="s">
        <v>195</v>
      </c>
      <c r="C138" s="50" t="s">
        <v>196</v>
      </c>
      <c r="D138" s="25">
        <v>12174</v>
      </c>
      <c r="E138" s="75">
        <f>'[1]Buget 2024'!D138</f>
        <v>85257</v>
      </c>
      <c r="G138" s="122">
        <f t="shared" si="22"/>
        <v>73083</v>
      </c>
      <c r="H138" s="123">
        <f t="shared" si="23"/>
        <v>600.32035485460813</v>
      </c>
    </row>
    <row r="139" spans="1:8" x14ac:dyDescent="0.2">
      <c r="A139" s="51" t="s">
        <v>29</v>
      </c>
      <c r="B139" s="51" t="s">
        <v>43</v>
      </c>
      <c r="C139" s="52" t="s">
        <v>44</v>
      </c>
      <c r="D139" s="75"/>
      <c r="E139" s="25"/>
      <c r="G139" s="122">
        <f t="shared" si="22"/>
        <v>0</v>
      </c>
      <c r="H139" s="123" t="e">
        <f t="shared" si="23"/>
        <v>#DIV/0!</v>
      </c>
    </row>
    <row r="140" spans="1:8" x14ac:dyDescent="0.2">
      <c r="A140" s="51"/>
      <c r="B140" s="8" t="s">
        <v>193</v>
      </c>
      <c r="C140" s="49" t="s">
        <v>194</v>
      </c>
      <c r="D140" s="25">
        <v>2419</v>
      </c>
      <c r="E140" s="75">
        <f>'[1]Buget 2024'!D140</f>
        <v>10372</v>
      </c>
      <c r="G140" s="122">
        <f t="shared" si="22"/>
        <v>7953</v>
      </c>
      <c r="H140" s="123">
        <f t="shared" si="23"/>
        <v>328.77221992558907</v>
      </c>
    </row>
    <row r="141" spans="1:8" x14ac:dyDescent="0.2">
      <c r="A141" s="51"/>
      <c r="B141" s="29" t="s">
        <v>195</v>
      </c>
      <c r="C141" s="50" t="s">
        <v>196</v>
      </c>
      <c r="D141" s="25">
        <v>2117</v>
      </c>
      <c r="E141" s="75">
        <f>'[1]Buget 2024'!D141</f>
        <v>10372</v>
      </c>
      <c r="G141" s="122">
        <f t="shared" si="22"/>
        <v>8255</v>
      </c>
      <c r="H141" s="123">
        <f t="shared" si="23"/>
        <v>389.93859234766177</v>
      </c>
    </row>
    <row r="142" spans="1:8" x14ac:dyDescent="0.2">
      <c r="A142" s="51" t="s">
        <v>29</v>
      </c>
      <c r="B142" s="51" t="s">
        <v>45</v>
      </c>
      <c r="C142" s="52" t="s">
        <v>204</v>
      </c>
      <c r="D142" s="75"/>
      <c r="E142" s="25"/>
      <c r="G142" s="122">
        <f t="shared" si="22"/>
        <v>0</v>
      </c>
      <c r="H142" s="123" t="e">
        <f t="shared" si="23"/>
        <v>#DIV/0!</v>
      </c>
    </row>
    <row r="143" spans="1:8" x14ac:dyDescent="0.2">
      <c r="A143" s="51"/>
      <c r="B143" s="8" t="s">
        <v>193</v>
      </c>
      <c r="C143" s="49" t="s">
        <v>194</v>
      </c>
      <c r="D143" s="25">
        <v>271</v>
      </c>
      <c r="E143" s="75">
        <f>'[1]Buget 2024'!D143</f>
        <v>1649</v>
      </c>
      <c r="G143" s="122">
        <f t="shared" si="22"/>
        <v>1378</v>
      </c>
      <c r="H143" s="123">
        <f t="shared" si="23"/>
        <v>508.48708487084872</v>
      </c>
    </row>
    <row r="144" spans="1:8" x14ac:dyDescent="0.2">
      <c r="A144" s="51"/>
      <c r="B144" s="29" t="s">
        <v>195</v>
      </c>
      <c r="C144" s="50" t="s">
        <v>196</v>
      </c>
      <c r="D144" s="25">
        <v>245</v>
      </c>
      <c r="E144" s="75">
        <f>'[1]Buget 2024'!D144</f>
        <v>1649</v>
      </c>
      <c r="G144" s="122">
        <f t="shared" si="22"/>
        <v>1404</v>
      </c>
      <c r="H144" s="123">
        <f t="shared" si="23"/>
        <v>573.0612244897959</v>
      </c>
    </row>
    <row r="145" spans="1:8" x14ac:dyDescent="0.2">
      <c r="A145" s="51" t="s">
        <v>29</v>
      </c>
      <c r="B145" s="51" t="s">
        <v>46</v>
      </c>
      <c r="C145" s="52" t="s">
        <v>267</v>
      </c>
      <c r="D145" s="75"/>
      <c r="E145" s="25"/>
      <c r="G145" s="122">
        <f t="shared" si="22"/>
        <v>0</v>
      </c>
      <c r="H145" s="123" t="e">
        <f t="shared" si="23"/>
        <v>#DIV/0!</v>
      </c>
    </row>
    <row r="146" spans="1:8" x14ac:dyDescent="0.2">
      <c r="A146" s="51"/>
      <c r="B146" s="8" t="s">
        <v>193</v>
      </c>
      <c r="C146" s="49" t="s">
        <v>194</v>
      </c>
      <c r="D146" s="25">
        <v>334</v>
      </c>
      <c r="E146" s="75">
        <f>'[1]Buget 2024'!D146</f>
        <v>1579</v>
      </c>
      <c r="G146" s="122">
        <f t="shared" ref="G146:G209" si="34">E146-D146</f>
        <v>1245</v>
      </c>
      <c r="H146" s="123">
        <f t="shared" ref="H146:H209" si="35">G146/D146*100</f>
        <v>372.75449101796403</v>
      </c>
    </row>
    <row r="147" spans="1:8" x14ac:dyDescent="0.2">
      <c r="A147" s="51"/>
      <c r="B147" s="29" t="s">
        <v>195</v>
      </c>
      <c r="C147" s="50" t="s">
        <v>196</v>
      </c>
      <c r="D147" s="25">
        <v>96</v>
      </c>
      <c r="E147" s="75">
        <f>'[1]Buget 2024'!D147</f>
        <v>1579</v>
      </c>
      <c r="G147" s="122">
        <f t="shared" si="34"/>
        <v>1483</v>
      </c>
      <c r="H147" s="123">
        <f t="shared" si="35"/>
        <v>1544.7916666666665</v>
      </c>
    </row>
    <row r="148" spans="1:8" hidden="1" x14ac:dyDescent="0.2">
      <c r="A148" s="51" t="s">
        <v>29</v>
      </c>
      <c r="B148" s="51" t="s">
        <v>47</v>
      </c>
      <c r="C148" s="52" t="s">
        <v>205</v>
      </c>
      <c r="D148" s="75"/>
      <c r="E148" s="25"/>
      <c r="G148" s="122">
        <f t="shared" si="34"/>
        <v>0</v>
      </c>
      <c r="H148" s="123" t="e">
        <f t="shared" si="35"/>
        <v>#DIV/0!</v>
      </c>
    </row>
    <row r="149" spans="1:8" hidden="1" x14ac:dyDescent="0.2">
      <c r="A149" s="51"/>
      <c r="B149" s="8" t="s">
        <v>193</v>
      </c>
      <c r="C149" s="49" t="s">
        <v>194</v>
      </c>
      <c r="D149" s="25"/>
      <c r="E149" s="75">
        <f>'[1]Buget 2024'!D149</f>
        <v>0</v>
      </c>
      <c r="G149" s="122">
        <f t="shared" si="34"/>
        <v>0</v>
      </c>
      <c r="H149" s="123" t="e">
        <f t="shared" si="35"/>
        <v>#DIV/0!</v>
      </c>
    </row>
    <row r="150" spans="1:8" hidden="1" x14ac:dyDescent="0.2">
      <c r="A150" s="51"/>
      <c r="B150" s="29" t="s">
        <v>195</v>
      </c>
      <c r="C150" s="50" t="s">
        <v>196</v>
      </c>
      <c r="D150" s="25"/>
      <c r="E150" s="75">
        <f>'[1]Buget 2024'!D150</f>
        <v>0</v>
      </c>
      <c r="G150" s="122">
        <f t="shared" si="34"/>
        <v>0</v>
      </c>
      <c r="H150" s="123" t="e">
        <f t="shared" si="35"/>
        <v>#DIV/0!</v>
      </c>
    </row>
    <row r="151" spans="1:8" x14ac:dyDescent="0.2">
      <c r="A151" s="51" t="s">
        <v>29</v>
      </c>
      <c r="B151" s="51" t="s">
        <v>268</v>
      </c>
      <c r="C151" s="52" t="s">
        <v>269</v>
      </c>
      <c r="D151" s="75"/>
      <c r="E151" s="25"/>
      <c r="G151" s="122">
        <f t="shared" si="34"/>
        <v>0</v>
      </c>
      <c r="H151" s="123" t="e">
        <f t="shared" si="35"/>
        <v>#DIV/0!</v>
      </c>
    </row>
    <row r="152" spans="1:8" x14ac:dyDescent="0.2">
      <c r="A152" s="51"/>
      <c r="B152" s="8" t="s">
        <v>193</v>
      </c>
      <c r="C152" s="49" t="s">
        <v>194</v>
      </c>
      <c r="D152" s="25">
        <v>10015</v>
      </c>
      <c r="E152" s="75">
        <f>'[1]Buget 2024'!D152</f>
        <v>31760</v>
      </c>
      <c r="G152" s="122">
        <f t="shared" si="34"/>
        <v>21745</v>
      </c>
      <c r="H152" s="123">
        <f t="shared" si="35"/>
        <v>217.12431352970546</v>
      </c>
    </row>
    <row r="153" spans="1:8" x14ac:dyDescent="0.2">
      <c r="A153" s="51"/>
      <c r="B153" s="29" t="s">
        <v>195</v>
      </c>
      <c r="C153" s="50" t="s">
        <v>196</v>
      </c>
      <c r="D153" s="25">
        <v>7000</v>
      </c>
      <c r="E153" s="75">
        <f>'[1]Buget 2024'!D153</f>
        <v>31760</v>
      </c>
      <c r="G153" s="122">
        <f t="shared" si="34"/>
        <v>24760</v>
      </c>
      <c r="H153" s="123">
        <f t="shared" si="35"/>
        <v>353.71428571428567</v>
      </c>
    </row>
    <row r="154" spans="1:8" x14ac:dyDescent="0.2">
      <c r="A154" s="51" t="s">
        <v>29</v>
      </c>
      <c r="B154" s="51" t="s">
        <v>48</v>
      </c>
      <c r="C154" s="52" t="s">
        <v>206</v>
      </c>
      <c r="D154" s="75"/>
      <c r="E154" s="25"/>
      <c r="G154" s="122">
        <f t="shared" si="34"/>
        <v>0</v>
      </c>
      <c r="H154" s="123" t="e">
        <f t="shared" si="35"/>
        <v>#DIV/0!</v>
      </c>
    </row>
    <row r="155" spans="1:8" x14ac:dyDescent="0.2">
      <c r="A155" s="51"/>
      <c r="B155" s="8" t="s">
        <v>193</v>
      </c>
      <c r="C155" s="49" t="s">
        <v>194</v>
      </c>
      <c r="D155" s="25">
        <v>2343</v>
      </c>
      <c r="E155" s="75">
        <f>'[1]Buget 2024'!D155</f>
        <v>21710</v>
      </c>
      <c r="G155" s="122">
        <f t="shared" si="34"/>
        <v>19367</v>
      </c>
      <c r="H155" s="123">
        <f t="shared" si="35"/>
        <v>826.58984208279981</v>
      </c>
    </row>
    <row r="156" spans="1:8" x14ac:dyDescent="0.2">
      <c r="A156" s="51"/>
      <c r="B156" s="29" t="s">
        <v>195</v>
      </c>
      <c r="C156" s="50" t="s">
        <v>196</v>
      </c>
      <c r="D156" s="25">
        <v>480</v>
      </c>
      <c r="E156" s="75">
        <f>'[1]Buget 2024'!D156</f>
        <v>21710</v>
      </c>
      <c r="G156" s="122">
        <f t="shared" si="34"/>
        <v>21230</v>
      </c>
      <c r="H156" s="123">
        <f t="shared" si="35"/>
        <v>4422.9166666666661</v>
      </c>
    </row>
    <row r="157" spans="1:8" x14ac:dyDescent="0.2">
      <c r="A157" s="11" t="s">
        <v>29</v>
      </c>
      <c r="B157" s="11" t="s">
        <v>49</v>
      </c>
      <c r="C157" s="38" t="s">
        <v>207</v>
      </c>
      <c r="D157" s="12"/>
      <c r="E157" s="12"/>
      <c r="G157" s="122">
        <f t="shared" si="34"/>
        <v>0</v>
      </c>
      <c r="H157" s="123" t="e">
        <f t="shared" si="35"/>
        <v>#DIV/0!</v>
      </c>
    </row>
    <row r="158" spans="1:8" x14ac:dyDescent="0.2">
      <c r="A158" s="11"/>
      <c r="B158" s="11" t="s">
        <v>193</v>
      </c>
      <c r="C158" s="21" t="s">
        <v>194</v>
      </c>
      <c r="D158" s="12">
        <f>D161+D164</f>
        <v>1035</v>
      </c>
      <c r="E158" s="12">
        <f t="shared" ref="E158:E159" si="36">E161+E164</f>
        <v>14192</v>
      </c>
      <c r="G158" s="122">
        <f t="shared" si="34"/>
        <v>13157</v>
      </c>
      <c r="H158" s="123">
        <f t="shared" si="35"/>
        <v>1271.2077294685989</v>
      </c>
    </row>
    <row r="159" spans="1:8" x14ac:dyDescent="0.2">
      <c r="A159" s="11"/>
      <c r="B159" s="11" t="s">
        <v>195</v>
      </c>
      <c r="C159" s="21" t="s">
        <v>196</v>
      </c>
      <c r="D159" s="12">
        <f>D162+D165</f>
        <v>123</v>
      </c>
      <c r="E159" s="12">
        <f t="shared" si="36"/>
        <v>14192</v>
      </c>
      <c r="G159" s="122">
        <f t="shared" si="34"/>
        <v>14069</v>
      </c>
      <c r="H159" s="123">
        <f t="shared" si="35"/>
        <v>11438.211382113821</v>
      </c>
    </row>
    <row r="160" spans="1:8" x14ac:dyDescent="0.2">
      <c r="A160" s="8" t="s">
        <v>29</v>
      </c>
      <c r="B160" s="8" t="s">
        <v>163</v>
      </c>
      <c r="C160" s="53" t="s">
        <v>164</v>
      </c>
      <c r="D160" s="54"/>
      <c r="E160" s="54"/>
      <c r="G160" s="122">
        <f t="shared" si="34"/>
        <v>0</v>
      </c>
      <c r="H160" s="123" t="e">
        <f t="shared" si="35"/>
        <v>#DIV/0!</v>
      </c>
    </row>
    <row r="161" spans="1:8" x14ac:dyDescent="0.2">
      <c r="A161" s="8"/>
      <c r="B161" s="8" t="s">
        <v>193</v>
      </c>
      <c r="C161" s="49" t="s">
        <v>194</v>
      </c>
      <c r="D161" s="25">
        <v>677</v>
      </c>
      <c r="E161" s="75">
        <f>'[1]Buget 2024'!D161</f>
        <v>13531</v>
      </c>
      <c r="G161" s="122">
        <f t="shared" si="34"/>
        <v>12854</v>
      </c>
      <c r="H161" s="123">
        <f t="shared" si="35"/>
        <v>1898.6706056129985</v>
      </c>
    </row>
    <row r="162" spans="1:8" x14ac:dyDescent="0.2">
      <c r="A162" s="8"/>
      <c r="B162" s="29" t="s">
        <v>195</v>
      </c>
      <c r="C162" s="50" t="s">
        <v>196</v>
      </c>
      <c r="D162" s="25">
        <v>0</v>
      </c>
      <c r="E162" s="75">
        <f>'[1]Buget 2024'!D162</f>
        <v>13531</v>
      </c>
      <c r="G162" s="122">
        <f t="shared" si="34"/>
        <v>13531</v>
      </c>
      <c r="H162" s="123" t="e">
        <f t="shared" si="35"/>
        <v>#DIV/0!</v>
      </c>
    </row>
    <row r="163" spans="1:8" x14ac:dyDescent="0.2">
      <c r="A163" s="8" t="s">
        <v>29</v>
      </c>
      <c r="B163" s="8" t="s">
        <v>334</v>
      </c>
      <c r="C163" s="52" t="s">
        <v>335</v>
      </c>
      <c r="D163" s="54"/>
      <c r="E163" s="54"/>
      <c r="G163" s="122">
        <f t="shared" si="34"/>
        <v>0</v>
      </c>
      <c r="H163" s="123" t="e">
        <f t="shared" si="35"/>
        <v>#DIV/0!</v>
      </c>
    </row>
    <row r="164" spans="1:8" x14ac:dyDescent="0.2">
      <c r="A164" s="8"/>
      <c r="B164" s="8" t="s">
        <v>193</v>
      </c>
      <c r="C164" s="49" t="s">
        <v>194</v>
      </c>
      <c r="D164" s="25">
        <v>358</v>
      </c>
      <c r="E164" s="75">
        <f>'[1]Buget 2024'!D164</f>
        <v>661</v>
      </c>
      <c r="G164" s="122">
        <f t="shared" si="34"/>
        <v>303</v>
      </c>
      <c r="H164" s="123">
        <f t="shared" si="35"/>
        <v>84.636871508379883</v>
      </c>
    </row>
    <row r="165" spans="1:8" x14ac:dyDescent="0.2">
      <c r="A165" s="8"/>
      <c r="B165" s="29" t="s">
        <v>195</v>
      </c>
      <c r="C165" s="50" t="s">
        <v>196</v>
      </c>
      <c r="D165" s="25">
        <v>123</v>
      </c>
      <c r="E165" s="75">
        <f>'[1]Buget 2024'!D165</f>
        <v>661</v>
      </c>
      <c r="G165" s="122">
        <f t="shared" si="34"/>
        <v>538</v>
      </c>
      <c r="H165" s="123">
        <f t="shared" si="35"/>
        <v>437.39837398373982</v>
      </c>
    </row>
    <row r="166" spans="1:8" x14ac:dyDescent="0.2">
      <c r="A166" s="11" t="s">
        <v>29</v>
      </c>
      <c r="B166" s="11" t="s">
        <v>50</v>
      </c>
      <c r="C166" s="21" t="s">
        <v>208</v>
      </c>
      <c r="D166" s="23"/>
      <c r="E166" s="23"/>
      <c r="G166" s="122">
        <f t="shared" si="34"/>
        <v>0</v>
      </c>
      <c r="H166" s="123" t="e">
        <f t="shared" si="35"/>
        <v>#DIV/0!</v>
      </c>
    </row>
    <row r="167" spans="1:8" x14ac:dyDescent="0.2">
      <c r="A167" s="11"/>
      <c r="B167" s="11" t="s">
        <v>193</v>
      </c>
      <c r="C167" s="21" t="s">
        <v>194</v>
      </c>
      <c r="D167" s="23">
        <f t="shared" ref="D167:E168" si="37">D170+D173+D176+D179+D182+D185+D188+D191</f>
        <v>6194</v>
      </c>
      <c r="E167" s="23">
        <f t="shared" si="37"/>
        <v>22290</v>
      </c>
      <c r="G167" s="122">
        <f t="shared" si="34"/>
        <v>16096</v>
      </c>
      <c r="H167" s="123">
        <f t="shared" si="35"/>
        <v>259.86438488860188</v>
      </c>
    </row>
    <row r="168" spans="1:8" x14ac:dyDescent="0.2">
      <c r="A168" s="11"/>
      <c r="B168" s="11" t="s">
        <v>195</v>
      </c>
      <c r="C168" s="21" t="s">
        <v>196</v>
      </c>
      <c r="D168" s="23">
        <f>D171+D174+D177+D180+D183+D186+D189+D192</f>
        <v>4706</v>
      </c>
      <c r="E168" s="23">
        <f t="shared" si="37"/>
        <v>22290</v>
      </c>
      <c r="G168" s="122">
        <f t="shared" si="34"/>
        <v>17584</v>
      </c>
      <c r="H168" s="123">
        <f t="shared" si="35"/>
        <v>373.65065873353166</v>
      </c>
    </row>
    <row r="169" spans="1:8" x14ac:dyDescent="0.2">
      <c r="A169" s="14" t="s">
        <v>29</v>
      </c>
      <c r="B169" s="14" t="s">
        <v>51</v>
      </c>
      <c r="C169" s="55" t="s">
        <v>209</v>
      </c>
      <c r="D169" s="56"/>
      <c r="E169" s="56"/>
      <c r="G169" s="122">
        <f t="shared" si="34"/>
        <v>0</v>
      </c>
      <c r="H169" s="123" t="e">
        <f t="shared" si="35"/>
        <v>#DIV/0!</v>
      </c>
    </row>
    <row r="170" spans="1:8" x14ac:dyDescent="0.2">
      <c r="A170" s="14"/>
      <c r="B170" s="8" t="s">
        <v>193</v>
      </c>
      <c r="C170" s="49" t="s">
        <v>194</v>
      </c>
      <c r="D170" s="25">
        <v>56</v>
      </c>
      <c r="E170" s="75">
        <f>'[1]Buget 2024'!D170</f>
        <v>1106</v>
      </c>
      <c r="G170" s="122">
        <f t="shared" si="34"/>
        <v>1050</v>
      </c>
      <c r="H170" s="123">
        <f t="shared" si="35"/>
        <v>1875</v>
      </c>
    </row>
    <row r="171" spans="1:8" x14ac:dyDescent="0.2">
      <c r="A171" s="14"/>
      <c r="B171" s="29" t="s">
        <v>195</v>
      </c>
      <c r="C171" s="50" t="s">
        <v>196</v>
      </c>
      <c r="D171" s="25">
        <v>1</v>
      </c>
      <c r="E171" s="75">
        <f>'[1]Buget 2024'!D171</f>
        <v>1106</v>
      </c>
      <c r="G171" s="122">
        <f t="shared" si="34"/>
        <v>1105</v>
      </c>
      <c r="H171" s="123">
        <f t="shared" si="35"/>
        <v>110500</v>
      </c>
    </row>
    <row r="172" spans="1:8" x14ac:dyDescent="0.2">
      <c r="A172" s="14" t="s">
        <v>29</v>
      </c>
      <c r="B172" s="14" t="s">
        <v>52</v>
      </c>
      <c r="C172" s="4" t="s">
        <v>53</v>
      </c>
      <c r="D172" s="76"/>
      <c r="E172" s="13"/>
      <c r="G172" s="122">
        <f t="shared" si="34"/>
        <v>0</v>
      </c>
      <c r="H172" s="123" t="e">
        <f t="shared" si="35"/>
        <v>#DIV/0!</v>
      </c>
    </row>
    <row r="173" spans="1:8" x14ac:dyDescent="0.2">
      <c r="A173" s="14"/>
      <c r="B173" s="8" t="s">
        <v>193</v>
      </c>
      <c r="C173" s="49" t="s">
        <v>194</v>
      </c>
      <c r="D173" s="25">
        <v>2</v>
      </c>
      <c r="E173" s="75">
        <f>'[1]Buget 2024'!D173</f>
        <v>40</v>
      </c>
      <c r="G173" s="122">
        <f t="shared" si="34"/>
        <v>38</v>
      </c>
      <c r="H173" s="123">
        <f t="shared" si="35"/>
        <v>1900</v>
      </c>
    </row>
    <row r="174" spans="1:8" x14ac:dyDescent="0.2">
      <c r="A174" s="14"/>
      <c r="B174" s="29" t="s">
        <v>195</v>
      </c>
      <c r="C174" s="50" t="s">
        <v>196</v>
      </c>
      <c r="D174" s="25">
        <v>0</v>
      </c>
      <c r="E174" s="75">
        <f>'[1]Buget 2024'!D174</f>
        <v>40</v>
      </c>
      <c r="G174" s="122">
        <f t="shared" si="34"/>
        <v>40</v>
      </c>
      <c r="H174" s="123" t="e">
        <f t="shared" si="35"/>
        <v>#DIV/0!</v>
      </c>
    </row>
    <row r="175" spans="1:8" x14ac:dyDescent="0.2">
      <c r="A175" s="14" t="s">
        <v>29</v>
      </c>
      <c r="B175" s="14" t="s">
        <v>54</v>
      </c>
      <c r="C175" s="4" t="s">
        <v>55</v>
      </c>
      <c r="D175" s="76"/>
      <c r="E175" s="13"/>
      <c r="G175" s="122">
        <f t="shared" si="34"/>
        <v>0</v>
      </c>
      <c r="H175" s="123" t="e">
        <f t="shared" si="35"/>
        <v>#DIV/0!</v>
      </c>
    </row>
    <row r="176" spans="1:8" x14ac:dyDescent="0.2">
      <c r="A176" s="14"/>
      <c r="B176" s="8" t="s">
        <v>193</v>
      </c>
      <c r="C176" s="49" t="s">
        <v>194</v>
      </c>
      <c r="D176" s="25">
        <v>18</v>
      </c>
      <c r="E176" s="75">
        <f>'[1]Buget 2024'!D176</f>
        <v>344</v>
      </c>
      <c r="G176" s="122">
        <f t="shared" si="34"/>
        <v>326</v>
      </c>
      <c r="H176" s="123">
        <f t="shared" si="35"/>
        <v>1811.1111111111111</v>
      </c>
    </row>
    <row r="177" spans="1:8" x14ac:dyDescent="0.2">
      <c r="A177" s="14"/>
      <c r="B177" s="29" t="s">
        <v>195</v>
      </c>
      <c r="C177" s="50" t="s">
        <v>196</v>
      </c>
      <c r="D177" s="25">
        <v>0</v>
      </c>
      <c r="E177" s="75">
        <f>'[1]Buget 2024'!D177</f>
        <v>344</v>
      </c>
      <c r="G177" s="122">
        <f t="shared" si="34"/>
        <v>344</v>
      </c>
      <c r="H177" s="123" t="e">
        <f t="shared" si="35"/>
        <v>#DIV/0!</v>
      </c>
    </row>
    <row r="178" spans="1:8" ht="25.5" x14ac:dyDescent="0.2">
      <c r="A178" s="14" t="s">
        <v>29</v>
      </c>
      <c r="B178" s="14" t="s">
        <v>56</v>
      </c>
      <c r="C178" s="4" t="s">
        <v>210</v>
      </c>
      <c r="D178" s="76"/>
      <c r="E178" s="13"/>
      <c r="G178" s="122">
        <f t="shared" si="34"/>
        <v>0</v>
      </c>
      <c r="H178" s="123" t="e">
        <f t="shared" si="35"/>
        <v>#DIV/0!</v>
      </c>
    </row>
    <row r="179" spans="1:8" x14ac:dyDescent="0.2">
      <c r="A179" s="14"/>
      <c r="B179" s="8" t="s">
        <v>193</v>
      </c>
      <c r="C179" s="49" t="s">
        <v>194</v>
      </c>
      <c r="D179" s="25">
        <v>1</v>
      </c>
      <c r="E179" s="75">
        <f>'[1]Buget 2024'!D179</f>
        <v>22</v>
      </c>
      <c r="G179" s="122">
        <f t="shared" si="34"/>
        <v>21</v>
      </c>
      <c r="H179" s="123">
        <f t="shared" si="35"/>
        <v>2100</v>
      </c>
    </row>
    <row r="180" spans="1:8" x14ac:dyDescent="0.2">
      <c r="A180" s="14"/>
      <c r="B180" s="29" t="s">
        <v>195</v>
      </c>
      <c r="C180" s="50" t="s">
        <v>196</v>
      </c>
      <c r="D180" s="25">
        <v>0</v>
      </c>
      <c r="E180" s="75">
        <f>'[1]Buget 2024'!D180</f>
        <v>22</v>
      </c>
      <c r="G180" s="122">
        <f t="shared" si="34"/>
        <v>22</v>
      </c>
      <c r="H180" s="123" t="e">
        <f t="shared" si="35"/>
        <v>#DIV/0!</v>
      </c>
    </row>
    <row r="181" spans="1:8" hidden="1" x14ac:dyDescent="0.2">
      <c r="A181" s="14" t="s">
        <v>29</v>
      </c>
      <c r="B181" s="14" t="s">
        <v>168</v>
      </c>
      <c r="C181" s="4" t="s">
        <v>169</v>
      </c>
      <c r="D181" s="76"/>
      <c r="E181" s="13"/>
      <c r="G181" s="122">
        <f t="shared" si="34"/>
        <v>0</v>
      </c>
      <c r="H181" s="123" t="e">
        <f t="shared" si="35"/>
        <v>#DIV/0!</v>
      </c>
    </row>
    <row r="182" spans="1:8" hidden="1" x14ac:dyDescent="0.2">
      <c r="A182" s="14"/>
      <c r="B182" s="8" t="s">
        <v>193</v>
      </c>
      <c r="C182" s="49" t="s">
        <v>194</v>
      </c>
      <c r="D182" s="25"/>
      <c r="E182" s="75">
        <f>'[1]Buget 2024'!D182</f>
        <v>0</v>
      </c>
      <c r="G182" s="122">
        <f t="shared" si="34"/>
        <v>0</v>
      </c>
      <c r="H182" s="123" t="e">
        <f t="shared" si="35"/>
        <v>#DIV/0!</v>
      </c>
    </row>
    <row r="183" spans="1:8" hidden="1" x14ac:dyDescent="0.2">
      <c r="A183" s="14"/>
      <c r="B183" s="29" t="s">
        <v>195</v>
      </c>
      <c r="C183" s="50" t="s">
        <v>196</v>
      </c>
      <c r="D183" s="25"/>
      <c r="E183" s="75">
        <f>'[1]Buget 2024'!D183</f>
        <v>0</v>
      </c>
      <c r="G183" s="122">
        <f t="shared" si="34"/>
        <v>0</v>
      </c>
      <c r="H183" s="123" t="e">
        <f t="shared" si="35"/>
        <v>#DIV/0!</v>
      </c>
    </row>
    <row r="184" spans="1:8" x14ac:dyDescent="0.2">
      <c r="A184" s="14" t="s">
        <v>29</v>
      </c>
      <c r="B184" s="14" t="s">
        <v>57</v>
      </c>
      <c r="C184" s="4" t="s">
        <v>211</v>
      </c>
      <c r="D184" s="76"/>
      <c r="E184" s="13"/>
      <c r="G184" s="122">
        <f t="shared" si="34"/>
        <v>0</v>
      </c>
      <c r="H184" s="123" t="e">
        <f t="shared" si="35"/>
        <v>#DIV/0!</v>
      </c>
    </row>
    <row r="185" spans="1:8" x14ac:dyDescent="0.2">
      <c r="A185" s="14"/>
      <c r="B185" s="8" t="s">
        <v>193</v>
      </c>
      <c r="C185" s="49" t="s">
        <v>194</v>
      </c>
      <c r="D185" s="25">
        <v>1</v>
      </c>
      <c r="E185" s="75">
        <f>'[1]Buget 2024'!D185</f>
        <v>33</v>
      </c>
      <c r="G185" s="122">
        <f t="shared" si="34"/>
        <v>32</v>
      </c>
      <c r="H185" s="123">
        <f t="shared" si="35"/>
        <v>3200</v>
      </c>
    </row>
    <row r="186" spans="1:8" x14ac:dyDescent="0.2">
      <c r="A186" s="14"/>
      <c r="B186" s="29" t="s">
        <v>195</v>
      </c>
      <c r="C186" s="50" t="s">
        <v>196</v>
      </c>
      <c r="D186" s="25">
        <v>0</v>
      </c>
      <c r="E186" s="75">
        <f>'[1]Buget 2024'!D186</f>
        <v>33</v>
      </c>
      <c r="G186" s="122">
        <f t="shared" si="34"/>
        <v>33</v>
      </c>
      <c r="H186" s="123" t="e">
        <f t="shared" si="35"/>
        <v>#DIV/0!</v>
      </c>
    </row>
    <row r="187" spans="1:8" x14ac:dyDescent="0.2">
      <c r="A187" s="8" t="s">
        <v>29</v>
      </c>
      <c r="B187" s="8" t="s">
        <v>161</v>
      </c>
      <c r="C187" s="57" t="s">
        <v>162</v>
      </c>
      <c r="D187" s="100"/>
      <c r="E187" s="58"/>
      <c r="G187" s="122">
        <f t="shared" si="34"/>
        <v>0</v>
      </c>
      <c r="H187" s="123" t="e">
        <f t="shared" si="35"/>
        <v>#DIV/0!</v>
      </c>
    </row>
    <row r="188" spans="1:8" x14ac:dyDescent="0.2">
      <c r="A188" s="8"/>
      <c r="B188" s="8" t="s">
        <v>193</v>
      </c>
      <c r="C188" s="49" t="s">
        <v>194</v>
      </c>
      <c r="D188" s="25">
        <v>6064</v>
      </c>
      <c r="E188" s="75">
        <f>'[1]Buget 2024'!D188</f>
        <v>20380</v>
      </c>
      <c r="G188" s="122">
        <f t="shared" si="34"/>
        <v>14316</v>
      </c>
      <c r="H188" s="123">
        <f t="shared" si="35"/>
        <v>236.08179419525067</v>
      </c>
    </row>
    <row r="189" spans="1:8" x14ac:dyDescent="0.2">
      <c r="A189" s="8"/>
      <c r="B189" s="29" t="s">
        <v>195</v>
      </c>
      <c r="C189" s="50" t="s">
        <v>196</v>
      </c>
      <c r="D189" s="25">
        <v>4665</v>
      </c>
      <c r="E189" s="75">
        <f>'[1]Buget 2024'!D189</f>
        <v>20380</v>
      </c>
      <c r="G189" s="122">
        <f t="shared" si="34"/>
        <v>15715</v>
      </c>
      <c r="H189" s="123">
        <f t="shared" si="35"/>
        <v>336.87031082529472</v>
      </c>
    </row>
    <row r="190" spans="1:8" x14ac:dyDescent="0.2">
      <c r="A190" s="8" t="s">
        <v>29</v>
      </c>
      <c r="B190" s="8" t="s">
        <v>170</v>
      </c>
      <c r="C190" s="57" t="s">
        <v>171</v>
      </c>
      <c r="D190" s="58"/>
      <c r="E190" s="58"/>
      <c r="G190" s="122">
        <f t="shared" si="34"/>
        <v>0</v>
      </c>
      <c r="H190" s="123" t="e">
        <f t="shared" si="35"/>
        <v>#DIV/0!</v>
      </c>
    </row>
    <row r="191" spans="1:8" x14ac:dyDescent="0.2">
      <c r="A191" s="8"/>
      <c r="B191" s="8" t="s">
        <v>193</v>
      </c>
      <c r="C191" s="49" t="s">
        <v>194</v>
      </c>
      <c r="D191" s="25">
        <v>52</v>
      </c>
      <c r="E191" s="75">
        <f>'[1]Buget 2024'!D191</f>
        <v>365</v>
      </c>
      <c r="G191" s="122">
        <f t="shared" si="34"/>
        <v>313</v>
      </c>
      <c r="H191" s="123">
        <f t="shared" si="35"/>
        <v>601.92307692307691</v>
      </c>
    </row>
    <row r="192" spans="1:8" x14ac:dyDescent="0.2">
      <c r="A192" s="8"/>
      <c r="B192" s="29" t="s">
        <v>195</v>
      </c>
      <c r="C192" s="50" t="s">
        <v>196</v>
      </c>
      <c r="D192" s="25">
        <v>40</v>
      </c>
      <c r="E192" s="75">
        <f>'[1]Buget 2024'!D192</f>
        <v>365</v>
      </c>
      <c r="G192" s="122">
        <f t="shared" si="34"/>
        <v>325</v>
      </c>
      <c r="H192" s="123">
        <f t="shared" si="35"/>
        <v>812.5</v>
      </c>
    </row>
    <row r="193" spans="1:8" x14ac:dyDescent="0.2">
      <c r="A193" s="11" t="s">
        <v>29</v>
      </c>
      <c r="B193" s="39">
        <v>20</v>
      </c>
      <c r="C193" s="21" t="s">
        <v>212</v>
      </c>
      <c r="D193" s="23"/>
      <c r="E193" s="23"/>
      <c r="G193" s="122">
        <f t="shared" si="34"/>
        <v>0</v>
      </c>
      <c r="H193" s="123" t="e">
        <f t="shared" si="35"/>
        <v>#DIV/0!</v>
      </c>
    </row>
    <row r="194" spans="1:8" x14ac:dyDescent="0.2">
      <c r="A194" s="11"/>
      <c r="B194" s="11" t="s">
        <v>193</v>
      </c>
      <c r="C194" s="21" t="s">
        <v>194</v>
      </c>
      <c r="D194" s="23">
        <f t="shared" ref="D194:E195" si="38">D197+D233+D230+D239+D254+D266+D275+D278+D281+D284+D287+D290+D293+D296+D299+D305+D308</f>
        <v>99135</v>
      </c>
      <c r="E194" s="23">
        <f t="shared" si="38"/>
        <v>531553</v>
      </c>
      <c r="G194" s="122">
        <f t="shared" si="34"/>
        <v>432418</v>
      </c>
      <c r="H194" s="123">
        <f t="shared" si="35"/>
        <v>436.19105260503358</v>
      </c>
    </row>
    <row r="195" spans="1:8" x14ac:dyDescent="0.2">
      <c r="A195" s="11"/>
      <c r="B195" s="11" t="s">
        <v>195</v>
      </c>
      <c r="C195" s="21" t="s">
        <v>196</v>
      </c>
      <c r="D195" s="23">
        <f>D198+D234+D231+D240+D255+D267+D276+D279+D282+D285+D288+D291+D294+D297+D300+D306+D309</f>
        <v>84069</v>
      </c>
      <c r="E195" s="23">
        <f t="shared" si="38"/>
        <v>531553</v>
      </c>
      <c r="G195" s="122">
        <f t="shared" si="34"/>
        <v>447484</v>
      </c>
      <c r="H195" s="123">
        <f t="shared" si="35"/>
        <v>532.28181612722881</v>
      </c>
    </row>
    <row r="196" spans="1:8" x14ac:dyDescent="0.2">
      <c r="A196" s="11" t="s">
        <v>29</v>
      </c>
      <c r="B196" s="39" t="s">
        <v>58</v>
      </c>
      <c r="C196" s="1" t="s">
        <v>213</v>
      </c>
      <c r="D196" s="12"/>
      <c r="E196" s="12"/>
      <c r="G196" s="122">
        <f t="shared" si="34"/>
        <v>0</v>
      </c>
      <c r="H196" s="123" t="e">
        <f t="shared" si="35"/>
        <v>#DIV/0!</v>
      </c>
    </row>
    <row r="197" spans="1:8" x14ac:dyDescent="0.2">
      <c r="A197" s="11"/>
      <c r="B197" s="11" t="s">
        <v>193</v>
      </c>
      <c r="C197" s="21" t="s">
        <v>194</v>
      </c>
      <c r="D197" s="12">
        <f t="shared" ref="D197:E198" si="39">D200+D203+D206+D209+D212+D215+D218+D221+D224+D227</f>
        <v>28210</v>
      </c>
      <c r="E197" s="12">
        <f t="shared" si="39"/>
        <v>166406</v>
      </c>
      <c r="G197" s="122">
        <f t="shared" si="34"/>
        <v>138196</v>
      </c>
      <c r="H197" s="123">
        <f t="shared" si="35"/>
        <v>489.88302020560087</v>
      </c>
    </row>
    <row r="198" spans="1:8" x14ac:dyDescent="0.2">
      <c r="A198" s="11"/>
      <c r="B198" s="11" t="s">
        <v>195</v>
      </c>
      <c r="C198" s="21" t="s">
        <v>196</v>
      </c>
      <c r="D198" s="12">
        <f t="shared" si="39"/>
        <v>18180</v>
      </c>
      <c r="E198" s="12">
        <f t="shared" si="39"/>
        <v>166406</v>
      </c>
      <c r="G198" s="122">
        <f t="shared" si="34"/>
        <v>148226</v>
      </c>
      <c r="H198" s="123">
        <f t="shared" si="35"/>
        <v>815.3245324532453</v>
      </c>
    </row>
    <row r="199" spans="1:8" x14ac:dyDescent="0.2">
      <c r="A199" s="14" t="s">
        <v>29</v>
      </c>
      <c r="B199" s="7" t="s">
        <v>59</v>
      </c>
      <c r="C199" s="4" t="s">
        <v>60</v>
      </c>
      <c r="D199" s="59"/>
      <c r="E199" s="59"/>
      <c r="G199" s="122">
        <f t="shared" si="34"/>
        <v>0</v>
      </c>
      <c r="H199" s="123" t="e">
        <f t="shared" si="35"/>
        <v>#DIV/0!</v>
      </c>
    </row>
    <row r="200" spans="1:8" x14ac:dyDescent="0.2">
      <c r="A200" s="14"/>
      <c r="B200" s="8" t="s">
        <v>193</v>
      </c>
      <c r="C200" s="49" t="s">
        <v>194</v>
      </c>
      <c r="D200" s="25">
        <v>196</v>
      </c>
      <c r="E200" s="75">
        <f>'[1]Buget 2024'!D200</f>
        <v>1964</v>
      </c>
      <c r="G200" s="122">
        <f t="shared" si="34"/>
        <v>1768</v>
      </c>
      <c r="H200" s="123">
        <f t="shared" si="35"/>
        <v>902.04081632653072</v>
      </c>
    </row>
    <row r="201" spans="1:8" x14ac:dyDescent="0.2">
      <c r="A201" s="14"/>
      <c r="B201" s="29" t="s">
        <v>195</v>
      </c>
      <c r="C201" s="50" t="s">
        <v>196</v>
      </c>
      <c r="D201" s="25">
        <v>175</v>
      </c>
      <c r="E201" s="75">
        <f>'[1]Buget 2024'!D201</f>
        <v>1964</v>
      </c>
      <c r="G201" s="122">
        <f t="shared" si="34"/>
        <v>1789</v>
      </c>
      <c r="H201" s="123">
        <f t="shared" si="35"/>
        <v>1022.2857142857142</v>
      </c>
    </row>
    <row r="202" spans="1:8" x14ac:dyDescent="0.2">
      <c r="A202" s="14" t="s">
        <v>29</v>
      </c>
      <c r="B202" s="7" t="s">
        <v>61</v>
      </c>
      <c r="C202" s="4" t="s">
        <v>214</v>
      </c>
      <c r="D202" s="101"/>
      <c r="E202" s="59"/>
      <c r="G202" s="122">
        <f t="shared" si="34"/>
        <v>0</v>
      </c>
      <c r="H202" s="123" t="e">
        <f t="shared" si="35"/>
        <v>#DIV/0!</v>
      </c>
    </row>
    <row r="203" spans="1:8" x14ac:dyDescent="0.2">
      <c r="A203" s="14"/>
      <c r="B203" s="8" t="s">
        <v>193</v>
      </c>
      <c r="C203" s="49" t="s">
        <v>194</v>
      </c>
      <c r="D203" s="25">
        <f>88-1</f>
        <v>87</v>
      </c>
      <c r="E203" s="75">
        <f>'[1]Buget 2024'!D203</f>
        <v>1104</v>
      </c>
      <c r="G203" s="122">
        <f t="shared" si="34"/>
        <v>1017</v>
      </c>
      <c r="H203" s="123">
        <f t="shared" si="35"/>
        <v>1168.9655172413793</v>
      </c>
    </row>
    <row r="204" spans="1:8" x14ac:dyDescent="0.2">
      <c r="A204" s="14"/>
      <c r="B204" s="29" t="s">
        <v>195</v>
      </c>
      <c r="C204" s="50" t="s">
        <v>196</v>
      </c>
      <c r="D204" s="25">
        <v>85</v>
      </c>
      <c r="E204" s="75">
        <f>'[1]Buget 2024'!D204</f>
        <v>1104</v>
      </c>
      <c r="G204" s="122">
        <f t="shared" si="34"/>
        <v>1019</v>
      </c>
      <c r="H204" s="123">
        <f t="shared" si="35"/>
        <v>1198.8235294117646</v>
      </c>
    </row>
    <row r="205" spans="1:8" x14ac:dyDescent="0.2">
      <c r="A205" s="14" t="s">
        <v>29</v>
      </c>
      <c r="B205" s="7" t="s">
        <v>62</v>
      </c>
      <c r="C205" s="4" t="s">
        <v>215</v>
      </c>
      <c r="D205" s="101"/>
      <c r="E205" s="59"/>
      <c r="G205" s="122">
        <f t="shared" si="34"/>
        <v>0</v>
      </c>
      <c r="H205" s="123" t="e">
        <f t="shared" si="35"/>
        <v>#DIV/0!</v>
      </c>
    </row>
    <row r="206" spans="1:8" x14ac:dyDescent="0.2">
      <c r="A206" s="14"/>
      <c r="B206" s="8" t="s">
        <v>193</v>
      </c>
      <c r="C206" s="49" t="s">
        <v>194</v>
      </c>
      <c r="D206" s="25">
        <v>7412</v>
      </c>
      <c r="E206" s="75">
        <f>'[1]Buget 2024'!D206</f>
        <v>38985</v>
      </c>
      <c r="G206" s="122">
        <f t="shared" si="34"/>
        <v>31573</v>
      </c>
      <c r="H206" s="123">
        <f t="shared" si="35"/>
        <v>425.97139773340535</v>
      </c>
    </row>
    <row r="207" spans="1:8" x14ac:dyDescent="0.2">
      <c r="A207" s="14"/>
      <c r="B207" s="29" t="s">
        <v>195</v>
      </c>
      <c r="C207" s="50" t="s">
        <v>196</v>
      </c>
      <c r="D207" s="25">
        <v>5690</v>
      </c>
      <c r="E207" s="75">
        <f>'[1]Buget 2024'!D207</f>
        <v>38985</v>
      </c>
      <c r="G207" s="122">
        <f t="shared" si="34"/>
        <v>33295</v>
      </c>
      <c r="H207" s="123">
        <f t="shared" si="35"/>
        <v>585.14938488576456</v>
      </c>
    </row>
    <row r="208" spans="1:8" x14ac:dyDescent="0.2">
      <c r="A208" s="14" t="s">
        <v>29</v>
      </c>
      <c r="B208" s="7" t="s">
        <v>63</v>
      </c>
      <c r="C208" s="4" t="s">
        <v>216</v>
      </c>
      <c r="D208" s="101"/>
      <c r="E208" s="59"/>
      <c r="G208" s="122">
        <f t="shared" si="34"/>
        <v>0</v>
      </c>
      <c r="H208" s="123" t="e">
        <f t="shared" si="35"/>
        <v>#DIV/0!</v>
      </c>
    </row>
    <row r="209" spans="1:8" x14ac:dyDescent="0.2">
      <c r="A209" s="14"/>
      <c r="B209" s="8" t="s">
        <v>193</v>
      </c>
      <c r="C209" s="49" t="s">
        <v>194</v>
      </c>
      <c r="D209" s="25">
        <v>627</v>
      </c>
      <c r="E209" s="75">
        <f>'[1]Buget 2024'!D209</f>
        <v>2257</v>
      </c>
      <c r="G209" s="122">
        <f t="shared" si="34"/>
        <v>1630</v>
      </c>
      <c r="H209" s="123">
        <f t="shared" si="35"/>
        <v>259.96810207336523</v>
      </c>
    </row>
    <row r="210" spans="1:8" x14ac:dyDescent="0.2">
      <c r="A210" s="14"/>
      <c r="B210" s="29" t="s">
        <v>195</v>
      </c>
      <c r="C210" s="50" t="s">
        <v>196</v>
      </c>
      <c r="D210" s="25">
        <v>407</v>
      </c>
      <c r="E210" s="75">
        <f>'[1]Buget 2024'!D210</f>
        <v>2257</v>
      </c>
      <c r="G210" s="122">
        <f t="shared" ref="G210:G273" si="40">E210-D210</f>
        <v>1850</v>
      </c>
      <c r="H210" s="123">
        <f t="shared" ref="H210:H273" si="41">G210/D210*100</f>
        <v>454.54545454545456</v>
      </c>
    </row>
    <row r="211" spans="1:8" x14ac:dyDescent="0.2">
      <c r="A211" s="14" t="s">
        <v>29</v>
      </c>
      <c r="B211" s="7" t="s">
        <v>64</v>
      </c>
      <c r="C211" s="4" t="s">
        <v>217</v>
      </c>
      <c r="D211" s="59"/>
      <c r="E211" s="59"/>
      <c r="G211" s="122">
        <f t="shared" si="40"/>
        <v>0</v>
      </c>
      <c r="H211" s="123" t="e">
        <f t="shared" si="41"/>
        <v>#DIV/0!</v>
      </c>
    </row>
    <row r="212" spans="1:8" x14ac:dyDescent="0.2">
      <c r="A212" s="14"/>
      <c r="B212" s="8" t="s">
        <v>193</v>
      </c>
      <c r="C212" s="49" t="s">
        <v>194</v>
      </c>
      <c r="D212" s="25">
        <v>6689</v>
      </c>
      <c r="E212" s="75">
        <f>'[1]Buget 2024'!D212</f>
        <v>39312</v>
      </c>
      <c r="G212" s="122">
        <f t="shared" si="40"/>
        <v>32623</v>
      </c>
      <c r="H212" s="123">
        <f t="shared" si="41"/>
        <v>487.71116758857823</v>
      </c>
    </row>
    <row r="213" spans="1:8" x14ac:dyDescent="0.2">
      <c r="A213" s="14"/>
      <c r="B213" s="29" t="s">
        <v>195</v>
      </c>
      <c r="C213" s="50" t="s">
        <v>196</v>
      </c>
      <c r="D213" s="25">
        <f>3414+1</f>
        <v>3415</v>
      </c>
      <c r="E213" s="75">
        <f>'[1]Buget 2024'!D213</f>
        <v>39312</v>
      </c>
      <c r="G213" s="122">
        <f t="shared" si="40"/>
        <v>35897</v>
      </c>
      <c r="H213" s="123">
        <f t="shared" si="41"/>
        <v>1051.1566617862372</v>
      </c>
    </row>
    <row r="214" spans="1:8" x14ac:dyDescent="0.2">
      <c r="A214" s="14" t="s">
        <v>29</v>
      </c>
      <c r="B214" s="7" t="s">
        <v>65</v>
      </c>
      <c r="C214" s="4" t="s">
        <v>66</v>
      </c>
      <c r="D214" s="101"/>
      <c r="E214" s="59"/>
      <c r="G214" s="122">
        <f t="shared" si="40"/>
        <v>0</v>
      </c>
      <c r="H214" s="123" t="e">
        <f t="shared" si="41"/>
        <v>#DIV/0!</v>
      </c>
    </row>
    <row r="215" spans="1:8" x14ac:dyDescent="0.2">
      <c r="A215" s="14"/>
      <c r="B215" s="8" t="s">
        <v>193</v>
      </c>
      <c r="C215" s="49" t="s">
        <v>194</v>
      </c>
      <c r="D215" s="25">
        <v>1245</v>
      </c>
      <c r="E215" s="75">
        <f>'[1]Buget 2024'!D215</f>
        <v>16037</v>
      </c>
      <c r="G215" s="122">
        <f t="shared" si="40"/>
        <v>14792</v>
      </c>
      <c r="H215" s="123">
        <f t="shared" si="41"/>
        <v>1188.1124497991968</v>
      </c>
    </row>
    <row r="216" spans="1:8" x14ac:dyDescent="0.2">
      <c r="A216" s="14"/>
      <c r="B216" s="29" t="s">
        <v>195</v>
      </c>
      <c r="C216" s="50" t="s">
        <v>196</v>
      </c>
      <c r="D216" s="25">
        <v>1008</v>
      </c>
      <c r="E216" s="75">
        <f>'[1]Buget 2024'!D216</f>
        <v>16037</v>
      </c>
      <c r="G216" s="122">
        <f t="shared" si="40"/>
        <v>15029</v>
      </c>
      <c r="H216" s="123">
        <f t="shared" si="41"/>
        <v>1490.9722222222222</v>
      </c>
    </row>
    <row r="217" spans="1:8" x14ac:dyDescent="0.2">
      <c r="A217" s="14" t="s">
        <v>29</v>
      </c>
      <c r="B217" s="7" t="s">
        <v>67</v>
      </c>
      <c r="C217" s="4" t="s">
        <v>68</v>
      </c>
      <c r="D217" s="101"/>
      <c r="E217" s="59"/>
      <c r="G217" s="122">
        <f t="shared" si="40"/>
        <v>0</v>
      </c>
      <c r="H217" s="123" t="e">
        <f t="shared" si="41"/>
        <v>#DIV/0!</v>
      </c>
    </row>
    <row r="218" spans="1:8" x14ac:dyDescent="0.2">
      <c r="A218" s="14"/>
      <c r="B218" s="8" t="s">
        <v>193</v>
      </c>
      <c r="C218" s="49" t="s">
        <v>194</v>
      </c>
      <c r="D218" s="25">
        <v>15</v>
      </c>
      <c r="E218" s="75">
        <f>'[1]Buget 2024'!D218</f>
        <v>447</v>
      </c>
      <c r="G218" s="122">
        <f t="shared" si="40"/>
        <v>432</v>
      </c>
      <c r="H218" s="123">
        <f t="shared" si="41"/>
        <v>2880</v>
      </c>
    </row>
    <row r="219" spans="1:8" x14ac:dyDescent="0.2">
      <c r="A219" s="14"/>
      <c r="B219" s="29" t="s">
        <v>195</v>
      </c>
      <c r="C219" s="50" t="s">
        <v>196</v>
      </c>
      <c r="D219" s="25">
        <v>14</v>
      </c>
      <c r="E219" s="75">
        <f>'[1]Buget 2024'!D219</f>
        <v>447</v>
      </c>
      <c r="G219" s="122">
        <f t="shared" si="40"/>
        <v>433</v>
      </c>
      <c r="H219" s="123">
        <f t="shared" si="41"/>
        <v>3092.8571428571427</v>
      </c>
    </row>
    <row r="220" spans="1:8" x14ac:dyDescent="0.2">
      <c r="A220" s="14" t="s">
        <v>29</v>
      </c>
      <c r="B220" s="7" t="s">
        <v>69</v>
      </c>
      <c r="C220" s="4" t="s">
        <v>218</v>
      </c>
      <c r="D220" s="101"/>
      <c r="E220" s="59"/>
      <c r="G220" s="122">
        <f t="shared" si="40"/>
        <v>0</v>
      </c>
      <c r="H220" s="123" t="e">
        <f t="shared" si="41"/>
        <v>#DIV/0!</v>
      </c>
    </row>
    <row r="221" spans="1:8" x14ac:dyDescent="0.2">
      <c r="A221" s="14"/>
      <c r="B221" s="8" t="s">
        <v>193</v>
      </c>
      <c r="C221" s="49" t="s">
        <v>194</v>
      </c>
      <c r="D221" s="25">
        <v>2106</v>
      </c>
      <c r="E221" s="75">
        <f>'[1]Buget 2024'!D221</f>
        <v>4559</v>
      </c>
      <c r="G221" s="122">
        <f t="shared" si="40"/>
        <v>2453</v>
      </c>
      <c r="H221" s="123">
        <f t="shared" si="41"/>
        <v>116.47673314339981</v>
      </c>
    </row>
    <row r="222" spans="1:8" x14ac:dyDescent="0.2">
      <c r="A222" s="14"/>
      <c r="B222" s="29" t="s">
        <v>195</v>
      </c>
      <c r="C222" s="50" t="s">
        <v>196</v>
      </c>
      <c r="D222" s="25">
        <v>1064</v>
      </c>
      <c r="E222" s="75">
        <f>'[1]Buget 2024'!D222</f>
        <v>4559</v>
      </c>
      <c r="G222" s="122">
        <f t="shared" si="40"/>
        <v>3495</v>
      </c>
      <c r="H222" s="123">
        <f t="shared" si="41"/>
        <v>328.47744360902254</v>
      </c>
    </row>
    <row r="223" spans="1:8" x14ac:dyDescent="0.2">
      <c r="A223" s="14" t="s">
        <v>29</v>
      </c>
      <c r="B223" s="7" t="s">
        <v>70</v>
      </c>
      <c r="C223" s="4" t="s">
        <v>219</v>
      </c>
      <c r="D223" s="101"/>
      <c r="E223" s="59"/>
      <c r="G223" s="122">
        <f t="shared" si="40"/>
        <v>0</v>
      </c>
      <c r="H223" s="123" t="e">
        <f t="shared" si="41"/>
        <v>#DIV/0!</v>
      </c>
    </row>
    <row r="224" spans="1:8" x14ac:dyDescent="0.2">
      <c r="A224" s="14"/>
      <c r="B224" s="8" t="s">
        <v>193</v>
      </c>
      <c r="C224" s="49" t="s">
        <v>194</v>
      </c>
      <c r="D224" s="25">
        <v>1741</v>
      </c>
      <c r="E224" s="75">
        <f>'[1]Buget 2024'!D224</f>
        <v>24255</v>
      </c>
      <c r="G224" s="122">
        <f t="shared" si="40"/>
        <v>22514</v>
      </c>
      <c r="H224" s="123">
        <f t="shared" si="41"/>
        <v>1293.1648477886272</v>
      </c>
    </row>
    <row r="225" spans="1:8" x14ac:dyDescent="0.2">
      <c r="A225" s="14"/>
      <c r="B225" s="29" t="s">
        <v>195</v>
      </c>
      <c r="C225" s="50" t="s">
        <v>196</v>
      </c>
      <c r="D225" s="25">
        <v>1072</v>
      </c>
      <c r="E225" s="75">
        <f>'[1]Buget 2024'!D225</f>
        <v>24255</v>
      </c>
      <c r="G225" s="122">
        <f t="shared" si="40"/>
        <v>23183</v>
      </c>
      <c r="H225" s="123">
        <f t="shared" si="41"/>
        <v>2162.5932835820895</v>
      </c>
    </row>
    <row r="226" spans="1:8" x14ac:dyDescent="0.2">
      <c r="A226" s="14" t="s">
        <v>29</v>
      </c>
      <c r="B226" s="7" t="s">
        <v>71</v>
      </c>
      <c r="C226" s="4" t="s">
        <v>220</v>
      </c>
      <c r="D226" s="59"/>
      <c r="E226" s="59"/>
      <c r="G226" s="122">
        <f t="shared" si="40"/>
        <v>0</v>
      </c>
      <c r="H226" s="123" t="e">
        <f t="shared" si="41"/>
        <v>#DIV/0!</v>
      </c>
    </row>
    <row r="227" spans="1:8" x14ac:dyDescent="0.2">
      <c r="A227" s="14"/>
      <c r="B227" s="8" t="s">
        <v>193</v>
      </c>
      <c r="C227" s="49" t="s">
        <v>194</v>
      </c>
      <c r="D227" s="25">
        <v>8092</v>
      </c>
      <c r="E227" s="75">
        <f>'[1]Buget 2024'!D227</f>
        <v>37486</v>
      </c>
      <c r="G227" s="122">
        <f t="shared" si="40"/>
        <v>29394</v>
      </c>
      <c r="H227" s="123">
        <f t="shared" si="41"/>
        <v>363.24765200197726</v>
      </c>
    </row>
    <row r="228" spans="1:8" x14ac:dyDescent="0.2">
      <c r="A228" s="14"/>
      <c r="B228" s="29" t="s">
        <v>195</v>
      </c>
      <c r="C228" s="50" t="s">
        <v>196</v>
      </c>
      <c r="D228" s="25">
        <v>5250</v>
      </c>
      <c r="E228" s="75">
        <f>'[1]Buget 2024'!D228</f>
        <v>37486</v>
      </c>
      <c r="G228" s="122">
        <f t="shared" si="40"/>
        <v>32236</v>
      </c>
      <c r="H228" s="123">
        <f t="shared" si="41"/>
        <v>614.01904761904757</v>
      </c>
    </row>
    <row r="229" spans="1:8" x14ac:dyDescent="0.2">
      <c r="A229" s="24" t="s">
        <v>29</v>
      </c>
      <c r="B229" s="40" t="s">
        <v>72</v>
      </c>
      <c r="C229" s="5" t="s">
        <v>221</v>
      </c>
      <c r="D229" s="16"/>
      <c r="E229" s="16"/>
      <c r="G229" s="122">
        <f t="shared" si="40"/>
        <v>0</v>
      </c>
      <c r="H229" s="123" t="e">
        <f t="shared" si="41"/>
        <v>#DIV/0!</v>
      </c>
    </row>
    <row r="230" spans="1:8" x14ac:dyDescent="0.2">
      <c r="A230" s="24"/>
      <c r="B230" s="11" t="s">
        <v>193</v>
      </c>
      <c r="C230" s="21" t="s">
        <v>194</v>
      </c>
      <c r="D230" s="12">
        <v>3349</v>
      </c>
      <c r="E230" s="12">
        <f>'[1]Buget 2024'!D230</f>
        <v>42964</v>
      </c>
      <c r="G230" s="122">
        <f t="shared" si="40"/>
        <v>39615</v>
      </c>
      <c r="H230" s="123">
        <f t="shared" si="41"/>
        <v>1182.8904150492685</v>
      </c>
    </row>
    <row r="231" spans="1:8" x14ac:dyDescent="0.2">
      <c r="A231" s="24"/>
      <c r="B231" s="11" t="s">
        <v>195</v>
      </c>
      <c r="C231" s="21" t="s">
        <v>196</v>
      </c>
      <c r="D231" s="16">
        <v>2550</v>
      </c>
      <c r="E231" s="16">
        <f>'[1]Buget 2024'!D231</f>
        <v>42964</v>
      </c>
      <c r="G231" s="122">
        <f t="shared" si="40"/>
        <v>40414</v>
      </c>
      <c r="H231" s="123">
        <f t="shared" si="41"/>
        <v>1584.8627450980391</v>
      </c>
    </row>
    <row r="232" spans="1:8" x14ac:dyDescent="0.2">
      <c r="A232" s="11" t="s">
        <v>29</v>
      </c>
      <c r="B232" s="41" t="s">
        <v>73</v>
      </c>
      <c r="C232" s="1" t="s">
        <v>222</v>
      </c>
      <c r="D232" s="12"/>
      <c r="E232" s="12"/>
      <c r="G232" s="122">
        <f t="shared" si="40"/>
        <v>0</v>
      </c>
      <c r="H232" s="123" t="e">
        <f t="shared" si="41"/>
        <v>#DIV/0!</v>
      </c>
    </row>
    <row r="233" spans="1:8" x14ac:dyDescent="0.2">
      <c r="A233" s="11"/>
      <c r="B233" s="11" t="s">
        <v>193</v>
      </c>
      <c r="C233" s="21" t="s">
        <v>194</v>
      </c>
      <c r="D233" s="12">
        <f t="shared" ref="D233:E234" si="42">D236</f>
        <v>0</v>
      </c>
      <c r="E233" s="12">
        <f t="shared" si="42"/>
        <v>40</v>
      </c>
      <c r="G233" s="122">
        <f t="shared" si="40"/>
        <v>40</v>
      </c>
      <c r="H233" s="123" t="e">
        <f t="shared" si="41"/>
        <v>#DIV/0!</v>
      </c>
    </row>
    <row r="234" spans="1:8" x14ac:dyDescent="0.2">
      <c r="A234" s="11"/>
      <c r="B234" s="11" t="s">
        <v>195</v>
      </c>
      <c r="C234" s="21" t="s">
        <v>196</v>
      </c>
      <c r="D234" s="16">
        <f t="shared" si="42"/>
        <v>0</v>
      </c>
      <c r="E234" s="16">
        <f t="shared" si="42"/>
        <v>40</v>
      </c>
      <c r="G234" s="122">
        <f t="shared" si="40"/>
        <v>40</v>
      </c>
      <c r="H234" s="123" t="e">
        <f t="shared" si="41"/>
        <v>#DIV/0!</v>
      </c>
    </row>
    <row r="235" spans="1:8" x14ac:dyDescent="0.2">
      <c r="A235" s="14" t="s">
        <v>29</v>
      </c>
      <c r="B235" s="7" t="s">
        <v>74</v>
      </c>
      <c r="C235" s="4" t="s">
        <v>223</v>
      </c>
      <c r="D235" s="13"/>
      <c r="E235" s="13"/>
      <c r="G235" s="122">
        <f t="shared" si="40"/>
        <v>0</v>
      </c>
      <c r="H235" s="123" t="e">
        <f t="shared" si="41"/>
        <v>#DIV/0!</v>
      </c>
    </row>
    <row r="236" spans="1:8" x14ac:dyDescent="0.2">
      <c r="A236" s="14"/>
      <c r="B236" s="8" t="s">
        <v>193</v>
      </c>
      <c r="C236" s="49" t="s">
        <v>194</v>
      </c>
      <c r="D236" s="25"/>
      <c r="E236" s="75">
        <f>'[1]Buget 2024'!D236</f>
        <v>40</v>
      </c>
      <c r="G236" s="122">
        <f t="shared" si="40"/>
        <v>40</v>
      </c>
      <c r="H236" s="123" t="e">
        <f t="shared" si="41"/>
        <v>#DIV/0!</v>
      </c>
    </row>
    <row r="237" spans="1:8" x14ac:dyDescent="0.2">
      <c r="A237" s="14"/>
      <c r="B237" s="29" t="s">
        <v>195</v>
      </c>
      <c r="C237" s="50" t="s">
        <v>196</v>
      </c>
      <c r="D237" s="25"/>
      <c r="E237" s="75">
        <f>'[1]Buget 2024'!D237</f>
        <v>40</v>
      </c>
      <c r="G237" s="122">
        <f t="shared" si="40"/>
        <v>40</v>
      </c>
      <c r="H237" s="123" t="e">
        <f t="shared" si="41"/>
        <v>#DIV/0!</v>
      </c>
    </row>
    <row r="238" spans="1:8" x14ac:dyDescent="0.2">
      <c r="A238" s="11" t="s">
        <v>29</v>
      </c>
      <c r="B238" s="39" t="s">
        <v>75</v>
      </c>
      <c r="C238" s="1" t="s">
        <v>76</v>
      </c>
      <c r="D238" s="12"/>
      <c r="E238" s="12"/>
      <c r="G238" s="122">
        <f t="shared" si="40"/>
        <v>0</v>
      </c>
      <c r="H238" s="123" t="e">
        <f t="shared" si="41"/>
        <v>#DIV/0!</v>
      </c>
    </row>
    <row r="239" spans="1:8" x14ac:dyDescent="0.2">
      <c r="A239" s="11"/>
      <c r="B239" s="11" t="s">
        <v>193</v>
      </c>
      <c r="C239" s="21" t="s">
        <v>194</v>
      </c>
      <c r="D239" s="12">
        <f t="shared" ref="D239:E240" si="43">D242+D245+D248+D251</f>
        <v>64</v>
      </c>
      <c r="E239" s="12">
        <f t="shared" si="43"/>
        <v>2301</v>
      </c>
      <c r="G239" s="122">
        <f t="shared" si="40"/>
        <v>2237</v>
      </c>
      <c r="H239" s="123">
        <f t="shared" si="41"/>
        <v>3495.3125</v>
      </c>
    </row>
    <row r="240" spans="1:8" x14ac:dyDescent="0.2">
      <c r="A240" s="11"/>
      <c r="B240" s="11" t="s">
        <v>195</v>
      </c>
      <c r="C240" s="21" t="s">
        <v>196</v>
      </c>
      <c r="D240" s="12">
        <f t="shared" si="43"/>
        <v>51</v>
      </c>
      <c r="E240" s="12">
        <f t="shared" si="43"/>
        <v>2301</v>
      </c>
      <c r="G240" s="122">
        <f t="shared" si="40"/>
        <v>2250</v>
      </c>
      <c r="H240" s="123">
        <f t="shared" si="41"/>
        <v>4411.7647058823532</v>
      </c>
    </row>
    <row r="241" spans="1:8" x14ac:dyDescent="0.2">
      <c r="A241" s="14" t="s">
        <v>29</v>
      </c>
      <c r="B241" s="7" t="s">
        <v>77</v>
      </c>
      <c r="C241" s="4" t="s">
        <v>78</v>
      </c>
      <c r="D241" s="13"/>
      <c r="E241" s="13"/>
      <c r="G241" s="122">
        <f t="shared" si="40"/>
        <v>0</v>
      </c>
      <c r="H241" s="123" t="e">
        <f t="shared" si="41"/>
        <v>#DIV/0!</v>
      </c>
    </row>
    <row r="242" spans="1:8" x14ac:dyDescent="0.2">
      <c r="A242" s="14"/>
      <c r="B242" s="8" t="s">
        <v>193</v>
      </c>
      <c r="C242" s="49" t="s">
        <v>194</v>
      </c>
      <c r="D242" s="25"/>
      <c r="E242" s="75">
        <f>'[1]Buget 2024'!D242</f>
        <v>30</v>
      </c>
      <c r="G242" s="122">
        <f t="shared" si="40"/>
        <v>30</v>
      </c>
      <c r="H242" s="123" t="e">
        <f t="shared" si="41"/>
        <v>#DIV/0!</v>
      </c>
    </row>
    <row r="243" spans="1:8" x14ac:dyDescent="0.2">
      <c r="A243" s="14"/>
      <c r="B243" s="29" t="s">
        <v>195</v>
      </c>
      <c r="C243" s="50" t="s">
        <v>196</v>
      </c>
      <c r="D243" s="25"/>
      <c r="E243" s="75">
        <f>'[1]Buget 2024'!D243</f>
        <v>30</v>
      </c>
      <c r="G243" s="122">
        <f t="shared" si="40"/>
        <v>30</v>
      </c>
      <c r="H243" s="123" t="e">
        <f t="shared" si="41"/>
        <v>#DIV/0!</v>
      </c>
    </row>
    <row r="244" spans="1:8" x14ac:dyDescent="0.2">
      <c r="A244" s="14" t="s">
        <v>29</v>
      </c>
      <c r="B244" s="7" t="s">
        <v>79</v>
      </c>
      <c r="C244" s="4" t="s">
        <v>80</v>
      </c>
      <c r="D244" s="76"/>
      <c r="E244" s="13"/>
      <c r="G244" s="122">
        <f t="shared" si="40"/>
        <v>0</v>
      </c>
      <c r="H244" s="123" t="e">
        <f t="shared" si="41"/>
        <v>#DIV/0!</v>
      </c>
    </row>
    <row r="245" spans="1:8" x14ac:dyDescent="0.2">
      <c r="A245" s="14"/>
      <c r="B245" s="8" t="s">
        <v>193</v>
      </c>
      <c r="C245" s="49" t="s">
        <v>194</v>
      </c>
      <c r="D245" s="25"/>
      <c r="E245" s="75">
        <f>'[1]Buget 2024'!D245</f>
        <v>102</v>
      </c>
      <c r="G245" s="122">
        <f t="shared" si="40"/>
        <v>102</v>
      </c>
      <c r="H245" s="123" t="e">
        <f t="shared" si="41"/>
        <v>#DIV/0!</v>
      </c>
    </row>
    <row r="246" spans="1:8" x14ac:dyDescent="0.2">
      <c r="A246" s="14"/>
      <c r="B246" s="29" t="s">
        <v>195</v>
      </c>
      <c r="C246" s="50" t="s">
        <v>196</v>
      </c>
      <c r="D246" s="25"/>
      <c r="E246" s="75">
        <f>'[1]Buget 2024'!D246</f>
        <v>102</v>
      </c>
      <c r="G246" s="122">
        <f t="shared" si="40"/>
        <v>102</v>
      </c>
      <c r="H246" s="123" t="e">
        <f t="shared" si="41"/>
        <v>#DIV/0!</v>
      </c>
    </row>
    <row r="247" spans="1:8" x14ac:dyDescent="0.2">
      <c r="A247" s="14" t="s">
        <v>29</v>
      </c>
      <c r="B247" s="7" t="s">
        <v>81</v>
      </c>
      <c r="C247" s="4" t="s">
        <v>82</v>
      </c>
      <c r="D247" s="76"/>
      <c r="E247" s="13"/>
      <c r="G247" s="122">
        <f t="shared" si="40"/>
        <v>0</v>
      </c>
      <c r="H247" s="123" t="e">
        <f t="shared" si="41"/>
        <v>#DIV/0!</v>
      </c>
    </row>
    <row r="248" spans="1:8" x14ac:dyDescent="0.2">
      <c r="A248" s="14"/>
      <c r="B248" s="8" t="s">
        <v>193</v>
      </c>
      <c r="C248" s="49" t="s">
        <v>194</v>
      </c>
      <c r="D248" s="25">
        <v>62</v>
      </c>
      <c r="E248" s="75">
        <f>'[1]Buget 2024'!D248</f>
        <v>2149</v>
      </c>
      <c r="G248" s="122">
        <f t="shared" si="40"/>
        <v>2087</v>
      </c>
      <c r="H248" s="123">
        <f t="shared" si="41"/>
        <v>3366.1290322580649</v>
      </c>
    </row>
    <row r="249" spans="1:8" x14ac:dyDescent="0.2">
      <c r="A249" s="14"/>
      <c r="B249" s="29" t="s">
        <v>195</v>
      </c>
      <c r="C249" s="50" t="s">
        <v>196</v>
      </c>
      <c r="D249" s="25">
        <v>51</v>
      </c>
      <c r="E249" s="75">
        <f>'[1]Buget 2024'!D249</f>
        <v>2149</v>
      </c>
      <c r="G249" s="122">
        <f t="shared" si="40"/>
        <v>2098</v>
      </c>
      <c r="H249" s="123">
        <f t="shared" si="41"/>
        <v>4113.7254901960787</v>
      </c>
    </row>
    <row r="250" spans="1:8" x14ac:dyDescent="0.2">
      <c r="A250" s="14" t="s">
        <v>29</v>
      </c>
      <c r="B250" s="7" t="s">
        <v>83</v>
      </c>
      <c r="C250" s="4" t="s">
        <v>224</v>
      </c>
      <c r="D250" s="76"/>
      <c r="E250" s="13"/>
      <c r="G250" s="122">
        <f t="shared" si="40"/>
        <v>0</v>
      </c>
      <c r="H250" s="123" t="e">
        <f t="shared" si="41"/>
        <v>#DIV/0!</v>
      </c>
    </row>
    <row r="251" spans="1:8" x14ac:dyDescent="0.2">
      <c r="A251" s="14"/>
      <c r="B251" s="8" t="s">
        <v>193</v>
      </c>
      <c r="C251" s="49" t="s">
        <v>194</v>
      </c>
      <c r="D251" s="25">
        <v>2</v>
      </c>
      <c r="E251" s="75">
        <f>'[1]Buget 2024'!D251</f>
        <v>20</v>
      </c>
      <c r="G251" s="122">
        <f t="shared" si="40"/>
        <v>18</v>
      </c>
      <c r="H251" s="123">
        <f t="shared" si="41"/>
        <v>900</v>
      </c>
    </row>
    <row r="252" spans="1:8" x14ac:dyDescent="0.2">
      <c r="A252" s="14"/>
      <c r="B252" s="29" t="s">
        <v>195</v>
      </c>
      <c r="C252" s="50" t="s">
        <v>196</v>
      </c>
      <c r="D252" s="25">
        <v>0</v>
      </c>
      <c r="E252" s="75">
        <f>'[1]Buget 2024'!D252</f>
        <v>20</v>
      </c>
      <c r="G252" s="122">
        <f t="shared" si="40"/>
        <v>20</v>
      </c>
      <c r="H252" s="123" t="e">
        <f t="shared" si="41"/>
        <v>#DIV/0!</v>
      </c>
    </row>
    <row r="253" spans="1:8" x14ac:dyDescent="0.2">
      <c r="A253" s="11" t="s">
        <v>29</v>
      </c>
      <c r="B253" s="39" t="s">
        <v>84</v>
      </c>
      <c r="C253" s="1" t="s">
        <v>85</v>
      </c>
      <c r="D253" s="12"/>
      <c r="E253" s="12"/>
      <c r="G253" s="122">
        <f t="shared" si="40"/>
        <v>0</v>
      </c>
      <c r="H253" s="123" t="e">
        <f t="shared" si="41"/>
        <v>#DIV/0!</v>
      </c>
    </row>
    <row r="254" spans="1:8" x14ac:dyDescent="0.2">
      <c r="A254" s="11"/>
      <c r="B254" s="11" t="s">
        <v>193</v>
      </c>
      <c r="C254" s="21" t="s">
        <v>194</v>
      </c>
      <c r="D254" s="12">
        <f t="shared" ref="D254:E255" si="44">D257+D260+D263</f>
        <v>165</v>
      </c>
      <c r="E254" s="12">
        <f t="shared" si="44"/>
        <v>6861</v>
      </c>
      <c r="G254" s="122">
        <f t="shared" si="40"/>
        <v>6696</v>
      </c>
      <c r="H254" s="123">
        <f t="shared" si="41"/>
        <v>4058.181818181818</v>
      </c>
    </row>
    <row r="255" spans="1:8" x14ac:dyDescent="0.2">
      <c r="A255" s="11"/>
      <c r="B255" s="11" t="s">
        <v>195</v>
      </c>
      <c r="C255" s="21" t="s">
        <v>196</v>
      </c>
      <c r="D255" s="12">
        <f t="shared" si="44"/>
        <v>138</v>
      </c>
      <c r="E255" s="12">
        <f t="shared" si="44"/>
        <v>6861</v>
      </c>
      <c r="G255" s="122">
        <f t="shared" si="40"/>
        <v>6723</v>
      </c>
      <c r="H255" s="123">
        <f t="shared" si="41"/>
        <v>4871.739130434783</v>
      </c>
    </row>
    <row r="256" spans="1:8" x14ac:dyDescent="0.2">
      <c r="A256" s="14" t="s">
        <v>29</v>
      </c>
      <c r="B256" s="7" t="s">
        <v>86</v>
      </c>
      <c r="C256" s="4" t="s">
        <v>225</v>
      </c>
      <c r="D256" s="13"/>
      <c r="E256" s="13"/>
      <c r="G256" s="122">
        <f t="shared" si="40"/>
        <v>0</v>
      </c>
      <c r="H256" s="123" t="e">
        <f t="shared" si="41"/>
        <v>#DIV/0!</v>
      </c>
    </row>
    <row r="257" spans="1:8" x14ac:dyDescent="0.2">
      <c r="A257" s="14"/>
      <c r="B257" s="8" t="s">
        <v>193</v>
      </c>
      <c r="C257" s="49" t="s">
        <v>194</v>
      </c>
      <c r="D257" s="25">
        <v>22</v>
      </c>
      <c r="E257" s="75">
        <f>'[1]Buget 2024'!D257</f>
        <v>2762</v>
      </c>
      <c r="G257" s="122">
        <f t="shared" si="40"/>
        <v>2740</v>
      </c>
      <c r="H257" s="123">
        <f t="shared" si="41"/>
        <v>12454.545454545454</v>
      </c>
    </row>
    <row r="258" spans="1:8" x14ac:dyDescent="0.2">
      <c r="A258" s="14"/>
      <c r="B258" s="29" t="s">
        <v>195</v>
      </c>
      <c r="C258" s="50" t="s">
        <v>196</v>
      </c>
      <c r="D258" s="25">
        <v>17</v>
      </c>
      <c r="E258" s="75">
        <f>'[1]Buget 2024'!D258</f>
        <v>2762</v>
      </c>
      <c r="G258" s="122">
        <f t="shared" si="40"/>
        <v>2745</v>
      </c>
      <c r="H258" s="123">
        <f t="shared" si="41"/>
        <v>16147.058823529411</v>
      </c>
    </row>
    <row r="259" spans="1:8" x14ac:dyDescent="0.2">
      <c r="A259" s="14" t="s">
        <v>29</v>
      </c>
      <c r="B259" s="7" t="s">
        <v>87</v>
      </c>
      <c r="C259" s="4" t="s">
        <v>226</v>
      </c>
      <c r="D259" s="76"/>
      <c r="E259" s="13"/>
      <c r="G259" s="122">
        <f t="shared" si="40"/>
        <v>0</v>
      </c>
      <c r="H259" s="123" t="e">
        <f t="shared" si="41"/>
        <v>#DIV/0!</v>
      </c>
    </row>
    <row r="260" spans="1:8" x14ac:dyDescent="0.2">
      <c r="A260" s="14"/>
      <c r="B260" s="8" t="s">
        <v>193</v>
      </c>
      <c r="C260" s="49" t="s">
        <v>194</v>
      </c>
      <c r="D260" s="25"/>
      <c r="E260" s="75">
        <f>'[1]Buget 2024'!D260</f>
        <v>100</v>
      </c>
      <c r="G260" s="122">
        <f t="shared" si="40"/>
        <v>100</v>
      </c>
      <c r="H260" s="123" t="e">
        <f t="shared" si="41"/>
        <v>#DIV/0!</v>
      </c>
    </row>
    <row r="261" spans="1:8" x14ac:dyDescent="0.2">
      <c r="A261" s="14"/>
      <c r="B261" s="29" t="s">
        <v>195</v>
      </c>
      <c r="C261" s="50" t="s">
        <v>196</v>
      </c>
      <c r="D261" s="25"/>
      <c r="E261" s="75">
        <f>'[1]Buget 2024'!D261</f>
        <v>100</v>
      </c>
      <c r="G261" s="122">
        <f t="shared" si="40"/>
        <v>100</v>
      </c>
      <c r="H261" s="123" t="e">
        <f t="shared" si="41"/>
        <v>#DIV/0!</v>
      </c>
    </row>
    <row r="262" spans="1:8" x14ac:dyDescent="0.2">
      <c r="A262" s="14" t="s">
        <v>29</v>
      </c>
      <c r="B262" s="7" t="s">
        <v>88</v>
      </c>
      <c r="C262" s="4" t="s">
        <v>89</v>
      </c>
      <c r="D262" s="76"/>
      <c r="E262" s="13"/>
      <c r="G262" s="122">
        <f t="shared" si="40"/>
        <v>0</v>
      </c>
      <c r="H262" s="123" t="e">
        <f t="shared" si="41"/>
        <v>#DIV/0!</v>
      </c>
    </row>
    <row r="263" spans="1:8" x14ac:dyDescent="0.2">
      <c r="A263" s="14"/>
      <c r="B263" s="8" t="s">
        <v>193</v>
      </c>
      <c r="C263" s="49" t="s">
        <v>194</v>
      </c>
      <c r="D263" s="25">
        <v>143</v>
      </c>
      <c r="E263" s="75">
        <f>'[1]Buget 2024'!D263</f>
        <v>3999</v>
      </c>
      <c r="G263" s="122">
        <f t="shared" si="40"/>
        <v>3856</v>
      </c>
      <c r="H263" s="123">
        <f t="shared" si="41"/>
        <v>2696.5034965034965</v>
      </c>
    </row>
    <row r="264" spans="1:8" x14ac:dyDescent="0.2">
      <c r="A264" s="14"/>
      <c r="B264" s="29" t="s">
        <v>195</v>
      </c>
      <c r="C264" s="50" t="s">
        <v>196</v>
      </c>
      <c r="D264" s="25">
        <v>121</v>
      </c>
      <c r="E264" s="75">
        <f>'[1]Buget 2024'!D264</f>
        <v>3999</v>
      </c>
      <c r="G264" s="122">
        <f t="shared" si="40"/>
        <v>3878</v>
      </c>
      <c r="H264" s="123">
        <f t="shared" si="41"/>
        <v>3204.9586776859505</v>
      </c>
    </row>
    <row r="265" spans="1:8" x14ac:dyDescent="0.2">
      <c r="A265" s="11" t="s">
        <v>29</v>
      </c>
      <c r="B265" s="39" t="s">
        <v>90</v>
      </c>
      <c r="C265" s="1" t="s">
        <v>227</v>
      </c>
      <c r="D265" s="12"/>
      <c r="E265" s="12"/>
      <c r="G265" s="122">
        <f t="shared" si="40"/>
        <v>0</v>
      </c>
      <c r="H265" s="123" t="e">
        <f t="shared" si="41"/>
        <v>#DIV/0!</v>
      </c>
    </row>
    <row r="266" spans="1:8" x14ac:dyDescent="0.2">
      <c r="A266" s="11"/>
      <c r="B266" s="11" t="s">
        <v>193</v>
      </c>
      <c r="C266" s="21" t="s">
        <v>194</v>
      </c>
      <c r="D266" s="12">
        <f t="shared" ref="D266:E267" si="45">D269+D272</f>
        <v>608</v>
      </c>
      <c r="E266" s="12">
        <f t="shared" si="45"/>
        <v>4254</v>
      </c>
      <c r="G266" s="122">
        <f t="shared" si="40"/>
        <v>3646</v>
      </c>
      <c r="H266" s="123">
        <f t="shared" si="41"/>
        <v>599.67105263157896</v>
      </c>
    </row>
    <row r="267" spans="1:8" x14ac:dyDescent="0.2">
      <c r="A267" s="11"/>
      <c r="B267" s="11" t="s">
        <v>195</v>
      </c>
      <c r="C267" s="21" t="s">
        <v>196</v>
      </c>
      <c r="D267" s="12">
        <f t="shared" si="45"/>
        <v>306</v>
      </c>
      <c r="E267" s="12">
        <f t="shared" si="45"/>
        <v>4254</v>
      </c>
      <c r="G267" s="122">
        <f t="shared" si="40"/>
        <v>3948</v>
      </c>
      <c r="H267" s="123">
        <f t="shared" si="41"/>
        <v>1290.1960784313726</v>
      </c>
    </row>
    <row r="268" spans="1:8" x14ac:dyDescent="0.2">
      <c r="A268" s="14" t="s">
        <v>29</v>
      </c>
      <c r="B268" s="7" t="s">
        <v>91</v>
      </c>
      <c r="C268" s="4" t="s">
        <v>228</v>
      </c>
      <c r="D268" s="13"/>
      <c r="E268" s="13"/>
      <c r="G268" s="122">
        <f t="shared" si="40"/>
        <v>0</v>
      </c>
      <c r="H268" s="123" t="e">
        <f t="shared" si="41"/>
        <v>#DIV/0!</v>
      </c>
    </row>
    <row r="269" spans="1:8" x14ac:dyDescent="0.2">
      <c r="A269" s="14"/>
      <c r="B269" s="8" t="s">
        <v>193</v>
      </c>
      <c r="C269" s="49" t="s">
        <v>194</v>
      </c>
      <c r="D269" s="25">
        <v>556</v>
      </c>
      <c r="E269" s="75">
        <f>'[1]Buget 2024'!D269</f>
        <v>3813</v>
      </c>
      <c r="G269" s="122">
        <f t="shared" si="40"/>
        <v>3257</v>
      </c>
      <c r="H269" s="123">
        <f t="shared" si="41"/>
        <v>585.79136690647488</v>
      </c>
    </row>
    <row r="270" spans="1:8" x14ac:dyDescent="0.2">
      <c r="A270" s="14"/>
      <c r="B270" s="29" t="s">
        <v>195</v>
      </c>
      <c r="C270" s="50" t="s">
        <v>196</v>
      </c>
      <c r="D270" s="25">
        <v>289</v>
      </c>
      <c r="E270" s="75">
        <f>'[1]Buget 2024'!D270</f>
        <v>3813</v>
      </c>
      <c r="G270" s="122">
        <f t="shared" si="40"/>
        <v>3524</v>
      </c>
      <c r="H270" s="123">
        <f t="shared" si="41"/>
        <v>1219.3771626297578</v>
      </c>
    </row>
    <row r="271" spans="1:8" x14ac:dyDescent="0.2">
      <c r="A271" s="14" t="s">
        <v>29</v>
      </c>
      <c r="B271" s="7" t="s">
        <v>92</v>
      </c>
      <c r="C271" s="4" t="s">
        <v>229</v>
      </c>
      <c r="D271" s="76"/>
      <c r="E271" s="13"/>
      <c r="G271" s="122">
        <f t="shared" si="40"/>
        <v>0</v>
      </c>
      <c r="H271" s="123" t="e">
        <f t="shared" si="41"/>
        <v>#DIV/0!</v>
      </c>
    </row>
    <row r="272" spans="1:8" x14ac:dyDescent="0.2">
      <c r="A272" s="14"/>
      <c r="B272" s="8" t="s">
        <v>193</v>
      </c>
      <c r="C272" s="49" t="s">
        <v>194</v>
      </c>
      <c r="D272" s="25">
        <v>52</v>
      </c>
      <c r="E272" s="75">
        <f>'[1]Buget 2024'!D272</f>
        <v>441</v>
      </c>
      <c r="G272" s="122">
        <f t="shared" si="40"/>
        <v>389</v>
      </c>
      <c r="H272" s="123">
        <f t="shared" si="41"/>
        <v>748.07692307692309</v>
      </c>
    </row>
    <row r="273" spans="1:8" x14ac:dyDescent="0.2">
      <c r="A273" s="14"/>
      <c r="B273" s="29" t="s">
        <v>195</v>
      </c>
      <c r="C273" s="50" t="s">
        <v>196</v>
      </c>
      <c r="D273" s="25">
        <v>17</v>
      </c>
      <c r="E273" s="75">
        <f>'[1]Buget 2024'!D273</f>
        <v>441</v>
      </c>
      <c r="G273" s="122">
        <f t="shared" si="40"/>
        <v>424</v>
      </c>
      <c r="H273" s="123">
        <f t="shared" si="41"/>
        <v>2494.1176470588234</v>
      </c>
    </row>
    <row r="274" spans="1:8" x14ac:dyDescent="0.2">
      <c r="A274" s="24" t="s">
        <v>29</v>
      </c>
      <c r="B274" s="40" t="s">
        <v>93</v>
      </c>
      <c r="C274" s="5" t="s">
        <v>94</v>
      </c>
      <c r="D274" s="16"/>
      <c r="E274" s="16"/>
      <c r="G274" s="122">
        <f t="shared" ref="G274:G337" si="46">E274-D274</f>
        <v>0</v>
      </c>
      <c r="H274" s="123" t="e">
        <f t="shared" ref="H274:H337" si="47">G274/D274*100</f>
        <v>#DIV/0!</v>
      </c>
    </row>
    <row r="275" spans="1:8" x14ac:dyDescent="0.2">
      <c r="A275" s="24"/>
      <c r="B275" s="11" t="s">
        <v>193</v>
      </c>
      <c r="C275" s="21" t="s">
        <v>194</v>
      </c>
      <c r="D275" s="16">
        <v>93</v>
      </c>
      <c r="E275" s="16">
        <f>'[1]Buget 2024'!D275</f>
        <v>2132</v>
      </c>
      <c r="G275" s="122">
        <f t="shared" si="46"/>
        <v>2039</v>
      </c>
      <c r="H275" s="123">
        <f t="shared" si="47"/>
        <v>2192.4731182795699</v>
      </c>
    </row>
    <row r="276" spans="1:8" x14ac:dyDescent="0.2">
      <c r="A276" s="24"/>
      <c r="B276" s="11" t="s">
        <v>195</v>
      </c>
      <c r="C276" s="21" t="s">
        <v>196</v>
      </c>
      <c r="D276" s="16">
        <v>56</v>
      </c>
      <c r="E276" s="16">
        <f>'[1]Buget 2024'!D276</f>
        <v>2132</v>
      </c>
      <c r="G276" s="122">
        <f t="shared" si="46"/>
        <v>2076</v>
      </c>
      <c r="H276" s="123">
        <f t="shared" si="47"/>
        <v>3707.1428571428569</v>
      </c>
    </row>
    <row r="277" spans="1:8" x14ac:dyDescent="0.2">
      <c r="A277" s="24" t="s">
        <v>29</v>
      </c>
      <c r="B277" s="40" t="s">
        <v>95</v>
      </c>
      <c r="C277" s="5" t="s">
        <v>230</v>
      </c>
      <c r="D277" s="16"/>
      <c r="E277" s="16"/>
      <c r="G277" s="122">
        <f t="shared" si="46"/>
        <v>0</v>
      </c>
      <c r="H277" s="123" t="e">
        <f t="shared" si="47"/>
        <v>#DIV/0!</v>
      </c>
    </row>
    <row r="278" spans="1:8" x14ac:dyDescent="0.2">
      <c r="A278" s="24"/>
      <c r="B278" s="11" t="s">
        <v>193</v>
      </c>
      <c r="C278" s="21" t="s">
        <v>194</v>
      </c>
      <c r="D278" s="16">
        <v>77</v>
      </c>
      <c r="E278" s="16">
        <f>'[1]Buget 2024'!D278</f>
        <v>408</v>
      </c>
      <c r="G278" s="122">
        <f t="shared" si="46"/>
        <v>331</v>
      </c>
      <c r="H278" s="123">
        <f t="shared" si="47"/>
        <v>429.87012987012986</v>
      </c>
    </row>
    <row r="279" spans="1:8" x14ac:dyDescent="0.2">
      <c r="A279" s="24"/>
      <c r="B279" s="11" t="s">
        <v>195</v>
      </c>
      <c r="C279" s="21" t="s">
        <v>196</v>
      </c>
      <c r="D279" s="16">
        <v>39</v>
      </c>
      <c r="E279" s="16">
        <f>'[1]Buget 2024'!D279</f>
        <v>408</v>
      </c>
      <c r="G279" s="122">
        <f t="shared" si="46"/>
        <v>369</v>
      </c>
      <c r="H279" s="123">
        <f t="shared" si="47"/>
        <v>946.15384615384619</v>
      </c>
    </row>
    <row r="280" spans="1:8" x14ac:dyDescent="0.2">
      <c r="A280" s="24" t="s">
        <v>29</v>
      </c>
      <c r="B280" s="40" t="s">
        <v>96</v>
      </c>
      <c r="C280" s="5" t="s">
        <v>231</v>
      </c>
      <c r="D280" s="16"/>
      <c r="E280" s="16"/>
      <c r="G280" s="122">
        <f t="shared" si="46"/>
        <v>0</v>
      </c>
      <c r="H280" s="123" t="e">
        <f t="shared" si="47"/>
        <v>#DIV/0!</v>
      </c>
    </row>
    <row r="281" spans="1:8" x14ac:dyDescent="0.2">
      <c r="A281" s="24"/>
      <c r="B281" s="11" t="s">
        <v>193</v>
      </c>
      <c r="C281" s="21" t="s">
        <v>194</v>
      </c>
      <c r="D281" s="16">
        <v>377</v>
      </c>
      <c r="E281" s="16">
        <f>'[1]Buget 2024'!D281</f>
        <v>4659</v>
      </c>
      <c r="G281" s="122">
        <f t="shared" si="46"/>
        <v>4282</v>
      </c>
      <c r="H281" s="123">
        <f t="shared" si="47"/>
        <v>1135.8090185676392</v>
      </c>
    </row>
    <row r="282" spans="1:8" x14ac:dyDescent="0.2">
      <c r="A282" s="24"/>
      <c r="B282" s="11" t="s">
        <v>195</v>
      </c>
      <c r="C282" s="21" t="s">
        <v>196</v>
      </c>
      <c r="D282" s="16">
        <v>236</v>
      </c>
      <c r="E282" s="16">
        <f>'[1]Buget 2024'!D282</f>
        <v>4659</v>
      </c>
      <c r="G282" s="122">
        <f t="shared" si="46"/>
        <v>4423</v>
      </c>
      <c r="H282" s="123">
        <f t="shared" si="47"/>
        <v>1874.1525423728813</v>
      </c>
    </row>
    <row r="283" spans="1:8" x14ac:dyDescent="0.2">
      <c r="A283" s="24" t="s">
        <v>29</v>
      </c>
      <c r="B283" s="40" t="s">
        <v>97</v>
      </c>
      <c r="C283" s="5" t="s">
        <v>232</v>
      </c>
      <c r="D283" s="16"/>
      <c r="E283" s="16"/>
      <c r="G283" s="122">
        <f t="shared" si="46"/>
        <v>0</v>
      </c>
      <c r="H283" s="123" t="e">
        <f t="shared" si="47"/>
        <v>#DIV/0!</v>
      </c>
    </row>
    <row r="284" spans="1:8" x14ac:dyDescent="0.2">
      <c r="A284" s="24"/>
      <c r="B284" s="11" t="s">
        <v>193</v>
      </c>
      <c r="C284" s="21" t="s">
        <v>194</v>
      </c>
      <c r="D284" s="16">
        <v>49</v>
      </c>
      <c r="E284" s="16">
        <f>'[1]Buget 2024'!D284</f>
        <v>2870</v>
      </c>
      <c r="G284" s="122">
        <f t="shared" si="46"/>
        <v>2821</v>
      </c>
      <c r="H284" s="123">
        <f t="shared" si="47"/>
        <v>5757.1428571428569</v>
      </c>
    </row>
    <row r="285" spans="1:8" x14ac:dyDescent="0.2">
      <c r="A285" s="24"/>
      <c r="B285" s="11" t="s">
        <v>195</v>
      </c>
      <c r="C285" s="21" t="s">
        <v>196</v>
      </c>
      <c r="D285" s="16">
        <v>48</v>
      </c>
      <c r="E285" s="16">
        <f>'[1]Buget 2024'!D285</f>
        <v>2870</v>
      </c>
      <c r="G285" s="122">
        <f t="shared" si="46"/>
        <v>2822</v>
      </c>
      <c r="H285" s="123">
        <f t="shared" si="47"/>
        <v>5879.1666666666661</v>
      </c>
    </row>
    <row r="286" spans="1:8" x14ac:dyDescent="0.2">
      <c r="A286" s="24" t="s">
        <v>29</v>
      </c>
      <c r="B286" s="40" t="s">
        <v>98</v>
      </c>
      <c r="C286" s="5" t="s">
        <v>233</v>
      </c>
      <c r="D286" s="16"/>
      <c r="E286" s="16"/>
      <c r="G286" s="122">
        <f t="shared" si="46"/>
        <v>0</v>
      </c>
      <c r="H286" s="123" t="e">
        <f t="shared" si="47"/>
        <v>#DIV/0!</v>
      </c>
    </row>
    <row r="287" spans="1:8" x14ac:dyDescent="0.2">
      <c r="A287" s="24"/>
      <c r="B287" s="11" t="s">
        <v>193</v>
      </c>
      <c r="C287" s="21" t="s">
        <v>194</v>
      </c>
      <c r="D287" s="16">
        <v>234</v>
      </c>
      <c r="E287" s="16">
        <f>'[1]Buget 2024'!D287</f>
        <v>2800</v>
      </c>
      <c r="G287" s="122">
        <f t="shared" si="46"/>
        <v>2566</v>
      </c>
      <c r="H287" s="123">
        <f t="shared" si="47"/>
        <v>1096.5811965811965</v>
      </c>
    </row>
    <row r="288" spans="1:8" x14ac:dyDescent="0.2">
      <c r="A288" s="24"/>
      <c r="B288" s="11" t="s">
        <v>195</v>
      </c>
      <c r="C288" s="21" t="s">
        <v>196</v>
      </c>
      <c r="D288" s="16">
        <v>162</v>
      </c>
      <c r="E288" s="16">
        <f>'[1]Buget 2024'!D288</f>
        <v>2800</v>
      </c>
      <c r="G288" s="122">
        <f t="shared" si="46"/>
        <v>2638</v>
      </c>
      <c r="H288" s="123">
        <f t="shared" si="47"/>
        <v>1628.3950617283949</v>
      </c>
    </row>
    <row r="289" spans="1:8" x14ac:dyDescent="0.2">
      <c r="A289" s="24" t="s">
        <v>29</v>
      </c>
      <c r="B289" s="40" t="s">
        <v>99</v>
      </c>
      <c r="C289" s="5" t="s">
        <v>234</v>
      </c>
      <c r="D289" s="16"/>
      <c r="E289" s="16"/>
      <c r="G289" s="122">
        <f t="shared" si="46"/>
        <v>0</v>
      </c>
      <c r="H289" s="123" t="e">
        <f t="shared" si="47"/>
        <v>#DIV/0!</v>
      </c>
    </row>
    <row r="290" spans="1:8" x14ac:dyDescent="0.2">
      <c r="A290" s="24"/>
      <c r="B290" s="11" t="s">
        <v>193</v>
      </c>
      <c r="C290" s="21" t="s">
        <v>194</v>
      </c>
      <c r="D290" s="16">
        <v>70</v>
      </c>
      <c r="E290" s="16">
        <f>'[1]Buget 2024'!D290</f>
        <v>7206</v>
      </c>
      <c r="G290" s="122">
        <f t="shared" si="46"/>
        <v>7136</v>
      </c>
      <c r="H290" s="123">
        <f t="shared" si="47"/>
        <v>10194.285714285714</v>
      </c>
    </row>
    <row r="291" spans="1:8" x14ac:dyDescent="0.2">
      <c r="A291" s="24"/>
      <c r="B291" s="11" t="s">
        <v>195</v>
      </c>
      <c r="C291" s="21" t="s">
        <v>196</v>
      </c>
      <c r="D291" s="16">
        <v>42</v>
      </c>
      <c r="E291" s="16">
        <f>'[1]Buget 2024'!D291</f>
        <v>7206</v>
      </c>
      <c r="G291" s="122">
        <f t="shared" si="46"/>
        <v>7164</v>
      </c>
      <c r="H291" s="123">
        <f t="shared" si="47"/>
        <v>17057.142857142859</v>
      </c>
    </row>
    <row r="292" spans="1:8" x14ac:dyDescent="0.2">
      <c r="A292" s="24" t="s">
        <v>29</v>
      </c>
      <c r="B292" s="40" t="s">
        <v>100</v>
      </c>
      <c r="C292" s="5" t="s">
        <v>235</v>
      </c>
      <c r="D292" s="16"/>
      <c r="E292" s="16"/>
      <c r="G292" s="122">
        <f t="shared" si="46"/>
        <v>0</v>
      </c>
      <c r="H292" s="123" t="e">
        <f t="shared" si="47"/>
        <v>#DIV/0!</v>
      </c>
    </row>
    <row r="293" spans="1:8" x14ac:dyDescent="0.2">
      <c r="A293" s="24"/>
      <c r="B293" s="11" t="s">
        <v>193</v>
      </c>
      <c r="C293" s="21" t="s">
        <v>194</v>
      </c>
      <c r="D293" s="16"/>
      <c r="E293" s="16">
        <f>'[1]Buget 2024'!D293</f>
        <v>2460</v>
      </c>
      <c r="G293" s="122">
        <f t="shared" si="46"/>
        <v>2460</v>
      </c>
      <c r="H293" s="123" t="e">
        <f t="shared" si="47"/>
        <v>#DIV/0!</v>
      </c>
    </row>
    <row r="294" spans="1:8" x14ac:dyDescent="0.2">
      <c r="A294" s="24"/>
      <c r="B294" s="11" t="s">
        <v>195</v>
      </c>
      <c r="C294" s="21" t="s">
        <v>196</v>
      </c>
      <c r="D294" s="16"/>
      <c r="E294" s="16">
        <f>'[1]Buget 2024'!D294</f>
        <v>2460</v>
      </c>
      <c r="G294" s="122">
        <f t="shared" si="46"/>
        <v>2460</v>
      </c>
      <c r="H294" s="123" t="e">
        <f t="shared" si="47"/>
        <v>#DIV/0!</v>
      </c>
    </row>
    <row r="295" spans="1:8" x14ac:dyDescent="0.2">
      <c r="A295" s="24" t="s">
        <v>29</v>
      </c>
      <c r="B295" s="40" t="s">
        <v>101</v>
      </c>
      <c r="C295" s="5" t="s">
        <v>236</v>
      </c>
      <c r="D295" s="16"/>
      <c r="E295" s="16"/>
      <c r="G295" s="122">
        <f t="shared" si="46"/>
        <v>0</v>
      </c>
      <c r="H295" s="123" t="e">
        <f t="shared" si="47"/>
        <v>#DIV/0!</v>
      </c>
    </row>
    <row r="296" spans="1:8" x14ac:dyDescent="0.2">
      <c r="A296" s="24"/>
      <c r="B296" s="11" t="s">
        <v>193</v>
      </c>
      <c r="C296" s="21" t="s">
        <v>194</v>
      </c>
      <c r="D296" s="16">
        <v>103</v>
      </c>
      <c r="E296" s="16">
        <f>'[1]Buget 2024'!D296</f>
        <v>2849</v>
      </c>
      <c r="G296" s="122">
        <f t="shared" si="46"/>
        <v>2746</v>
      </c>
      <c r="H296" s="123">
        <f t="shared" si="47"/>
        <v>2666.0194174757285</v>
      </c>
    </row>
    <row r="297" spans="1:8" x14ac:dyDescent="0.2">
      <c r="A297" s="24"/>
      <c r="B297" s="11" t="s">
        <v>195</v>
      </c>
      <c r="C297" s="21" t="s">
        <v>196</v>
      </c>
      <c r="D297" s="16">
        <v>103</v>
      </c>
      <c r="E297" s="16">
        <f>'[1]Buget 2024'!D297</f>
        <v>2849</v>
      </c>
      <c r="G297" s="122">
        <f t="shared" si="46"/>
        <v>2746</v>
      </c>
      <c r="H297" s="123">
        <f t="shared" si="47"/>
        <v>2666.0194174757285</v>
      </c>
    </row>
    <row r="298" spans="1:8" hidden="1" x14ac:dyDescent="0.2">
      <c r="A298" s="11" t="s">
        <v>29</v>
      </c>
      <c r="B298" s="39" t="s">
        <v>102</v>
      </c>
      <c r="C298" s="1" t="s">
        <v>237</v>
      </c>
      <c r="D298" s="12"/>
      <c r="E298" s="12"/>
      <c r="G298" s="122">
        <f t="shared" si="46"/>
        <v>0</v>
      </c>
      <c r="H298" s="123" t="e">
        <f t="shared" si="47"/>
        <v>#DIV/0!</v>
      </c>
    </row>
    <row r="299" spans="1:8" hidden="1" x14ac:dyDescent="0.2">
      <c r="A299" s="11"/>
      <c r="B299" s="11" t="s">
        <v>193</v>
      </c>
      <c r="C299" s="21" t="s">
        <v>194</v>
      </c>
      <c r="D299" s="12">
        <v>0</v>
      </c>
      <c r="E299" s="12">
        <f t="shared" ref="E299:E300" si="48">E302</f>
        <v>0</v>
      </c>
      <c r="G299" s="122">
        <f t="shared" si="46"/>
        <v>0</v>
      </c>
      <c r="H299" s="123" t="e">
        <f t="shared" si="47"/>
        <v>#DIV/0!</v>
      </c>
    </row>
    <row r="300" spans="1:8" hidden="1" x14ac:dyDescent="0.2">
      <c r="A300" s="11"/>
      <c r="B300" s="11" t="s">
        <v>195</v>
      </c>
      <c r="C300" s="21" t="s">
        <v>196</v>
      </c>
      <c r="D300" s="12">
        <v>0</v>
      </c>
      <c r="E300" s="12">
        <f t="shared" si="48"/>
        <v>0</v>
      </c>
      <c r="G300" s="122">
        <f t="shared" si="46"/>
        <v>0</v>
      </c>
      <c r="H300" s="123" t="e">
        <f t="shared" si="47"/>
        <v>#DIV/0!</v>
      </c>
    </row>
    <row r="301" spans="1:8" hidden="1" x14ac:dyDescent="0.2">
      <c r="A301" s="14" t="s">
        <v>29</v>
      </c>
      <c r="B301" s="7" t="s">
        <v>103</v>
      </c>
      <c r="C301" s="4" t="s">
        <v>238</v>
      </c>
      <c r="D301" s="75"/>
      <c r="E301" s="75"/>
      <c r="G301" s="122">
        <f t="shared" si="46"/>
        <v>0</v>
      </c>
      <c r="H301" s="123" t="e">
        <f t="shared" si="47"/>
        <v>#DIV/0!</v>
      </c>
    </row>
    <row r="302" spans="1:8" hidden="1" x14ac:dyDescent="0.2">
      <c r="A302" s="14"/>
      <c r="B302" s="8" t="s">
        <v>193</v>
      </c>
      <c r="C302" s="49" t="s">
        <v>194</v>
      </c>
      <c r="D302" s="25"/>
      <c r="E302" s="75">
        <f>'[1]Buget 2024'!D302</f>
        <v>0</v>
      </c>
      <c r="G302" s="122">
        <f t="shared" si="46"/>
        <v>0</v>
      </c>
      <c r="H302" s="123" t="e">
        <f t="shared" si="47"/>
        <v>#DIV/0!</v>
      </c>
    </row>
    <row r="303" spans="1:8" hidden="1" x14ac:dyDescent="0.2">
      <c r="A303" s="14"/>
      <c r="B303" s="29" t="s">
        <v>195</v>
      </c>
      <c r="C303" s="50" t="s">
        <v>196</v>
      </c>
      <c r="D303" s="25"/>
      <c r="E303" s="75">
        <f>'[1]Buget 2024'!D303</f>
        <v>0</v>
      </c>
      <c r="G303" s="122">
        <f t="shared" si="46"/>
        <v>0</v>
      </c>
      <c r="H303" s="123" t="e">
        <f t="shared" si="47"/>
        <v>#DIV/0!</v>
      </c>
    </row>
    <row r="304" spans="1:8" ht="25.5" x14ac:dyDescent="0.2">
      <c r="A304" s="24" t="s">
        <v>29</v>
      </c>
      <c r="B304" s="40" t="s">
        <v>104</v>
      </c>
      <c r="C304" s="5" t="s">
        <v>239</v>
      </c>
      <c r="D304" s="12"/>
      <c r="E304" s="12"/>
      <c r="G304" s="122">
        <f t="shared" si="46"/>
        <v>0</v>
      </c>
      <c r="H304" s="123" t="e">
        <f t="shared" si="47"/>
        <v>#DIV/0!</v>
      </c>
    </row>
    <row r="305" spans="1:8" x14ac:dyDescent="0.2">
      <c r="A305" s="24"/>
      <c r="B305" s="11" t="s">
        <v>193</v>
      </c>
      <c r="C305" s="21" t="s">
        <v>194</v>
      </c>
      <c r="D305" s="12">
        <v>807</v>
      </c>
      <c r="E305" s="12">
        <f>'[1]Buget 2024'!D305</f>
        <v>5413</v>
      </c>
      <c r="G305" s="122">
        <f t="shared" si="46"/>
        <v>4606</v>
      </c>
      <c r="H305" s="123">
        <f t="shared" si="47"/>
        <v>570.75588599752166</v>
      </c>
    </row>
    <row r="306" spans="1:8" x14ac:dyDescent="0.2">
      <c r="A306" s="24"/>
      <c r="B306" s="11" t="s">
        <v>195</v>
      </c>
      <c r="C306" s="21" t="s">
        <v>196</v>
      </c>
      <c r="D306" s="12">
        <v>475</v>
      </c>
      <c r="E306" s="12">
        <f>'[1]Buget 2024'!D306</f>
        <v>5413</v>
      </c>
      <c r="G306" s="122">
        <f t="shared" si="46"/>
        <v>4938</v>
      </c>
      <c r="H306" s="123">
        <f t="shared" si="47"/>
        <v>1039.578947368421</v>
      </c>
    </row>
    <row r="307" spans="1:8" x14ac:dyDescent="0.2">
      <c r="A307" s="11" t="s">
        <v>29</v>
      </c>
      <c r="B307" s="39" t="s">
        <v>105</v>
      </c>
      <c r="C307" s="1" t="s">
        <v>106</v>
      </c>
      <c r="D307" s="12"/>
      <c r="E307" s="12"/>
      <c r="G307" s="122">
        <f t="shared" si="46"/>
        <v>0</v>
      </c>
      <c r="H307" s="123" t="e">
        <f t="shared" si="47"/>
        <v>#DIV/0!</v>
      </c>
    </row>
    <row r="308" spans="1:8" x14ac:dyDescent="0.2">
      <c r="A308" s="11"/>
      <c r="B308" s="11" t="s">
        <v>193</v>
      </c>
      <c r="C308" s="21" t="s">
        <v>194</v>
      </c>
      <c r="D308" s="12">
        <f t="shared" ref="D308:E309" si="49">D311+D314+D317+D320+D323+D326</f>
        <v>64929</v>
      </c>
      <c r="E308" s="12">
        <f t="shared" si="49"/>
        <v>277930</v>
      </c>
      <c r="G308" s="122">
        <f t="shared" si="46"/>
        <v>213001</v>
      </c>
      <c r="H308" s="123">
        <f t="shared" si="47"/>
        <v>328.05218007361884</v>
      </c>
    </row>
    <row r="309" spans="1:8" x14ac:dyDescent="0.2">
      <c r="A309" s="11"/>
      <c r="B309" s="11" t="s">
        <v>195</v>
      </c>
      <c r="C309" s="21" t="s">
        <v>196</v>
      </c>
      <c r="D309" s="12">
        <f t="shared" si="49"/>
        <v>61683</v>
      </c>
      <c r="E309" s="12">
        <f t="shared" si="49"/>
        <v>277930</v>
      </c>
      <c r="G309" s="122">
        <f t="shared" si="46"/>
        <v>216247</v>
      </c>
      <c r="H309" s="123">
        <f t="shared" si="47"/>
        <v>350.57795502812769</v>
      </c>
    </row>
    <row r="310" spans="1:8" x14ac:dyDescent="0.2">
      <c r="A310" s="14" t="s">
        <v>29</v>
      </c>
      <c r="B310" s="7" t="s">
        <v>107</v>
      </c>
      <c r="C310" s="4" t="s">
        <v>240</v>
      </c>
      <c r="D310" s="13"/>
      <c r="E310" s="13"/>
      <c r="G310" s="122">
        <f t="shared" si="46"/>
        <v>0</v>
      </c>
      <c r="H310" s="123" t="e">
        <f t="shared" si="47"/>
        <v>#DIV/0!</v>
      </c>
    </row>
    <row r="311" spans="1:8" x14ac:dyDescent="0.2">
      <c r="A311" s="14"/>
      <c r="B311" s="8" t="s">
        <v>193</v>
      </c>
      <c r="C311" s="49" t="s">
        <v>194</v>
      </c>
      <c r="D311" s="25">
        <v>143</v>
      </c>
      <c r="E311" s="75">
        <f>'[1]Buget 2024'!D311</f>
        <v>1622</v>
      </c>
      <c r="G311" s="122">
        <f t="shared" si="46"/>
        <v>1479</v>
      </c>
      <c r="H311" s="123">
        <f t="shared" si="47"/>
        <v>1034.2657342657344</v>
      </c>
    </row>
    <row r="312" spans="1:8" x14ac:dyDescent="0.2">
      <c r="A312" s="14"/>
      <c r="B312" s="29" t="s">
        <v>195</v>
      </c>
      <c r="C312" s="50" t="s">
        <v>196</v>
      </c>
      <c r="D312" s="25">
        <v>47</v>
      </c>
      <c r="E312" s="75">
        <f>'[1]Buget 2024'!D312</f>
        <v>1622</v>
      </c>
      <c r="G312" s="122">
        <f t="shared" si="46"/>
        <v>1575</v>
      </c>
      <c r="H312" s="123">
        <f t="shared" si="47"/>
        <v>3351.0638297872342</v>
      </c>
    </row>
    <row r="313" spans="1:8" x14ac:dyDescent="0.2">
      <c r="A313" s="14" t="s">
        <v>29</v>
      </c>
      <c r="B313" s="7" t="s">
        <v>108</v>
      </c>
      <c r="C313" s="4" t="s">
        <v>241</v>
      </c>
      <c r="D313" s="76"/>
      <c r="E313" s="13"/>
      <c r="G313" s="122">
        <f t="shared" si="46"/>
        <v>0</v>
      </c>
      <c r="H313" s="123" t="e">
        <f t="shared" si="47"/>
        <v>#DIV/0!</v>
      </c>
    </row>
    <row r="314" spans="1:8" x14ac:dyDescent="0.2">
      <c r="A314" s="14"/>
      <c r="B314" s="8" t="s">
        <v>193</v>
      </c>
      <c r="C314" s="49" t="s">
        <v>194</v>
      </c>
      <c r="D314" s="25">
        <v>323</v>
      </c>
      <c r="E314" s="75">
        <f>'[1]Buget 2024'!D314</f>
        <v>1958</v>
      </c>
      <c r="G314" s="122">
        <f t="shared" si="46"/>
        <v>1635</v>
      </c>
      <c r="H314" s="123">
        <f t="shared" si="47"/>
        <v>506.19195046439626</v>
      </c>
    </row>
    <row r="315" spans="1:8" x14ac:dyDescent="0.2">
      <c r="A315" s="14"/>
      <c r="B315" s="29" t="s">
        <v>195</v>
      </c>
      <c r="C315" s="50" t="s">
        <v>196</v>
      </c>
      <c r="D315" s="25">
        <v>243</v>
      </c>
      <c r="E315" s="75">
        <f>'[1]Buget 2024'!D315</f>
        <v>1958</v>
      </c>
      <c r="G315" s="122">
        <f t="shared" si="46"/>
        <v>1715</v>
      </c>
      <c r="H315" s="123">
        <f t="shared" si="47"/>
        <v>705.76131687242798</v>
      </c>
    </row>
    <row r="316" spans="1:8" x14ac:dyDescent="0.2">
      <c r="A316" s="14" t="s">
        <v>29</v>
      </c>
      <c r="B316" s="7" t="s">
        <v>109</v>
      </c>
      <c r="C316" s="4" t="s">
        <v>242</v>
      </c>
      <c r="D316" s="76"/>
      <c r="E316" s="13"/>
      <c r="G316" s="122">
        <f t="shared" si="46"/>
        <v>0</v>
      </c>
      <c r="H316" s="123" t="e">
        <f t="shared" si="47"/>
        <v>#DIV/0!</v>
      </c>
    </row>
    <row r="317" spans="1:8" x14ac:dyDescent="0.2">
      <c r="A317" s="14"/>
      <c r="B317" s="8" t="s">
        <v>193</v>
      </c>
      <c r="C317" s="49" t="s">
        <v>194</v>
      </c>
      <c r="D317" s="25">
        <v>552</v>
      </c>
      <c r="E317" s="75">
        <f>'[1]Buget 2024'!D317</f>
        <v>3882</v>
      </c>
      <c r="G317" s="122">
        <f t="shared" si="46"/>
        <v>3330</v>
      </c>
      <c r="H317" s="123">
        <f t="shared" si="47"/>
        <v>603.26086956521738</v>
      </c>
    </row>
    <row r="318" spans="1:8" x14ac:dyDescent="0.2">
      <c r="A318" s="14"/>
      <c r="B318" s="29" t="s">
        <v>195</v>
      </c>
      <c r="C318" s="50" t="s">
        <v>196</v>
      </c>
      <c r="D318" s="25">
        <v>362</v>
      </c>
      <c r="E318" s="75">
        <f>'[1]Buget 2024'!D318</f>
        <v>3882</v>
      </c>
      <c r="G318" s="122">
        <f t="shared" si="46"/>
        <v>3520</v>
      </c>
      <c r="H318" s="123">
        <f t="shared" si="47"/>
        <v>972.37569060773478</v>
      </c>
    </row>
    <row r="319" spans="1:8" x14ac:dyDescent="0.2">
      <c r="A319" s="14" t="s">
        <v>29</v>
      </c>
      <c r="B319" s="7" t="s">
        <v>110</v>
      </c>
      <c r="C319" s="4" t="s">
        <v>111</v>
      </c>
      <c r="D319" s="76"/>
      <c r="E319" s="13"/>
      <c r="G319" s="122">
        <f t="shared" si="46"/>
        <v>0</v>
      </c>
      <c r="H319" s="123" t="e">
        <f t="shared" si="47"/>
        <v>#DIV/0!</v>
      </c>
    </row>
    <row r="320" spans="1:8" x14ac:dyDescent="0.2">
      <c r="A320" s="14"/>
      <c r="B320" s="8" t="s">
        <v>193</v>
      </c>
      <c r="C320" s="49" t="s">
        <v>194</v>
      </c>
      <c r="D320" s="25">
        <v>3208</v>
      </c>
      <c r="E320" s="75">
        <f>'[1]Buget 2024'!D320</f>
        <v>4600</v>
      </c>
      <c r="G320" s="122">
        <f t="shared" si="46"/>
        <v>1392</v>
      </c>
      <c r="H320" s="123">
        <f t="shared" si="47"/>
        <v>43.391521197007485</v>
      </c>
    </row>
    <row r="321" spans="1:8" x14ac:dyDescent="0.2">
      <c r="A321" s="14"/>
      <c r="B321" s="29" t="s">
        <v>195</v>
      </c>
      <c r="C321" s="50" t="s">
        <v>196</v>
      </c>
      <c r="D321" s="25">
        <v>963</v>
      </c>
      <c r="E321" s="75">
        <f>'[1]Buget 2024'!D321</f>
        <v>4600</v>
      </c>
      <c r="G321" s="122">
        <f t="shared" si="46"/>
        <v>3637</v>
      </c>
      <c r="H321" s="123">
        <f t="shared" si="47"/>
        <v>377.67393561786082</v>
      </c>
    </row>
    <row r="322" spans="1:8" x14ac:dyDescent="0.2">
      <c r="A322" s="14" t="s">
        <v>29</v>
      </c>
      <c r="B322" s="7" t="s">
        <v>112</v>
      </c>
      <c r="C322" s="4" t="s">
        <v>243</v>
      </c>
      <c r="D322" s="76"/>
      <c r="E322" s="13"/>
      <c r="G322" s="122">
        <f t="shared" si="46"/>
        <v>0</v>
      </c>
      <c r="H322" s="123" t="e">
        <f t="shared" si="47"/>
        <v>#DIV/0!</v>
      </c>
    </row>
    <row r="323" spans="1:8" x14ac:dyDescent="0.2">
      <c r="A323" s="14"/>
      <c r="B323" s="8" t="s">
        <v>193</v>
      </c>
      <c r="C323" s="49" t="s">
        <v>194</v>
      </c>
      <c r="D323" s="25">
        <v>1</v>
      </c>
      <c r="E323" s="75">
        <f>'[1]Buget 2024'!D323</f>
        <v>17</v>
      </c>
      <c r="G323" s="122">
        <f t="shared" si="46"/>
        <v>16</v>
      </c>
      <c r="H323" s="123">
        <f t="shared" si="47"/>
        <v>1600</v>
      </c>
    </row>
    <row r="324" spans="1:8" x14ac:dyDescent="0.2">
      <c r="A324" s="14"/>
      <c r="B324" s="29" t="s">
        <v>195</v>
      </c>
      <c r="C324" s="50" t="s">
        <v>196</v>
      </c>
      <c r="D324" s="25">
        <v>1</v>
      </c>
      <c r="E324" s="75">
        <f>'[1]Buget 2024'!D324</f>
        <v>17</v>
      </c>
      <c r="G324" s="122">
        <f t="shared" si="46"/>
        <v>16</v>
      </c>
      <c r="H324" s="123">
        <f t="shared" si="47"/>
        <v>1600</v>
      </c>
    </row>
    <row r="325" spans="1:8" x14ac:dyDescent="0.2">
      <c r="A325" s="14" t="s">
        <v>29</v>
      </c>
      <c r="B325" s="7" t="s">
        <v>113</v>
      </c>
      <c r="C325" s="4" t="s">
        <v>185</v>
      </c>
      <c r="D325" s="76"/>
      <c r="E325" s="13"/>
      <c r="G325" s="122">
        <f t="shared" si="46"/>
        <v>0</v>
      </c>
      <c r="H325" s="123" t="e">
        <f t="shared" si="47"/>
        <v>#DIV/0!</v>
      </c>
    </row>
    <row r="326" spans="1:8" x14ac:dyDescent="0.2">
      <c r="A326" s="14"/>
      <c r="B326" s="8" t="s">
        <v>193</v>
      </c>
      <c r="C326" s="49" t="s">
        <v>194</v>
      </c>
      <c r="D326" s="25">
        <v>60702</v>
      </c>
      <c r="E326" s="75">
        <f>'[1]Buget 2024'!D326</f>
        <v>265851</v>
      </c>
      <c r="G326" s="122">
        <f t="shared" si="46"/>
        <v>205149</v>
      </c>
      <c r="H326" s="123">
        <f t="shared" si="47"/>
        <v>337.96085796184639</v>
      </c>
    </row>
    <row r="327" spans="1:8" x14ac:dyDescent="0.2">
      <c r="A327" s="14"/>
      <c r="B327" s="29" t="s">
        <v>195</v>
      </c>
      <c r="C327" s="50" t="s">
        <v>196</v>
      </c>
      <c r="D327" s="25">
        <v>60067</v>
      </c>
      <c r="E327" s="75">
        <f>'[1]Buget 2024'!D327</f>
        <v>265851</v>
      </c>
      <c r="G327" s="122">
        <f t="shared" si="46"/>
        <v>205784</v>
      </c>
      <c r="H327" s="123">
        <f t="shared" si="47"/>
        <v>342.59077363610635</v>
      </c>
    </row>
    <row r="328" spans="1:8" ht="25.5" x14ac:dyDescent="0.2">
      <c r="A328" s="22" t="s">
        <v>29</v>
      </c>
      <c r="B328" s="22">
        <v>56</v>
      </c>
      <c r="C328" s="96" t="s">
        <v>198</v>
      </c>
      <c r="D328" s="26"/>
      <c r="E328" s="26"/>
      <c r="G328" s="122">
        <f t="shared" si="46"/>
        <v>0</v>
      </c>
      <c r="H328" s="123" t="e">
        <f t="shared" si="47"/>
        <v>#DIV/0!</v>
      </c>
    </row>
    <row r="329" spans="1:8" x14ac:dyDescent="0.2">
      <c r="A329" s="22"/>
      <c r="B329" s="11" t="s">
        <v>193</v>
      </c>
      <c r="C329" s="21" t="s">
        <v>194</v>
      </c>
      <c r="D329" s="26">
        <f>D332+D344+D350</f>
        <v>171</v>
      </c>
      <c r="E329" s="26">
        <f>E332+E344+E350</f>
        <v>8254</v>
      </c>
      <c r="G329" s="122">
        <f t="shared" si="46"/>
        <v>8083</v>
      </c>
      <c r="H329" s="123">
        <f t="shared" si="47"/>
        <v>4726.9005847953213</v>
      </c>
    </row>
    <row r="330" spans="1:8" x14ac:dyDescent="0.2">
      <c r="A330" s="22"/>
      <c r="B330" s="11" t="s">
        <v>195</v>
      </c>
      <c r="C330" s="21" t="s">
        <v>196</v>
      </c>
      <c r="D330" s="26">
        <f>D333+D345+D351</f>
        <v>166</v>
      </c>
      <c r="E330" s="26">
        <f>E333+E345+E351</f>
        <v>5874</v>
      </c>
      <c r="G330" s="122">
        <f t="shared" si="46"/>
        <v>5708</v>
      </c>
      <c r="H330" s="123">
        <f t="shared" si="47"/>
        <v>3438.5542168674697</v>
      </c>
    </row>
    <row r="331" spans="1:8" ht="25.5" x14ac:dyDescent="0.2">
      <c r="A331" s="27" t="s">
        <v>29</v>
      </c>
      <c r="B331" s="27" t="s">
        <v>336</v>
      </c>
      <c r="C331" s="60" t="s">
        <v>337</v>
      </c>
      <c r="D331" s="61"/>
      <c r="E331" s="61"/>
      <c r="G331" s="122">
        <f t="shared" si="46"/>
        <v>0</v>
      </c>
      <c r="H331" s="123" t="e">
        <f t="shared" si="47"/>
        <v>#DIV/0!</v>
      </c>
    </row>
    <row r="332" spans="1:8" x14ac:dyDescent="0.2">
      <c r="A332" s="27"/>
      <c r="B332" s="11" t="s">
        <v>193</v>
      </c>
      <c r="C332" s="21" t="s">
        <v>194</v>
      </c>
      <c r="D332" s="61">
        <f t="shared" ref="D332:E333" si="50">D335+D338+D341</f>
        <v>134</v>
      </c>
      <c r="E332" s="61">
        <f t="shared" si="50"/>
        <v>6890</v>
      </c>
      <c r="G332" s="122">
        <f t="shared" si="46"/>
        <v>6756</v>
      </c>
      <c r="H332" s="123">
        <f t="shared" si="47"/>
        <v>5041.7910447761196</v>
      </c>
    </row>
    <row r="333" spans="1:8" x14ac:dyDescent="0.2">
      <c r="A333" s="27"/>
      <c r="B333" s="11" t="s">
        <v>195</v>
      </c>
      <c r="C333" s="21" t="s">
        <v>196</v>
      </c>
      <c r="D333" s="61">
        <f t="shared" si="50"/>
        <v>129</v>
      </c>
      <c r="E333" s="61">
        <f t="shared" si="50"/>
        <v>4510</v>
      </c>
      <c r="G333" s="122">
        <f t="shared" si="46"/>
        <v>4381</v>
      </c>
      <c r="H333" s="123">
        <f t="shared" si="47"/>
        <v>3396.1240310077519</v>
      </c>
    </row>
    <row r="334" spans="1:8" x14ac:dyDescent="0.2">
      <c r="A334" s="62" t="s">
        <v>29</v>
      </c>
      <c r="B334" s="62" t="s">
        <v>338</v>
      </c>
      <c r="C334" s="57" t="s">
        <v>244</v>
      </c>
      <c r="D334" s="58"/>
      <c r="E334" s="58"/>
      <c r="G334" s="122">
        <f t="shared" si="46"/>
        <v>0</v>
      </c>
      <c r="H334" s="123" t="e">
        <f t="shared" si="47"/>
        <v>#DIV/0!</v>
      </c>
    </row>
    <row r="335" spans="1:8" x14ac:dyDescent="0.2">
      <c r="A335" s="62"/>
      <c r="B335" s="8" t="s">
        <v>193</v>
      </c>
      <c r="C335" s="49" t="s">
        <v>194</v>
      </c>
      <c r="D335" s="25"/>
      <c r="E335" s="75">
        <f>'[1]Buget 2024'!D335</f>
        <v>1017</v>
      </c>
      <c r="G335" s="122">
        <f t="shared" si="46"/>
        <v>1017</v>
      </c>
      <c r="H335" s="123" t="e">
        <f t="shared" si="47"/>
        <v>#DIV/0!</v>
      </c>
    </row>
    <row r="336" spans="1:8" x14ac:dyDescent="0.2">
      <c r="A336" s="62"/>
      <c r="B336" s="29" t="s">
        <v>195</v>
      </c>
      <c r="C336" s="50" t="s">
        <v>196</v>
      </c>
      <c r="D336" s="25"/>
      <c r="E336" s="75">
        <f>'[1]Buget 2024'!D336</f>
        <v>589</v>
      </c>
      <c r="G336" s="122">
        <f t="shared" si="46"/>
        <v>589</v>
      </c>
      <c r="H336" s="123" t="e">
        <f t="shared" si="47"/>
        <v>#DIV/0!</v>
      </c>
    </row>
    <row r="337" spans="1:8" x14ac:dyDescent="0.2">
      <c r="A337" s="8" t="s">
        <v>29</v>
      </c>
      <c r="B337" s="8" t="s">
        <v>339</v>
      </c>
      <c r="C337" s="63" t="s">
        <v>247</v>
      </c>
      <c r="D337" s="64"/>
      <c r="E337" s="64"/>
      <c r="G337" s="122">
        <f t="shared" si="46"/>
        <v>0</v>
      </c>
      <c r="H337" s="123" t="e">
        <f t="shared" si="47"/>
        <v>#DIV/0!</v>
      </c>
    </row>
    <row r="338" spans="1:8" x14ac:dyDescent="0.2">
      <c r="A338" s="8"/>
      <c r="B338" s="8" t="s">
        <v>193</v>
      </c>
      <c r="C338" s="49" t="s">
        <v>194</v>
      </c>
      <c r="D338" s="25">
        <v>134</v>
      </c>
      <c r="E338" s="75">
        <f>'[1]Buget 2024'!D338</f>
        <v>5748</v>
      </c>
      <c r="G338" s="122">
        <f t="shared" ref="G338:G401" si="51">E338-D338</f>
        <v>5614</v>
      </c>
      <c r="H338" s="123">
        <f t="shared" ref="H338:H401" si="52">G338/D338*100</f>
        <v>4189.5522388059708</v>
      </c>
    </row>
    <row r="339" spans="1:8" x14ac:dyDescent="0.2">
      <c r="A339" s="8"/>
      <c r="B339" s="29" t="s">
        <v>195</v>
      </c>
      <c r="C339" s="50" t="s">
        <v>196</v>
      </c>
      <c r="D339" s="25">
        <v>129</v>
      </c>
      <c r="E339" s="75">
        <f>'[1]Buget 2024'!D339</f>
        <v>3844</v>
      </c>
      <c r="G339" s="122">
        <f t="shared" si="51"/>
        <v>3715</v>
      </c>
      <c r="H339" s="123">
        <f t="shared" si="52"/>
        <v>2879.8449612403101</v>
      </c>
    </row>
    <row r="340" spans="1:8" x14ac:dyDescent="0.2">
      <c r="A340" s="8" t="s">
        <v>29</v>
      </c>
      <c r="B340" s="8" t="s">
        <v>340</v>
      </c>
      <c r="C340" s="63" t="s">
        <v>115</v>
      </c>
      <c r="D340" s="64"/>
      <c r="E340" s="64"/>
      <c r="G340" s="122">
        <f t="shared" si="51"/>
        <v>0</v>
      </c>
      <c r="H340" s="123" t="e">
        <f t="shared" si="52"/>
        <v>#DIV/0!</v>
      </c>
    </row>
    <row r="341" spans="1:8" x14ac:dyDescent="0.2">
      <c r="A341" s="8"/>
      <c r="B341" s="8" t="s">
        <v>193</v>
      </c>
      <c r="C341" s="49" t="s">
        <v>194</v>
      </c>
      <c r="D341" s="25"/>
      <c r="E341" s="75">
        <f>'[1]Buget 2024'!D341</f>
        <v>125</v>
      </c>
      <c r="G341" s="122">
        <f t="shared" si="51"/>
        <v>125</v>
      </c>
      <c r="H341" s="123" t="e">
        <f t="shared" si="52"/>
        <v>#DIV/0!</v>
      </c>
    </row>
    <row r="342" spans="1:8" x14ac:dyDescent="0.2">
      <c r="A342" s="8"/>
      <c r="B342" s="29" t="s">
        <v>195</v>
      </c>
      <c r="C342" s="50" t="s">
        <v>196</v>
      </c>
      <c r="D342" s="25"/>
      <c r="E342" s="75">
        <f>'[1]Buget 2024'!D342</f>
        <v>77</v>
      </c>
      <c r="G342" s="122">
        <f t="shared" si="51"/>
        <v>77</v>
      </c>
      <c r="H342" s="123" t="e">
        <f t="shared" si="52"/>
        <v>#DIV/0!</v>
      </c>
    </row>
    <row r="343" spans="1:8" ht="38.25" x14ac:dyDescent="0.2">
      <c r="A343" s="27" t="s">
        <v>29</v>
      </c>
      <c r="B343" s="27" t="s">
        <v>381</v>
      </c>
      <c r="C343" s="60" t="s">
        <v>382</v>
      </c>
      <c r="D343" s="61"/>
      <c r="E343" s="61"/>
      <c r="G343" s="122">
        <f t="shared" si="51"/>
        <v>0</v>
      </c>
      <c r="H343" s="123" t="e">
        <f t="shared" si="52"/>
        <v>#DIV/0!</v>
      </c>
    </row>
    <row r="344" spans="1:8" x14ac:dyDescent="0.2">
      <c r="A344" s="27"/>
      <c r="B344" s="11" t="s">
        <v>193</v>
      </c>
      <c r="C344" s="21" t="s">
        <v>194</v>
      </c>
      <c r="D344" s="61">
        <f>D347</f>
        <v>0</v>
      </c>
      <c r="E344" s="61">
        <f>E347</f>
        <v>515</v>
      </c>
      <c r="G344" s="122">
        <f t="shared" si="51"/>
        <v>515</v>
      </c>
      <c r="H344" s="123" t="e">
        <f t="shared" si="52"/>
        <v>#DIV/0!</v>
      </c>
    </row>
    <row r="345" spans="1:8" x14ac:dyDescent="0.2">
      <c r="A345" s="27"/>
      <c r="B345" s="11" t="s">
        <v>195</v>
      </c>
      <c r="C345" s="21" t="s">
        <v>196</v>
      </c>
      <c r="D345" s="61">
        <f>D348</f>
        <v>0</v>
      </c>
      <c r="E345" s="61">
        <f>E348</f>
        <v>515</v>
      </c>
      <c r="G345" s="122">
        <f t="shared" si="51"/>
        <v>515</v>
      </c>
      <c r="H345" s="123" t="e">
        <f t="shared" si="52"/>
        <v>#DIV/0!</v>
      </c>
    </row>
    <row r="346" spans="1:8" x14ac:dyDescent="0.2">
      <c r="A346" s="8" t="s">
        <v>29</v>
      </c>
      <c r="B346" s="8" t="s">
        <v>383</v>
      </c>
      <c r="C346" s="63" t="s">
        <v>247</v>
      </c>
      <c r="D346" s="25"/>
      <c r="E346" s="75"/>
      <c r="G346" s="122">
        <f t="shared" si="51"/>
        <v>0</v>
      </c>
      <c r="H346" s="123" t="e">
        <f t="shared" si="52"/>
        <v>#DIV/0!</v>
      </c>
    </row>
    <row r="347" spans="1:8" x14ac:dyDescent="0.2">
      <c r="A347" s="8"/>
      <c r="B347" s="8" t="s">
        <v>193</v>
      </c>
      <c r="C347" s="49" t="s">
        <v>194</v>
      </c>
      <c r="D347" s="25"/>
      <c r="E347" s="75">
        <f>'[1]Buget 2024'!D347</f>
        <v>515</v>
      </c>
      <c r="G347" s="122">
        <f t="shared" si="51"/>
        <v>515</v>
      </c>
      <c r="H347" s="123" t="e">
        <f t="shared" si="52"/>
        <v>#DIV/0!</v>
      </c>
    </row>
    <row r="348" spans="1:8" x14ac:dyDescent="0.2">
      <c r="A348" s="8"/>
      <c r="B348" s="29" t="s">
        <v>195</v>
      </c>
      <c r="C348" s="50" t="s">
        <v>196</v>
      </c>
      <c r="D348" s="25"/>
      <c r="E348" s="75">
        <f>'[1]Buget 2024'!D348</f>
        <v>515</v>
      </c>
      <c r="G348" s="122">
        <f t="shared" si="51"/>
        <v>515</v>
      </c>
      <c r="H348" s="123" t="e">
        <f t="shared" si="52"/>
        <v>#DIV/0!</v>
      </c>
    </row>
    <row r="349" spans="1:8" x14ac:dyDescent="0.2">
      <c r="A349" s="27" t="s">
        <v>29</v>
      </c>
      <c r="B349" s="27" t="s">
        <v>361</v>
      </c>
      <c r="C349" s="60" t="s">
        <v>362</v>
      </c>
      <c r="D349" s="61"/>
      <c r="E349" s="61"/>
      <c r="G349" s="122">
        <f t="shared" si="51"/>
        <v>0</v>
      </c>
      <c r="H349" s="123" t="e">
        <f t="shared" si="52"/>
        <v>#DIV/0!</v>
      </c>
    </row>
    <row r="350" spans="1:8" x14ac:dyDescent="0.2">
      <c r="A350" s="27"/>
      <c r="B350" s="11" t="s">
        <v>193</v>
      </c>
      <c r="C350" s="21" t="s">
        <v>194</v>
      </c>
      <c r="D350" s="61">
        <f>D353</f>
        <v>37</v>
      </c>
      <c r="E350" s="61">
        <f>E353</f>
        <v>849</v>
      </c>
      <c r="G350" s="122">
        <f t="shared" si="51"/>
        <v>812</v>
      </c>
      <c r="H350" s="123">
        <f t="shared" si="52"/>
        <v>2194.5945945945946</v>
      </c>
    </row>
    <row r="351" spans="1:8" x14ac:dyDescent="0.2">
      <c r="A351" s="27"/>
      <c r="B351" s="11" t="s">
        <v>195</v>
      </c>
      <c r="C351" s="21" t="s">
        <v>196</v>
      </c>
      <c r="D351" s="61">
        <f>D354</f>
        <v>37</v>
      </c>
      <c r="E351" s="61">
        <f>E354</f>
        <v>849</v>
      </c>
      <c r="G351" s="122">
        <f t="shared" si="51"/>
        <v>812</v>
      </c>
      <c r="H351" s="123">
        <f t="shared" si="52"/>
        <v>2194.5945945945946</v>
      </c>
    </row>
    <row r="352" spans="1:8" x14ac:dyDescent="0.2">
      <c r="A352" s="8" t="s">
        <v>29</v>
      </c>
      <c r="B352" s="8" t="s">
        <v>363</v>
      </c>
      <c r="C352" s="63" t="s">
        <v>247</v>
      </c>
      <c r="D352" s="25"/>
      <c r="E352" s="75"/>
      <c r="G352" s="122">
        <f t="shared" si="51"/>
        <v>0</v>
      </c>
      <c r="H352" s="123" t="e">
        <f t="shared" si="52"/>
        <v>#DIV/0!</v>
      </c>
    </row>
    <row r="353" spans="1:8" x14ac:dyDescent="0.2">
      <c r="A353" s="8"/>
      <c r="B353" s="8" t="s">
        <v>193</v>
      </c>
      <c r="C353" s="49" t="s">
        <v>194</v>
      </c>
      <c r="D353" s="25">
        <v>37</v>
      </c>
      <c r="E353" s="75">
        <f>'[1]Buget 2024'!D353</f>
        <v>849</v>
      </c>
      <c r="G353" s="122">
        <f t="shared" si="51"/>
        <v>812</v>
      </c>
      <c r="H353" s="123">
        <f t="shared" si="52"/>
        <v>2194.5945945945946</v>
      </c>
    </row>
    <row r="354" spans="1:8" x14ac:dyDescent="0.2">
      <c r="A354" s="8"/>
      <c r="B354" s="29" t="s">
        <v>195</v>
      </c>
      <c r="C354" s="50" t="s">
        <v>196</v>
      </c>
      <c r="D354" s="25">
        <v>37</v>
      </c>
      <c r="E354" s="75">
        <f>'[1]Buget 2024'!D354</f>
        <v>849</v>
      </c>
      <c r="G354" s="122">
        <f t="shared" si="51"/>
        <v>812</v>
      </c>
      <c r="H354" s="123">
        <f t="shared" si="52"/>
        <v>2194.5945945945946</v>
      </c>
    </row>
    <row r="355" spans="1:8" hidden="1" x14ac:dyDescent="0.2">
      <c r="A355" s="11" t="s">
        <v>29</v>
      </c>
      <c r="B355" s="11">
        <v>57</v>
      </c>
      <c r="C355" s="1" t="s">
        <v>270</v>
      </c>
      <c r="D355" s="12"/>
      <c r="E355" s="12"/>
      <c r="G355" s="122">
        <f t="shared" si="51"/>
        <v>0</v>
      </c>
      <c r="H355" s="123" t="e">
        <f t="shared" si="52"/>
        <v>#DIV/0!</v>
      </c>
    </row>
    <row r="356" spans="1:8" hidden="1" x14ac:dyDescent="0.2">
      <c r="A356" s="11"/>
      <c r="B356" s="11" t="s">
        <v>193</v>
      </c>
      <c r="C356" s="21" t="s">
        <v>194</v>
      </c>
      <c r="D356" s="12">
        <f t="shared" ref="D356:E357" si="53">D359</f>
        <v>0</v>
      </c>
      <c r="E356" s="12">
        <f t="shared" si="53"/>
        <v>0</v>
      </c>
      <c r="G356" s="122">
        <f t="shared" si="51"/>
        <v>0</v>
      </c>
      <c r="H356" s="123" t="e">
        <f t="shared" si="52"/>
        <v>#DIV/0!</v>
      </c>
    </row>
    <row r="357" spans="1:8" hidden="1" x14ac:dyDescent="0.2">
      <c r="A357" s="11"/>
      <c r="B357" s="11" t="s">
        <v>195</v>
      </c>
      <c r="C357" s="21" t="s">
        <v>196</v>
      </c>
      <c r="D357" s="12">
        <f t="shared" si="53"/>
        <v>0</v>
      </c>
      <c r="E357" s="12">
        <f t="shared" si="53"/>
        <v>0</v>
      </c>
      <c r="G357" s="122">
        <f t="shared" si="51"/>
        <v>0</v>
      </c>
      <c r="H357" s="123" t="e">
        <f t="shared" si="52"/>
        <v>#DIV/0!</v>
      </c>
    </row>
    <row r="358" spans="1:8" hidden="1" x14ac:dyDescent="0.2">
      <c r="A358" s="11" t="s">
        <v>29</v>
      </c>
      <c r="B358" s="11" t="s">
        <v>275</v>
      </c>
      <c r="C358" s="1" t="s">
        <v>271</v>
      </c>
      <c r="D358" s="12"/>
      <c r="E358" s="12"/>
      <c r="G358" s="122">
        <f t="shared" si="51"/>
        <v>0</v>
      </c>
      <c r="H358" s="123" t="e">
        <f t="shared" si="52"/>
        <v>#DIV/0!</v>
      </c>
    </row>
    <row r="359" spans="1:8" hidden="1" x14ac:dyDescent="0.2">
      <c r="A359" s="11"/>
      <c r="B359" s="11" t="s">
        <v>193</v>
      </c>
      <c r="C359" s="21" t="s">
        <v>194</v>
      </c>
      <c r="D359" s="12">
        <f t="shared" ref="D359:E360" si="54">D362</f>
        <v>0</v>
      </c>
      <c r="E359" s="12">
        <f t="shared" si="54"/>
        <v>0</v>
      </c>
      <c r="G359" s="122">
        <f t="shared" si="51"/>
        <v>0</v>
      </c>
      <c r="H359" s="123" t="e">
        <f t="shared" si="52"/>
        <v>#DIV/0!</v>
      </c>
    </row>
    <row r="360" spans="1:8" hidden="1" x14ac:dyDescent="0.2">
      <c r="A360" s="11"/>
      <c r="B360" s="11" t="s">
        <v>195</v>
      </c>
      <c r="C360" s="21" t="s">
        <v>196</v>
      </c>
      <c r="D360" s="12">
        <f t="shared" si="54"/>
        <v>0</v>
      </c>
      <c r="E360" s="12">
        <f t="shared" si="54"/>
        <v>0</v>
      </c>
      <c r="G360" s="122">
        <f t="shared" si="51"/>
        <v>0</v>
      </c>
      <c r="H360" s="123" t="e">
        <f t="shared" si="52"/>
        <v>#DIV/0!</v>
      </c>
    </row>
    <row r="361" spans="1:8" hidden="1" x14ac:dyDescent="0.2">
      <c r="A361" s="14" t="s">
        <v>29</v>
      </c>
      <c r="B361" s="14" t="s">
        <v>276</v>
      </c>
      <c r="C361" s="4" t="s">
        <v>272</v>
      </c>
      <c r="D361" s="13"/>
      <c r="E361" s="13"/>
      <c r="G361" s="122">
        <f t="shared" si="51"/>
        <v>0</v>
      </c>
      <c r="H361" s="123" t="e">
        <f t="shared" si="52"/>
        <v>#DIV/0!</v>
      </c>
    </row>
    <row r="362" spans="1:8" hidden="1" x14ac:dyDescent="0.2">
      <c r="A362" s="14"/>
      <c r="B362" s="8" t="s">
        <v>193</v>
      </c>
      <c r="C362" s="49" t="s">
        <v>194</v>
      </c>
      <c r="D362" s="25"/>
      <c r="E362" s="75">
        <f>'[1]Buget 2024'!D362</f>
        <v>0</v>
      </c>
      <c r="G362" s="122">
        <f t="shared" si="51"/>
        <v>0</v>
      </c>
      <c r="H362" s="123" t="e">
        <f t="shared" si="52"/>
        <v>#DIV/0!</v>
      </c>
    </row>
    <row r="363" spans="1:8" hidden="1" x14ac:dyDescent="0.2">
      <c r="A363" s="14"/>
      <c r="B363" s="29" t="s">
        <v>195</v>
      </c>
      <c r="C363" s="50" t="s">
        <v>196</v>
      </c>
      <c r="D363" s="25"/>
      <c r="E363" s="75">
        <f>'[1]Buget 2024'!D363</f>
        <v>0</v>
      </c>
      <c r="G363" s="122">
        <f t="shared" si="51"/>
        <v>0</v>
      </c>
      <c r="H363" s="123" t="e">
        <f t="shared" si="52"/>
        <v>#DIV/0!</v>
      </c>
    </row>
    <row r="364" spans="1:8" ht="38.25" hidden="1" x14ac:dyDescent="0.2">
      <c r="A364" s="22" t="s">
        <v>29</v>
      </c>
      <c r="B364" s="22" t="s">
        <v>34</v>
      </c>
      <c r="C364" s="36" t="s">
        <v>199</v>
      </c>
      <c r="D364" s="26"/>
      <c r="E364" s="26"/>
      <c r="G364" s="122">
        <f t="shared" si="51"/>
        <v>0</v>
      </c>
      <c r="H364" s="123" t="e">
        <f t="shared" si="52"/>
        <v>#DIV/0!</v>
      </c>
    </row>
    <row r="365" spans="1:8" hidden="1" x14ac:dyDescent="0.2">
      <c r="A365" s="22"/>
      <c r="B365" s="11" t="s">
        <v>193</v>
      </c>
      <c r="C365" s="21" t="s">
        <v>194</v>
      </c>
      <c r="D365" s="26">
        <f>D368+D389+D419+D380+D398+D410</f>
        <v>0</v>
      </c>
      <c r="E365" s="26">
        <f t="shared" ref="E365:E366" si="55">E368+E389+E419+E380+E398+E410</f>
        <v>0</v>
      </c>
      <c r="G365" s="122">
        <f t="shared" si="51"/>
        <v>0</v>
      </c>
      <c r="H365" s="123" t="e">
        <f t="shared" si="52"/>
        <v>#DIV/0!</v>
      </c>
    </row>
    <row r="366" spans="1:8" hidden="1" x14ac:dyDescent="0.2">
      <c r="A366" s="22"/>
      <c r="B366" s="11" t="s">
        <v>195</v>
      </c>
      <c r="C366" s="21" t="s">
        <v>196</v>
      </c>
      <c r="D366" s="26">
        <f>D369+D390+D420+D381+D399+D411</f>
        <v>0</v>
      </c>
      <c r="E366" s="26">
        <f t="shared" si="55"/>
        <v>0</v>
      </c>
      <c r="G366" s="122">
        <f t="shared" si="51"/>
        <v>0</v>
      </c>
      <c r="H366" s="123" t="e">
        <f t="shared" si="52"/>
        <v>#DIV/0!</v>
      </c>
    </row>
    <row r="367" spans="1:8" ht="23.25" hidden="1" customHeight="1" x14ac:dyDescent="0.2">
      <c r="A367" s="27" t="s">
        <v>29</v>
      </c>
      <c r="B367" s="27" t="s">
        <v>116</v>
      </c>
      <c r="C367" s="60" t="s">
        <v>246</v>
      </c>
      <c r="D367" s="61"/>
      <c r="E367" s="61"/>
      <c r="G367" s="122">
        <f t="shared" si="51"/>
        <v>0</v>
      </c>
      <c r="H367" s="123" t="e">
        <f t="shared" si="52"/>
        <v>#DIV/0!</v>
      </c>
    </row>
    <row r="368" spans="1:8" hidden="1" x14ac:dyDescent="0.2">
      <c r="A368" s="27"/>
      <c r="B368" s="11" t="s">
        <v>193</v>
      </c>
      <c r="C368" s="21" t="s">
        <v>194</v>
      </c>
      <c r="D368" s="61">
        <f t="shared" ref="D368:E369" si="56">D371+D374+D377</f>
        <v>0</v>
      </c>
      <c r="E368" s="61">
        <f t="shared" si="56"/>
        <v>0</v>
      </c>
      <c r="G368" s="122">
        <f t="shared" si="51"/>
        <v>0</v>
      </c>
      <c r="H368" s="123" t="e">
        <f t="shared" si="52"/>
        <v>#DIV/0!</v>
      </c>
    </row>
    <row r="369" spans="1:8" hidden="1" x14ac:dyDescent="0.2">
      <c r="A369" s="27"/>
      <c r="B369" s="11" t="s">
        <v>195</v>
      </c>
      <c r="C369" s="21" t="s">
        <v>196</v>
      </c>
      <c r="D369" s="61">
        <f t="shared" si="56"/>
        <v>0</v>
      </c>
      <c r="E369" s="61">
        <f t="shared" si="56"/>
        <v>0</v>
      </c>
      <c r="G369" s="122">
        <f t="shared" si="51"/>
        <v>0</v>
      </c>
      <c r="H369" s="123" t="e">
        <f t="shared" si="52"/>
        <v>#DIV/0!</v>
      </c>
    </row>
    <row r="370" spans="1:8" hidden="1" x14ac:dyDescent="0.2">
      <c r="A370" s="62" t="s">
        <v>29</v>
      </c>
      <c r="B370" s="62" t="s">
        <v>117</v>
      </c>
      <c r="C370" s="57" t="s">
        <v>244</v>
      </c>
      <c r="D370" s="58"/>
      <c r="E370" s="58"/>
      <c r="G370" s="122">
        <f t="shared" si="51"/>
        <v>0</v>
      </c>
      <c r="H370" s="123" t="e">
        <f t="shared" si="52"/>
        <v>#DIV/0!</v>
      </c>
    </row>
    <row r="371" spans="1:8" hidden="1" x14ac:dyDescent="0.2">
      <c r="A371" s="62"/>
      <c r="B371" s="8" t="s">
        <v>193</v>
      </c>
      <c r="C371" s="49" t="s">
        <v>194</v>
      </c>
      <c r="D371" s="25"/>
      <c r="E371" s="75">
        <f>'[1]Buget 2024'!D371</f>
        <v>0</v>
      </c>
      <c r="G371" s="122">
        <f t="shared" si="51"/>
        <v>0</v>
      </c>
      <c r="H371" s="123" t="e">
        <f t="shared" si="52"/>
        <v>#DIV/0!</v>
      </c>
    </row>
    <row r="372" spans="1:8" hidden="1" x14ac:dyDescent="0.2">
      <c r="A372" s="62"/>
      <c r="B372" s="29" t="s">
        <v>195</v>
      </c>
      <c r="C372" s="50" t="s">
        <v>196</v>
      </c>
      <c r="D372" s="25"/>
      <c r="E372" s="75">
        <f>'[1]Buget 2024'!D372</f>
        <v>0</v>
      </c>
      <c r="G372" s="122">
        <f t="shared" si="51"/>
        <v>0</v>
      </c>
      <c r="H372" s="123" t="e">
        <f t="shared" si="52"/>
        <v>#DIV/0!</v>
      </c>
    </row>
    <row r="373" spans="1:8" hidden="1" x14ac:dyDescent="0.2">
      <c r="A373" s="8" t="s">
        <v>29</v>
      </c>
      <c r="B373" s="8" t="s">
        <v>118</v>
      </c>
      <c r="C373" s="63" t="s">
        <v>247</v>
      </c>
      <c r="D373" s="102"/>
      <c r="E373" s="64"/>
      <c r="G373" s="122">
        <f t="shared" si="51"/>
        <v>0</v>
      </c>
      <c r="H373" s="123" t="e">
        <f t="shared" si="52"/>
        <v>#DIV/0!</v>
      </c>
    </row>
    <row r="374" spans="1:8" hidden="1" x14ac:dyDescent="0.2">
      <c r="A374" s="8"/>
      <c r="B374" s="8" t="s">
        <v>193</v>
      </c>
      <c r="C374" s="49" t="s">
        <v>194</v>
      </c>
      <c r="D374" s="25"/>
      <c r="E374" s="75">
        <f>'[1]Buget 2024'!D374</f>
        <v>0</v>
      </c>
      <c r="G374" s="122">
        <f t="shared" si="51"/>
        <v>0</v>
      </c>
      <c r="H374" s="123" t="e">
        <f t="shared" si="52"/>
        <v>#DIV/0!</v>
      </c>
    </row>
    <row r="375" spans="1:8" hidden="1" x14ac:dyDescent="0.2">
      <c r="A375" s="8"/>
      <c r="B375" s="29" t="s">
        <v>195</v>
      </c>
      <c r="C375" s="50" t="s">
        <v>196</v>
      </c>
      <c r="D375" s="25"/>
      <c r="E375" s="75">
        <f>'[1]Buget 2024'!D375</f>
        <v>0</v>
      </c>
      <c r="G375" s="122">
        <f t="shared" si="51"/>
        <v>0</v>
      </c>
      <c r="H375" s="123" t="e">
        <f t="shared" si="52"/>
        <v>#DIV/0!</v>
      </c>
    </row>
    <row r="376" spans="1:8" hidden="1" x14ac:dyDescent="0.2">
      <c r="A376" s="8" t="s">
        <v>29</v>
      </c>
      <c r="B376" s="8" t="s">
        <v>119</v>
      </c>
      <c r="C376" s="57" t="s">
        <v>115</v>
      </c>
      <c r="D376" s="100"/>
      <c r="E376" s="58"/>
      <c r="G376" s="122">
        <f t="shared" si="51"/>
        <v>0</v>
      </c>
      <c r="H376" s="123" t="e">
        <f t="shared" si="52"/>
        <v>#DIV/0!</v>
      </c>
    </row>
    <row r="377" spans="1:8" hidden="1" x14ac:dyDescent="0.2">
      <c r="A377" s="8"/>
      <c r="B377" s="8" t="s">
        <v>193</v>
      </c>
      <c r="C377" s="49" t="s">
        <v>194</v>
      </c>
      <c r="D377" s="25"/>
      <c r="E377" s="75">
        <f>'[1]Buget 2024'!D377</f>
        <v>0</v>
      </c>
      <c r="G377" s="122">
        <f t="shared" si="51"/>
        <v>0</v>
      </c>
      <c r="H377" s="123" t="e">
        <f t="shared" si="52"/>
        <v>#DIV/0!</v>
      </c>
    </row>
    <row r="378" spans="1:8" hidden="1" x14ac:dyDescent="0.2">
      <c r="A378" s="8"/>
      <c r="B378" s="29" t="s">
        <v>195</v>
      </c>
      <c r="C378" s="50" t="s">
        <v>196</v>
      </c>
      <c r="D378" s="25"/>
      <c r="E378" s="75">
        <f>'[1]Buget 2024'!D378</f>
        <v>0</v>
      </c>
      <c r="G378" s="122">
        <f t="shared" si="51"/>
        <v>0</v>
      </c>
      <c r="H378" s="123" t="e">
        <f t="shared" si="52"/>
        <v>#DIV/0!</v>
      </c>
    </row>
    <row r="379" spans="1:8" hidden="1" x14ac:dyDescent="0.2">
      <c r="A379" s="27" t="s">
        <v>29</v>
      </c>
      <c r="B379" s="27" t="s">
        <v>280</v>
      </c>
      <c r="C379" s="60" t="s">
        <v>278</v>
      </c>
      <c r="D379" s="61"/>
      <c r="E379" s="61"/>
      <c r="G379" s="122">
        <f t="shared" si="51"/>
        <v>0</v>
      </c>
      <c r="H379" s="123" t="e">
        <f t="shared" si="52"/>
        <v>#DIV/0!</v>
      </c>
    </row>
    <row r="380" spans="1:8" hidden="1" x14ac:dyDescent="0.2">
      <c r="A380" s="27"/>
      <c r="B380" s="11" t="s">
        <v>193</v>
      </c>
      <c r="C380" s="21" t="s">
        <v>194</v>
      </c>
      <c r="D380" s="61">
        <f t="shared" ref="D380:E381" si="57">D383+D386</f>
        <v>0</v>
      </c>
      <c r="E380" s="61">
        <f t="shared" si="57"/>
        <v>0</v>
      </c>
      <c r="G380" s="122">
        <f t="shared" si="51"/>
        <v>0</v>
      </c>
      <c r="H380" s="123" t="e">
        <f t="shared" si="52"/>
        <v>#DIV/0!</v>
      </c>
    </row>
    <row r="381" spans="1:8" hidden="1" x14ac:dyDescent="0.2">
      <c r="A381" s="27"/>
      <c r="B381" s="11" t="s">
        <v>195</v>
      </c>
      <c r="C381" s="21" t="s">
        <v>196</v>
      </c>
      <c r="D381" s="61">
        <f t="shared" si="57"/>
        <v>0</v>
      </c>
      <c r="E381" s="61">
        <f t="shared" si="57"/>
        <v>0</v>
      </c>
      <c r="G381" s="122">
        <f t="shared" si="51"/>
        <v>0</v>
      </c>
      <c r="H381" s="123" t="e">
        <f t="shared" si="52"/>
        <v>#DIV/0!</v>
      </c>
    </row>
    <row r="382" spans="1:8" hidden="1" x14ac:dyDescent="0.2">
      <c r="A382" s="62" t="s">
        <v>29</v>
      </c>
      <c r="B382" s="62" t="s">
        <v>281</v>
      </c>
      <c r="C382" s="4" t="s">
        <v>244</v>
      </c>
      <c r="D382" s="13"/>
      <c r="E382" s="13"/>
      <c r="G382" s="122">
        <f t="shared" si="51"/>
        <v>0</v>
      </c>
      <c r="H382" s="123" t="e">
        <f t="shared" si="52"/>
        <v>#DIV/0!</v>
      </c>
    </row>
    <row r="383" spans="1:8" hidden="1" x14ac:dyDescent="0.2">
      <c r="A383" s="62"/>
      <c r="B383" s="8" t="s">
        <v>193</v>
      </c>
      <c r="C383" s="49" t="s">
        <v>194</v>
      </c>
      <c r="D383" s="25"/>
      <c r="E383" s="75">
        <f>'[1]Buget 2024'!D383</f>
        <v>0</v>
      </c>
      <c r="G383" s="122">
        <f t="shared" si="51"/>
        <v>0</v>
      </c>
      <c r="H383" s="123" t="e">
        <f t="shared" si="52"/>
        <v>#DIV/0!</v>
      </c>
    </row>
    <row r="384" spans="1:8" hidden="1" x14ac:dyDescent="0.2">
      <c r="A384" s="62"/>
      <c r="B384" s="29" t="s">
        <v>195</v>
      </c>
      <c r="C384" s="50" t="s">
        <v>196</v>
      </c>
      <c r="D384" s="25"/>
      <c r="E384" s="75">
        <f>'[1]Buget 2024'!D384</f>
        <v>0</v>
      </c>
      <c r="G384" s="122">
        <f t="shared" si="51"/>
        <v>0</v>
      </c>
      <c r="H384" s="123" t="e">
        <f t="shared" si="52"/>
        <v>#DIV/0!</v>
      </c>
    </row>
    <row r="385" spans="1:8" hidden="1" x14ac:dyDescent="0.2">
      <c r="A385" s="8" t="s">
        <v>29</v>
      </c>
      <c r="B385" s="8" t="s">
        <v>282</v>
      </c>
      <c r="C385" s="65" t="s">
        <v>247</v>
      </c>
      <c r="D385" s="66"/>
      <c r="E385" s="66"/>
      <c r="G385" s="122">
        <f t="shared" si="51"/>
        <v>0</v>
      </c>
      <c r="H385" s="123" t="e">
        <f t="shared" si="52"/>
        <v>#DIV/0!</v>
      </c>
    </row>
    <row r="386" spans="1:8" hidden="1" x14ac:dyDescent="0.2">
      <c r="A386" s="8"/>
      <c r="B386" s="8" t="s">
        <v>193</v>
      </c>
      <c r="C386" s="49" t="s">
        <v>194</v>
      </c>
      <c r="D386" s="25"/>
      <c r="E386" s="75">
        <f>'[1]Buget 2024'!D386</f>
        <v>0</v>
      </c>
      <c r="G386" s="122">
        <f t="shared" si="51"/>
        <v>0</v>
      </c>
      <c r="H386" s="123" t="e">
        <f t="shared" si="52"/>
        <v>#DIV/0!</v>
      </c>
    </row>
    <row r="387" spans="1:8" hidden="1" x14ac:dyDescent="0.2">
      <c r="A387" s="8"/>
      <c r="B387" s="29" t="s">
        <v>195</v>
      </c>
      <c r="C387" s="50" t="s">
        <v>196</v>
      </c>
      <c r="D387" s="25"/>
      <c r="E387" s="75">
        <f>'[1]Buget 2024'!D387</f>
        <v>0</v>
      </c>
      <c r="G387" s="122">
        <f t="shared" si="51"/>
        <v>0</v>
      </c>
      <c r="H387" s="123" t="e">
        <f t="shared" si="52"/>
        <v>#DIV/0!</v>
      </c>
    </row>
    <row r="388" spans="1:8" ht="17.25" hidden="1" customHeight="1" x14ac:dyDescent="0.2">
      <c r="A388" s="27" t="s">
        <v>29</v>
      </c>
      <c r="B388" s="27" t="s">
        <v>120</v>
      </c>
      <c r="C388" s="60" t="s">
        <v>121</v>
      </c>
      <c r="D388" s="61"/>
      <c r="E388" s="61"/>
      <c r="G388" s="122">
        <f t="shared" si="51"/>
        <v>0</v>
      </c>
      <c r="H388" s="123" t="e">
        <f t="shared" si="52"/>
        <v>#DIV/0!</v>
      </c>
    </row>
    <row r="389" spans="1:8" hidden="1" x14ac:dyDescent="0.2">
      <c r="A389" s="27"/>
      <c r="B389" s="11" t="s">
        <v>193</v>
      </c>
      <c r="C389" s="21" t="s">
        <v>194</v>
      </c>
      <c r="D389" s="61">
        <f t="shared" ref="D389:E390" si="58">D392+D395</f>
        <v>0</v>
      </c>
      <c r="E389" s="61">
        <f t="shared" si="58"/>
        <v>0</v>
      </c>
      <c r="G389" s="122">
        <f t="shared" si="51"/>
        <v>0</v>
      </c>
      <c r="H389" s="123" t="e">
        <f t="shared" si="52"/>
        <v>#DIV/0!</v>
      </c>
    </row>
    <row r="390" spans="1:8" hidden="1" x14ac:dyDescent="0.2">
      <c r="A390" s="27"/>
      <c r="B390" s="11" t="s">
        <v>195</v>
      </c>
      <c r="C390" s="21" t="s">
        <v>196</v>
      </c>
      <c r="D390" s="61">
        <f t="shared" si="58"/>
        <v>0</v>
      </c>
      <c r="E390" s="61">
        <f t="shared" si="58"/>
        <v>0</v>
      </c>
      <c r="G390" s="122">
        <f t="shared" si="51"/>
        <v>0</v>
      </c>
      <c r="H390" s="123" t="e">
        <f t="shared" si="52"/>
        <v>#DIV/0!</v>
      </c>
    </row>
    <row r="391" spans="1:8" hidden="1" x14ac:dyDescent="0.2">
      <c r="A391" s="62" t="s">
        <v>29</v>
      </c>
      <c r="B391" s="62" t="s">
        <v>122</v>
      </c>
      <c r="C391" s="4" t="s">
        <v>244</v>
      </c>
      <c r="D391" s="13"/>
      <c r="E391" s="13"/>
      <c r="G391" s="122">
        <f t="shared" si="51"/>
        <v>0</v>
      </c>
      <c r="H391" s="123" t="e">
        <f t="shared" si="52"/>
        <v>#DIV/0!</v>
      </c>
    </row>
    <row r="392" spans="1:8" hidden="1" x14ac:dyDescent="0.2">
      <c r="A392" s="62"/>
      <c r="B392" s="8" t="s">
        <v>193</v>
      </c>
      <c r="C392" s="49" t="s">
        <v>194</v>
      </c>
      <c r="D392" s="25"/>
      <c r="E392" s="75">
        <f>'[1]Buget 2024'!D392</f>
        <v>0</v>
      </c>
      <c r="G392" s="122">
        <f t="shared" si="51"/>
        <v>0</v>
      </c>
      <c r="H392" s="123" t="e">
        <f t="shared" si="52"/>
        <v>#DIV/0!</v>
      </c>
    </row>
    <row r="393" spans="1:8" hidden="1" x14ac:dyDescent="0.2">
      <c r="A393" s="62"/>
      <c r="B393" s="29" t="s">
        <v>195</v>
      </c>
      <c r="C393" s="50" t="s">
        <v>196</v>
      </c>
      <c r="D393" s="25"/>
      <c r="E393" s="75">
        <f>'[1]Buget 2024'!D393</f>
        <v>0</v>
      </c>
      <c r="G393" s="122">
        <f t="shared" si="51"/>
        <v>0</v>
      </c>
      <c r="H393" s="123" t="e">
        <f t="shared" si="52"/>
        <v>#DIV/0!</v>
      </c>
    </row>
    <row r="394" spans="1:8" hidden="1" x14ac:dyDescent="0.2">
      <c r="A394" s="8" t="s">
        <v>29</v>
      </c>
      <c r="B394" s="8" t="s">
        <v>123</v>
      </c>
      <c r="C394" s="65" t="s">
        <v>247</v>
      </c>
      <c r="D394" s="90"/>
      <c r="E394" s="66"/>
      <c r="G394" s="122">
        <f t="shared" si="51"/>
        <v>0</v>
      </c>
      <c r="H394" s="123" t="e">
        <f t="shared" si="52"/>
        <v>#DIV/0!</v>
      </c>
    </row>
    <row r="395" spans="1:8" hidden="1" x14ac:dyDescent="0.2">
      <c r="A395" s="8"/>
      <c r="B395" s="8" t="s">
        <v>193</v>
      </c>
      <c r="C395" s="49" t="s">
        <v>194</v>
      </c>
      <c r="D395" s="25"/>
      <c r="E395" s="75">
        <f>'[1]Buget 2024'!D395</f>
        <v>0</v>
      </c>
      <c r="G395" s="122">
        <f t="shared" si="51"/>
        <v>0</v>
      </c>
      <c r="H395" s="123" t="e">
        <f t="shared" si="52"/>
        <v>#DIV/0!</v>
      </c>
    </row>
    <row r="396" spans="1:8" hidden="1" x14ac:dyDescent="0.2">
      <c r="A396" s="8"/>
      <c r="B396" s="29" t="s">
        <v>195</v>
      </c>
      <c r="C396" s="50" t="s">
        <v>196</v>
      </c>
      <c r="D396" s="25"/>
      <c r="E396" s="75">
        <f>'[1]Buget 2024'!D396</f>
        <v>0</v>
      </c>
      <c r="G396" s="122">
        <f t="shared" si="51"/>
        <v>0</v>
      </c>
      <c r="H396" s="123" t="e">
        <f t="shared" si="52"/>
        <v>#DIV/0!</v>
      </c>
    </row>
    <row r="397" spans="1:8" hidden="1" x14ac:dyDescent="0.2">
      <c r="A397" s="27" t="s">
        <v>29</v>
      </c>
      <c r="B397" s="27" t="s">
        <v>298</v>
      </c>
      <c r="C397" s="78" t="s">
        <v>297</v>
      </c>
      <c r="D397" s="61"/>
      <c r="E397" s="61"/>
      <c r="G397" s="122">
        <f t="shared" si="51"/>
        <v>0</v>
      </c>
      <c r="H397" s="123" t="e">
        <f t="shared" si="52"/>
        <v>#DIV/0!</v>
      </c>
    </row>
    <row r="398" spans="1:8" hidden="1" x14ac:dyDescent="0.2">
      <c r="A398" s="27"/>
      <c r="B398" s="11" t="s">
        <v>193</v>
      </c>
      <c r="C398" s="21" t="s">
        <v>194</v>
      </c>
      <c r="D398" s="61">
        <f>D401+D404+D407</f>
        <v>0</v>
      </c>
      <c r="E398" s="61">
        <f t="shared" ref="E398:E399" si="59">E401+E404+E407</f>
        <v>0</v>
      </c>
      <c r="G398" s="122">
        <f t="shared" si="51"/>
        <v>0</v>
      </c>
      <c r="H398" s="123" t="e">
        <f>G398/D398*100</f>
        <v>#DIV/0!</v>
      </c>
    </row>
    <row r="399" spans="1:8" hidden="1" x14ac:dyDescent="0.2">
      <c r="A399" s="27"/>
      <c r="B399" s="11" t="s">
        <v>195</v>
      </c>
      <c r="C399" s="21" t="s">
        <v>196</v>
      </c>
      <c r="D399" s="61">
        <f>D402+D405+D408</f>
        <v>0</v>
      </c>
      <c r="E399" s="61">
        <f t="shared" si="59"/>
        <v>0</v>
      </c>
      <c r="G399" s="122">
        <f t="shared" si="51"/>
        <v>0</v>
      </c>
      <c r="H399" s="123" t="e">
        <f t="shared" si="52"/>
        <v>#DIV/0!</v>
      </c>
    </row>
    <row r="400" spans="1:8" hidden="1" x14ac:dyDescent="0.2">
      <c r="A400" s="62" t="s">
        <v>29</v>
      </c>
      <c r="B400" s="62" t="s">
        <v>299</v>
      </c>
      <c r="C400" s="4" t="s">
        <v>244</v>
      </c>
      <c r="D400" s="13"/>
      <c r="E400" s="13"/>
      <c r="G400" s="122">
        <f t="shared" si="51"/>
        <v>0</v>
      </c>
      <c r="H400" s="123" t="e">
        <f t="shared" si="52"/>
        <v>#DIV/0!</v>
      </c>
    </row>
    <row r="401" spans="1:8" hidden="1" x14ac:dyDescent="0.2">
      <c r="A401" s="62"/>
      <c r="B401" s="8" t="s">
        <v>193</v>
      </c>
      <c r="C401" s="49" t="s">
        <v>194</v>
      </c>
      <c r="D401" s="25"/>
      <c r="E401" s="75">
        <f>'[1]Buget 2024'!D401</f>
        <v>0</v>
      </c>
      <c r="G401" s="122">
        <f t="shared" si="51"/>
        <v>0</v>
      </c>
      <c r="H401" s="123" t="e">
        <f t="shared" si="52"/>
        <v>#DIV/0!</v>
      </c>
    </row>
    <row r="402" spans="1:8" hidden="1" x14ac:dyDescent="0.2">
      <c r="A402" s="62"/>
      <c r="B402" s="29" t="s">
        <v>195</v>
      </c>
      <c r="C402" s="50" t="s">
        <v>196</v>
      </c>
      <c r="D402" s="25"/>
      <c r="E402" s="75">
        <f>'[1]Buget 2024'!D402</f>
        <v>0</v>
      </c>
      <c r="G402" s="122">
        <f t="shared" ref="G402:G465" si="60">E402-D402</f>
        <v>0</v>
      </c>
      <c r="H402" s="123" t="e">
        <f t="shared" ref="H402:H465" si="61">G402/D402*100</f>
        <v>#DIV/0!</v>
      </c>
    </row>
    <row r="403" spans="1:8" hidden="1" x14ac:dyDescent="0.2">
      <c r="A403" s="8" t="s">
        <v>29</v>
      </c>
      <c r="B403" s="8" t="s">
        <v>300</v>
      </c>
      <c r="C403" s="65" t="s">
        <v>247</v>
      </c>
      <c r="D403" s="66"/>
      <c r="E403" s="66"/>
      <c r="G403" s="122">
        <f t="shared" si="60"/>
        <v>0</v>
      </c>
      <c r="H403" s="123" t="e">
        <f t="shared" si="61"/>
        <v>#DIV/0!</v>
      </c>
    </row>
    <row r="404" spans="1:8" hidden="1" x14ac:dyDescent="0.2">
      <c r="A404" s="8"/>
      <c r="B404" s="8" t="s">
        <v>193</v>
      </c>
      <c r="C404" s="49" t="s">
        <v>194</v>
      </c>
      <c r="D404" s="25"/>
      <c r="E404" s="75">
        <f>'[1]Buget 2024'!D404</f>
        <v>0</v>
      </c>
      <c r="G404" s="122">
        <f t="shared" si="60"/>
        <v>0</v>
      </c>
      <c r="H404" s="123" t="e">
        <f t="shared" si="61"/>
        <v>#DIV/0!</v>
      </c>
    </row>
    <row r="405" spans="1:8" hidden="1" x14ac:dyDescent="0.2">
      <c r="A405" s="8"/>
      <c r="B405" s="29" t="s">
        <v>195</v>
      </c>
      <c r="C405" s="50" t="s">
        <v>196</v>
      </c>
      <c r="D405" s="25"/>
      <c r="E405" s="75">
        <f>'[1]Buget 2024'!D405</f>
        <v>0</v>
      </c>
      <c r="G405" s="122">
        <f t="shared" si="60"/>
        <v>0</v>
      </c>
      <c r="H405" s="123" t="e">
        <f t="shared" si="61"/>
        <v>#DIV/0!</v>
      </c>
    </row>
    <row r="406" spans="1:8" hidden="1" x14ac:dyDescent="0.2">
      <c r="A406" s="8" t="s">
        <v>29</v>
      </c>
      <c r="B406" s="8" t="s">
        <v>312</v>
      </c>
      <c r="C406" s="57" t="s">
        <v>115</v>
      </c>
      <c r="D406" s="66"/>
      <c r="E406" s="66"/>
      <c r="G406" s="122">
        <f t="shared" si="60"/>
        <v>0</v>
      </c>
      <c r="H406" s="123" t="e">
        <f t="shared" si="61"/>
        <v>#DIV/0!</v>
      </c>
    </row>
    <row r="407" spans="1:8" hidden="1" x14ac:dyDescent="0.2">
      <c r="A407" s="8"/>
      <c r="B407" s="8" t="s">
        <v>193</v>
      </c>
      <c r="C407" s="49" t="s">
        <v>194</v>
      </c>
      <c r="D407" s="25">
        <v>0</v>
      </c>
      <c r="E407" s="75">
        <f>'[1]Buget 2024'!D407</f>
        <v>0</v>
      </c>
      <c r="G407" s="122">
        <f t="shared" si="60"/>
        <v>0</v>
      </c>
      <c r="H407" s="123" t="e">
        <f t="shared" si="61"/>
        <v>#DIV/0!</v>
      </c>
    </row>
    <row r="408" spans="1:8" hidden="1" x14ac:dyDescent="0.2">
      <c r="A408" s="8"/>
      <c r="B408" s="29" t="s">
        <v>195</v>
      </c>
      <c r="C408" s="50" t="s">
        <v>196</v>
      </c>
      <c r="D408" s="25">
        <v>0</v>
      </c>
      <c r="E408" s="75">
        <f>'[1]Buget 2024'!D408</f>
        <v>0</v>
      </c>
      <c r="G408" s="122">
        <f t="shared" si="60"/>
        <v>0</v>
      </c>
      <c r="H408" s="123" t="e">
        <f t="shared" si="61"/>
        <v>#DIV/0!</v>
      </c>
    </row>
    <row r="409" spans="1:8" hidden="1" x14ac:dyDescent="0.2">
      <c r="A409" s="27" t="s">
        <v>29</v>
      </c>
      <c r="B409" s="27" t="s">
        <v>341</v>
      </c>
      <c r="C409" s="78" t="s">
        <v>331</v>
      </c>
      <c r="D409" s="61"/>
      <c r="E409" s="61"/>
      <c r="G409" s="122">
        <f t="shared" si="60"/>
        <v>0</v>
      </c>
      <c r="H409" s="123" t="e">
        <f t="shared" si="61"/>
        <v>#DIV/0!</v>
      </c>
    </row>
    <row r="410" spans="1:8" hidden="1" x14ac:dyDescent="0.2">
      <c r="A410" s="27"/>
      <c r="B410" s="11" t="s">
        <v>193</v>
      </c>
      <c r="C410" s="21" t="s">
        <v>194</v>
      </c>
      <c r="D410" s="61">
        <f t="shared" ref="D410:E411" si="62">D413+D416</f>
        <v>0</v>
      </c>
      <c r="E410" s="61">
        <f t="shared" si="62"/>
        <v>0</v>
      </c>
      <c r="G410" s="122">
        <f t="shared" si="60"/>
        <v>0</v>
      </c>
      <c r="H410" s="123" t="e">
        <f t="shared" si="61"/>
        <v>#DIV/0!</v>
      </c>
    </row>
    <row r="411" spans="1:8" hidden="1" x14ac:dyDescent="0.2">
      <c r="A411" s="27"/>
      <c r="B411" s="11" t="s">
        <v>195</v>
      </c>
      <c r="C411" s="21" t="s">
        <v>196</v>
      </c>
      <c r="D411" s="61">
        <f t="shared" si="62"/>
        <v>0</v>
      </c>
      <c r="E411" s="61">
        <f t="shared" si="62"/>
        <v>0</v>
      </c>
      <c r="G411" s="122">
        <f t="shared" si="60"/>
        <v>0</v>
      </c>
      <c r="H411" s="123" t="e">
        <f t="shared" si="61"/>
        <v>#DIV/0!</v>
      </c>
    </row>
    <row r="412" spans="1:8" hidden="1" x14ac:dyDescent="0.2">
      <c r="A412" s="62" t="s">
        <v>29</v>
      </c>
      <c r="B412" s="62" t="s">
        <v>342</v>
      </c>
      <c r="C412" s="65" t="s">
        <v>247</v>
      </c>
      <c r="D412" s="13"/>
      <c r="E412" s="13"/>
      <c r="G412" s="122">
        <f t="shared" si="60"/>
        <v>0</v>
      </c>
      <c r="H412" s="123" t="e">
        <f t="shared" si="61"/>
        <v>#DIV/0!</v>
      </c>
    </row>
    <row r="413" spans="1:8" hidden="1" x14ac:dyDescent="0.2">
      <c r="A413" s="62"/>
      <c r="B413" s="8" t="s">
        <v>193</v>
      </c>
      <c r="C413" s="49" t="s">
        <v>194</v>
      </c>
      <c r="D413" s="25"/>
      <c r="E413" s="75">
        <f>'[1]Buget 2024'!D413</f>
        <v>0</v>
      </c>
      <c r="G413" s="122">
        <f t="shared" si="60"/>
        <v>0</v>
      </c>
      <c r="H413" s="123" t="e">
        <f t="shared" si="61"/>
        <v>#DIV/0!</v>
      </c>
    </row>
    <row r="414" spans="1:8" hidden="1" x14ac:dyDescent="0.2">
      <c r="A414" s="62"/>
      <c r="B414" s="29" t="s">
        <v>195</v>
      </c>
      <c r="C414" s="50" t="s">
        <v>196</v>
      </c>
      <c r="D414" s="25"/>
      <c r="E414" s="75">
        <f>'[1]Buget 2024'!D414</f>
        <v>0</v>
      </c>
      <c r="G414" s="122">
        <f t="shared" si="60"/>
        <v>0</v>
      </c>
      <c r="H414" s="123" t="e">
        <f t="shared" si="61"/>
        <v>#DIV/0!</v>
      </c>
    </row>
    <row r="415" spans="1:8" hidden="1" x14ac:dyDescent="0.2">
      <c r="A415" s="8" t="s">
        <v>29</v>
      </c>
      <c r="B415" s="8" t="s">
        <v>343</v>
      </c>
      <c r="C415" s="57" t="s">
        <v>115</v>
      </c>
      <c r="D415" s="90"/>
      <c r="E415" s="66"/>
      <c r="G415" s="122">
        <f t="shared" si="60"/>
        <v>0</v>
      </c>
      <c r="H415" s="123" t="e">
        <f t="shared" si="61"/>
        <v>#DIV/0!</v>
      </c>
    </row>
    <row r="416" spans="1:8" hidden="1" x14ac:dyDescent="0.2">
      <c r="A416" s="8"/>
      <c r="B416" s="8" t="s">
        <v>193</v>
      </c>
      <c r="C416" s="49" t="s">
        <v>194</v>
      </c>
      <c r="D416" s="25"/>
      <c r="E416" s="75">
        <f>'[1]Buget 2024'!D416</f>
        <v>0</v>
      </c>
      <c r="G416" s="122">
        <f t="shared" si="60"/>
        <v>0</v>
      </c>
      <c r="H416" s="123" t="e">
        <f t="shared" si="61"/>
        <v>#DIV/0!</v>
      </c>
    </row>
    <row r="417" spans="1:8" hidden="1" x14ac:dyDescent="0.2">
      <c r="A417" s="8"/>
      <c r="B417" s="29" t="s">
        <v>195</v>
      </c>
      <c r="C417" s="50" t="s">
        <v>196</v>
      </c>
      <c r="D417" s="25"/>
      <c r="E417" s="75">
        <f>'[1]Buget 2024'!D417</f>
        <v>0</v>
      </c>
      <c r="G417" s="122">
        <f t="shared" si="60"/>
        <v>0</v>
      </c>
      <c r="H417" s="123" t="e">
        <f t="shared" si="61"/>
        <v>#DIV/0!</v>
      </c>
    </row>
    <row r="418" spans="1:8" hidden="1" x14ac:dyDescent="0.2">
      <c r="A418" s="27" t="s">
        <v>29</v>
      </c>
      <c r="B418" s="27" t="s">
        <v>124</v>
      </c>
      <c r="C418" s="67" t="s">
        <v>190</v>
      </c>
      <c r="D418" s="61"/>
      <c r="E418" s="61"/>
      <c r="G418" s="122">
        <f t="shared" si="60"/>
        <v>0</v>
      </c>
      <c r="H418" s="123" t="e">
        <f t="shared" si="61"/>
        <v>#DIV/0!</v>
      </c>
    </row>
    <row r="419" spans="1:8" hidden="1" x14ac:dyDescent="0.2">
      <c r="A419" s="27"/>
      <c r="B419" s="11" t="s">
        <v>193</v>
      </c>
      <c r="C419" s="21" t="s">
        <v>194</v>
      </c>
      <c r="D419" s="61">
        <f>D422+D425+D428</f>
        <v>0</v>
      </c>
      <c r="E419" s="61">
        <f t="shared" ref="E419:E420" si="63">E422+E425+E428</f>
        <v>0</v>
      </c>
      <c r="G419" s="122">
        <f t="shared" si="60"/>
        <v>0</v>
      </c>
      <c r="H419" s="123" t="e">
        <f t="shared" si="61"/>
        <v>#DIV/0!</v>
      </c>
    </row>
    <row r="420" spans="1:8" hidden="1" x14ac:dyDescent="0.2">
      <c r="A420" s="27"/>
      <c r="B420" s="11" t="s">
        <v>195</v>
      </c>
      <c r="C420" s="21" t="s">
        <v>196</v>
      </c>
      <c r="D420" s="61">
        <f>D423+D426+D429</f>
        <v>0</v>
      </c>
      <c r="E420" s="61">
        <f t="shared" si="63"/>
        <v>0</v>
      </c>
      <c r="G420" s="122">
        <f t="shared" si="60"/>
        <v>0</v>
      </c>
      <c r="H420" s="123" t="e">
        <f t="shared" si="61"/>
        <v>#DIV/0!</v>
      </c>
    </row>
    <row r="421" spans="1:8" hidden="1" x14ac:dyDescent="0.2">
      <c r="A421" s="8" t="s">
        <v>29</v>
      </c>
      <c r="B421" s="8" t="s">
        <v>279</v>
      </c>
      <c r="C421" s="4" t="s">
        <v>244</v>
      </c>
      <c r="D421" s="66"/>
      <c r="E421" s="66"/>
      <c r="G421" s="122">
        <f t="shared" si="60"/>
        <v>0</v>
      </c>
      <c r="H421" s="123" t="e">
        <f t="shared" si="61"/>
        <v>#DIV/0!</v>
      </c>
    </row>
    <row r="422" spans="1:8" hidden="1" x14ac:dyDescent="0.2">
      <c r="A422" s="8"/>
      <c r="B422" s="8" t="s">
        <v>193</v>
      </c>
      <c r="C422" s="49" t="s">
        <v>194</v>
      </c>
      <c r="D422" s="25"/>
      <c r="E422" s="75">
        <f>'[1]Buget 2024'!D422</f>
        <v>0</v>
      </c>
      <c r="G422" s="122">
        <f t="shared" si="60"/>
        <v>0</v>
      </c>
      <c r="H422" s="123" t="e">
        <f t="shared" si="61"/>
        <v>#DIV/0!</v>
      </c>
    </row>
    <row r="423" spans="1:8" hidden="1" x14ac:dyDescent="0.2">
      <c r="A423" s="8"/>
      <c r="B423" s="29" t="s">
        <v>195</v>
      </c>
      <c r="C423" s="50" t="s">
        <v>196</v>
      </c>
      <c r="D423" s="25"/>
      <c r="E423" s="75">
        <f>'[1]Buget 2024'!D423</f>
        <v>0</v>
      </c>
      <c r="G423" s="122">
        <f t="shared" si="60"/>
        <v>0</v>
      </c>
      <c r="H423" s="123" t="e">
        <f t="shared" si="61"/>
        <v>#DIV/0!</v>
      </c>
    </row>
    <row r="424" spans="1:8" hidden="1" x14ac:dyDescent="0.2">
      <c r="A424" s="8" t="s">
        <v>29</v>
      </c>
      <c r="B424" s="8" t="s">
        <v>125</v>
      </c>
      <c r="C424" s="65" t="s">
        <v>247</v>
      </c>
      <c r="D424" s="66"/>
      <c r="E424" s="66"/>
      <c r="G424" s="122">
        <f t="shared" si="60"/>
        <v>0</v>
      </c>
      <c r="H424" s="123" t="e">
        <f t="shared" si="61"/>
        <v>#DIV/0!</v>
      </c>
    </row>
    <row r="425" spans="1:8" hidden="1" x14ac:dyDescent="0.2">
      <c r="A425" s="8"/>
      <c r="B425" s="8" t="s">
        <v>193</v>
      </c>
      <c r="C425" s="49" t="s">
        <v>194</v>
      </c>
      <c r="D425" s="25"/>
      <c r="E425" s="75">
        <f>'[1]Buget 2024'!D425</f>
        <v>0</v>
      </c>
      <c r="G425" s="122">
        <f t="shared" si="60"/>
        <v>0</v>
      </c>
      <c r="H425" s="123" t="e">
        <f t="shared" si="61"/>
        <v>#DIV/0!</v>
      </c>
    </row>
    <row r="426" spans="1:8" hidden="1" x14ac:dyDescent="0.2">
      <c r="A426" s="8"/>
      <c r="B426" s="29" t="s">
        <v>195</v>
      </c>
      <c r="C426" s="50" t="s">
        <v>196</v>
      </c>
      <c r="D426" s="25"/>
      <c r="E426" s="75">
        <f>'[1]Buget 2024'!D426</f>
        <v>0</v>
      </c>
      <c r="G426" s="122">
        <f t="shared" si="60"/>
        <v>0</v>
      </c>
      <c r="H426" s="123" t="e">
        <f t="shared" si="61"/>
        <v>#DIV/0!</v>
      </c>
    </row>
    <row r="427" spans="1:8" hidden="1" x14ac:dyDescent="0.2">
      <c r="A427" s="8" t="s">
        <v>29</v>
      </c>
      <c r="B427" s="8" t="s">
        <v>126</v>
      </c>
      <c r="C427" s="4" t="s">
        <v>115</v>
      </c>
      <c r="D427" s="13"/>
      <c r="E427" s="13"/>
      <c r="G427" s="122">
        <f t="shared" si="60"/>
        <v>0</v>
      </c>
      <c r="H427" s="123" t="e">
        <f t="shared" si="61"/>
        <v>#DIV/0!</v>
      </c>
    </row>
    <row r="428" spans="1:8" hidden="1" x14ac:dyDescent="0.2">
      <c r="A428" s="8"/>
      <c r="B428" s="8" t="s">
        <v>193</v>
      </c>
      <c r="C428" s="49" t="s">
        <v>194</v>
      </c>
      <c r="D428" s="25"/>
      <c r="E428" s="75">
        <f>'[1]Buget 2024'!D428</f>
        <v>0</v>
      </c>
      <c r="G428" s="122">
        <f t="shared" si="60"/>
        <v>0</v>
      </c>
      <c r="H428" s="123" t="e">
        <f t="shared" si="61"/>
        <v>#DIV/0!</v>
      </c>
    </row>
    <row r="429" spans="1:8" hidden="1" x14ac:dyDescent="0.2">
      <c r="A429" s="8"/>
      <c r="B429" s="29" t="s">
        <v>195</v>
      </c>
      <c r="C429" s="50" t="s">
        <v>196</v>
      </c>
      <c r="D429" s="25"/>
      <c r="E429" s="75">
        <f>'[1]Buget 2024'!D429</f>
        <v>0</v>
      </c>
      <c r="G429" s="122">
        <f t="shared" si="60"/>
        <v>0</v>
      </c>
      <c r="H429" s="123" t="e">
        <f t="shared" si="61"/>
        <v>#DIV/0!</v>
      </c>
    </row>
    <row r="430" spans="1:8" x14ac:dyDescent="0.2">
      <c r="A430" s="11" t="s">
        <v>29</v>
      </c>
      <c r="B430" s="42" t="s">
        <v>35</v>
      </c>
      <c r="C430" s="43" t="s">
        <v>106</v>
      </c>
      <c r="D430" s="28"/>
      <c r="E430" s="28"/>
      <c r="G430" s="122">
        <f t="shared" si="60"/>
        <v>0</v>
      </c>
      <c r="H430" s="123" t="e">
        <f t="shared" si="61"/>
        <v>#DIV/0!</v>
      </c>
    </row>
    <row r="431" spans="1:8" x14ac:dyDescent="0.2">
      <c r="A431" s="11"/>
      <c r="B431" s="11" t="s">
        <v>193</v>
      </c>
      <c r="C431" s="21" t="s">
        <v>194</v>
      </c>
      <c r="D431" s="28">
        <f t="shared" ref="D431:E432" si="64">D434+D437</f>
        <v>2666</v>
      </c>
      <c r="E431" s="28">
        <f t="shared" si="64"/>
        <v>9806</v>
      </c>
      <c r="G431" s="122">
        <f t="shared" si="60"/>
        <v>7140</v>
      </c>
      <c r="H431" s="123">
        <f t="shared" si="61"/>
        <v>267.81695423855967</v>
      </c>
    </row>
    <row r="432" spans="1:8" x14ac:dyDescent="0.2">
      <c r="A432" s="11"/>
      <c r="B432" s="11" t="s">
        <v>195</v>
      </c>
      <c r="C432" s="21" t="s">
        <v>196</v>
      </c>
      <c r="D432" s="28">
        <f t="shared" si="64"/>
        <v>2224</v>
      </c>
      <c r="E432" s="28">
        <f t="shared" si="64"/>
        <v>9806</v>
      </c>
      <c r="G432" s="122">
        <f t="shared" si="60"/>
        <v>7582</v>
      </c>
      <c r="H432" s="123">
        <f t="shared" si="61"/>
        <v>340.91726618705036</v>
      </c>
    </row>
    <row r="433" spans="1:8" x14ac:dyDescent="0.2">
      <c r="A433" s="14" t="s">
        <v>29</v>
      </c>
      <c r="B433" s="8" t="s">
        <v>127</v>
      </c>
      <c r="C433" s="49" t="s">
        <v>248</v>
      </c>
      <c r="D433" s="13"/>
      <c r="E433" s="13"/>
      <c r="G433" s="122">
        <f t="shared" si="60"/>
        <v>0</v>
      </c>
      <c r="H433" s="123" t="e">
        <f t="shared" si="61"/>
        <v>#DIV/0!</v>
      </c>
    </row>
    <row r="434" spans="1:8" x14ac:dyDescent="0.2">
      <c r="A434" s="14"/>
      <c r="B434" s="8" t="s">
        <v>193</v>
      </c>
      <c r="C434" s="49" t="s">
        <v>194</v>
      </c>
      <c r="D434" s="25"/>
      <c r="E434" s="75">
        <f>'[1]Buget 2024'!D434</f>
        <v>10</v>
      </c>
      <c r="G434" s="122">
        <f t="shared" si="60"/>
        <v>10</v>
      </c>
      <c r="H434" s="123" t="e">
        <f t="shared" si="61"/>
        <v>#DIV/0!</v>
      </c>
    </row>
    <row r="435" spans="1:8" x14ac:dyDescent="0.2">
      <c r="A435" s="14"/>
      <c r="B435" s="29" t="s">
        <v>195</v>
      </c>
      <c r="C435" s="50" t="s">
        <v>196</v>
      </c>
      <c r="D435" s="25"/>
      <c r="E435" s="75">
        <f>'[1]Buget 2024'!D435</f>
        <v>10</v>
      </c>
      <c r="G435" s="122">
        <f t="shared" si="60"/>
        <v>10</v>
      </c>
      <c r="H435" s="123" t="e">
        <f t="shared" si="61"/>
        <v>#DIV/0!</v>
      </c>
    </row>
    <row r="436" spans="1:8" x14ac:dyDescent="0.2">
      <c r="A436" s="14" t="s">
        <v>249</v>
      </c>
      <c r="B436" s="8" t="s">
        <v>159</v>
      </c>
      <c r="C436" s="49" t="s">
        <v>160</v>
      </c>
      <c r="D436" s="13"/>
      <c r="E436" s="13"/>
      <c r="G436" s="122">
        <f t="shared" si="60"/>
        <v>0</v>
      </c>
      <c r="H436" s="123" t="e">
        <f t="shared" si="61"/>
        <v>#DIV/0!</v>
      </c>
    </row>
    <row r="437" spans="1:8" x14ac:dyDescent="0.2">
      <c r="A437" s="14"/>
      <c r="B437" s="8" t="s">
        <v>193</v>
      </c>
      <c r="C437" s="49" t="s">
        <v>194</v>
      </c>
      <c r="D437" s="25">
        <v>2666</v>
      </c>
      <c r="E437" s="75">
        <f>'[1]Buget 2024'!D437</f>
        <v>9796</v>
      </c>
      <c r="G437" s="122">
        <f t="shared" si="60"/>
        <v>7130</v>
      </c>
      <c r="H437" s="123">
        <f t="shared" si="61"/>
        <v>267.44186046511629</v>
      </c>
    </row>
    <row r="438" spans="1:8" x14ac:dyDescent="0.2">
      <c r="A438" s="14"/>
      <c r="B438" s="29" t="s">
        <v>195</v>
      </c>
      <c r="C438" s="50" t="s">
        <v>196</v>
      </c>
      <c r="D438" s="25">
        <v>2224</v>
      </c>
      <c r="E438" s="75">
        <f>'[1]Buget 2024'!D438</f>
        <v>9796</v>
      </c>
      <c r="G438" s="122">
        <f t="shared" si="60"/>
        <v>7572</v>
      </c>
      <c r="H438" s="123">
        <f t="shared" si="61"/>
        <v>340.46762589928056</v>
      </c>
    </row>
    <row r="439" spans="1:8" x14ac:dyDescent="0.2">
      <c r="A439" s="11" t="s">
        <v>29</v>
      </c>
      <c r="B439" s="11" t="s">
        <v>128</v>
      </c>
      <c r="C439" s="1" t="s">
        <v>129</v>
      </c>
      <c r="D439" s="12"/>
      <c r="E439" s="12"/>
      <c r="G439" s="122">
        <f t="shared" si="60"/>
        <v>0</v>
      </c>
      <c r="H439" s="123" t="e">
        <f t="shared" si="61"/>
        <v>#DIV/0!</v>
      </c>
    </row>
    <row r="440" spans="1:8" x14ac:dyDescent="0.2">
      <c r="A440" s="11"/>
      <c r="B440" s="11" t="s">
        <v>193</v>
      </c>
      <c r="C440" s="1" t="s">
        <v>194</v>
      </c>
      <c r="D440" s="12">
        <f>D443+D464</f>
        <v>6014</v>
      </c>
      <c r="E440" s="12">
        <f>E443+E464</f>
        <v>330459</v>
      </c>
      <c r="G440" s="122">
        <f t="shared" si="60"/>
        <v>324445</v>
      </c>
      <c r="H440" s="123">
        <f t="shared" si="61"/>
        <v>5394.8287329564355</v>
      </c>
    </row>
    <row r="441" spans="1:8" x14ac:dyDescent="0.2">
      <c r="A441" s="11"/>
      <c r="B441" s="11" t="s">
        <v>195</v>
      </c>
      <c r="C441" s="21" t="s">
        <v>196</v>
      </c>
      <c r="D441" s="12">
        <f>D444+D465</f>
        <v>5219</v>
      </c>
      <c r="E441" s="12">
        <f>E444+E465</f>
        <v>301000</v>
      </c>
      <c r="G441" s="122">
        <f t="shared" si="60"/>
        <v>295781</v>
      </c>
      <c r="H441" s="123">
        <f t="shared" si="61"/>
        <v>5667.3883885801879</v>
      </c>
    </row>
    <row r="442" spans="1:8" x14ac:dyDescent="0.2">
      <c r="A442" s="11" t="s">
        <v>29</v>
      </c>
      <c r="B442" s="11" t="s">
        <v>130</v>
      </c>
      <c r="C442" s="1" t="s">
        <v>131</v>
      </c>
      <c r="D442" s="12"/>
      <c r="E442" s="12"/>
      <c r="G442" s="122">
        <f t="shared" si="60"/>
        <v>0</v>
      </c>
      <c r="H442" s="123" t="e">
        <f t="shared" si="61"/>
        <v>#DIV/0!</v>
      </c>
    </row>
    <row r="443" spans="1:8" x14ac:dyDescent="0.2">
      <c r="A443" s="11"/>
      <c r="B443" s="11" t="s">
        <v>193</v>
      </c>
      <c r="C443" s="1" t="s">
        <v>194</v>
      </c>
      <c r="D443" s="12">
        <f t="shared" ref="D443:E444" si="65">D446+D461</f>
        <v>6014</v>
      </c>
      <c r="E443" s="12">
        <f t="shared" si="65"/>
        <v>330459</v>
      </c>
      <c r="G443" s="122">
        <f t="shared" si="60"/>
        <v>324445</v>
      </c>
      <c r="H443" s="123">
        <f t="shared" si="61"/>
        <v>5394.8287329564355</v>
      </c>
    </row>
    <row r="444" spans="1:8" x14ac:dyDescent="0.2">
      <c r="A444" s="11"/>
      <c r="B444" s="11" t="s">
        <v>195</v>
      </c>
      <c r="C444" s="21" t="s">
        <v>196</v>
      </c>
      <c r="D444" s="12">
        <f t="shared" si="65"/>
        <v>5219</v>
      </c>
      <c r="E444" s="12">
        <f t="shared" si="65"/>
        <v>301000</v>
      </c>
      <c r="G444" s="122">
        <f t="shared" si="60"/>
        <v>295781</v>
      </c>
      <c r="H444" s="123">
        <f t="shared" si="61"/>
        <v>5667.3883885801879</v>
      </c>
    </row>
    <row r="445" spans="1:8" x14ac:dyDescent="0.2">
      <c r="A445" s="11" t="s">
        <v>29</v>
      </c>
      <c r="B445" s="11" t="s">
        <v>132</v>
      </c>
      <c r="C445" s="1" t="s">
        <v>133</v>
      </c>
      <c r="D445" s="12"/>
      <c r="E445" s="12"/>
      <c r="G445" s="122">
        <f t="shared" si="60"/>
        <v>0</v>
      </c>
      <c r="H445" s="123" t="e">
        <f t="shared" si="61"/>
        <v>#DIV/0!</v>
      </c>
    </row>
    <row r="446" spans="1:8" x14ac:dyDescent="0.2">
      <c r="A446" s="11"/>
      <c r="B446" s="11" t="s">
        <v>193</v>
      </c>
      <c r="C446" s="1" t="s">
        <v>194</v>
      </c>
      <c r="D446" s="12">
        <f t="shared" ref="D446:E447" si="66">D449+D452+D455+D458</f>
        <v>5548</v>
      </c>
      <c r="E446" s="12">
        <f t="shared" si="66"/>
        <v>298469</v>
      </c>
      <c r="G446" s="122">
        <f t="shared" si="60"/>
        <v>292921</v>
      </c>
      <c r="H446" s="123">
        <f t="shared" si="61"/>
        <v>5279.7584715212688</v>
      </c>
    </row>
    <row r="447" spans="1:8" x14ac:dyDescent="0.2">
      <c r="A447" s="11"/>
      <c r="B447" s="11" t="s">
        <v>195</v>
      </c>
      <c r="C447" s="21" t="s">
        <v>196</v>
      </c>
      <c r="D447" s="12">
        <f t="shared" si="66"/>
        <v>3322</v>
      </c>
      <c r="E447" s="12">
        <f t="shared" si="66"/>
        <v>267343</v>
      </c>
      <c r="G447" s="122">
        <f t="shared" si="60"/>
        <v>264021</v>
      </c>
      <c r="H447" s="123">
        <f t="shared" si="61"/>
        <v>7947.6520168573143</v>
      </c>
    </row>
    <row r="448" spans="1:8" x14ac:dyDescent="0.2">
      <c r="A448" s="14" t="s">
        <v>29</v>
      </c>
      <c r="B448" s="7" t="s">
        <v>134</v>
      </c>
      <c r="C448" s="4" t="s">
        <v>135</v>
      </c>
      <c r="D448" s="13"/>
      <c r="E448" s="13"/>
      <c r="G448" s="122">
        <f t="shared" si="60"/>
        <v>0</v>
      </c>
      <c r="H448" s="123" t="e">
        <f t="shared" si="61"/>
        <v>#DIV/0!</v>
      </c>
    </row>
    <row r="449" spans="1:8" x14ac:dyDescent="0.2">
      <c r="A449" s="14"/>
      <c r="B449" s="29" t="s">
        <v>193</v>
      </c>
      <c r="C449" s="30" t="s">
        <v>194</v>
      </c>
      <c r="D449" s="25">
        <f>19973-17991</f>
        <v>1982</v>
      </c>
      <c r="E449" s="75">
        <f>'[1]Buget 2024'!D449</f>
        <v>265112</v>
      </c>
      <c r="G449" s="122">
        <f t="shared" si="60"/>
        <v>263130</v>
      </c>
      <c r="H449" s="123">
        <f t="shared" si="61"/>
        <v>13275.983854692231</v>
      </c>
    </row>
    <row r="450" spans="1:8" x14ac:dyDescent="0.2">
      <c r="A450" s="14"/>
      <c r="B450" s="29" t="s">
        <v>195</v>
      </c>
      <c r="C450" s="30" t="s">
        <v>196</v>
      </c>
      <c r="D450" s="25">
        <v>46</v>
      </c>
      <c r="E450" s="75">
        <f>'[1]Buget 2024'!D450</f>
        <v>233986</v>
      </c>
      <c r="G450" s="122">
        <f t="shared" si="60"/>
        <v>233940</v>
      </c>
      <c r="H450" s="123">
        <f t="shared" si="61"/>
        <v>508565.21739130432</v>
      </c>
    </row>
    <row r="451" spans="1:8" x14ac:dyDescent="0.2">
      <c r="A451" s="14" t="s">
        <v>29</v>
      </c>
      <c r="B451" s="7" t="s">
        <v>136</v>
      </c>
      <c r="C451" s="4" t="s">
        <v>137</v>
      </c>
      <c r="D451" s="76"/>
      <c r="E451" s="13"/>
      <c r="G451" s="122">
        <f t="shared" si="60"/>
        <v>0</v>
      </c>
      <c r="H451" s="123" t="e">
        <f t="shared" si="61"/>
        <v>#DIV/0!</v>
      </c>
    </row>
    <row r="452" spans="1:8" x14ac:dyDescent="0.2">
      <c r="A452" s="14"/>
      <c r="B452" s="29" t="s">
        <v>193</v>
      </c>
      <c r="C452" s="30" t="s">
        <v>194</v>
      </c>
      <c r="D452" s="25">
        <v>3566</v>
      </c>
      <c r="E452" s="75">
        <f>'[1]Buget 2024'!D452</f>
        <v>29266</v>
      </c>
      <c r="G452" s="122">
        <f t="shared" si="60"/>
        <v>25700</v>
      </c>
      <c r="H452" s="123">
        <f t="shared" si="61"/>
        <v>720.69545709478405</v>
      </c>
    </row>
    <row r="453" spans="1:8" x14ac:dyDescent="0.2">
      <c r="A453" s="14"/>
      <c r="B453" s="29" t="s">
        <v>195</v>
      </c>
      <c r="C453" s="30" t="s">
        <v>196</v>
      </c>
      <c r="D453" s="25">
        <v>3276</v>
      </c>
      <c r="E453" s="75">
        <f>'[1]Buget 2024'!D453</f>
        <v>29266</v>
      </c>
      <c r="G453" s="122">
        <f t="shared" si="60"/>
        <v>25990</v>
      </c>
      <c r="H453" s="123">
        <f t="shared" si="61"/>
        <v>793.34554334554332</v>
      </c>
    </row>
    <row r="454" spans="1:8" hidden="1" x14ac:dyDescent="0.2">
      <c r="A454" s="14" t="s">
        <v>29</v>
      </c>
      <c r="B454" s="7" t="s">
        <v>138</v>
      </c>
      <c r="C454" s="4" t="s">
        <v>139</v>
      </c>
      <c r="D454" s="76"/>
      <c r="E454" s="13"/>
      <c r="G454" s="122">
        <f t="shared" si="60"/>
        <v>0</v>
      </c>
      <c r="H454" s="123" t="e">
        <f t="shared" si="61"/>
        <v>#DIV/0!</v>
      </c>
    </row>
    <row r="455" spans="1:8" hidden="1" x14ac:dyDescent="0.2">
      <c r="A455" s="14"/>
      <c r="B455" s="29" t="s">
        <v>193</v>
      </c>
      <c r="C455" s="30" t="s">
        <v>194</v>
      </c>
      <c r="D455" s="25"/>
      <c r="E455" s="75">
        <f>'[1]Buget 2024'!D455</f>
        <v>0</v>
      </c>
      <c r="G455" s="122">
        <f t="shared" si="60"/>
        <v>0</v>
      </c>
      <c r="H455" s="123" t="e">
        <f t="shared" si="61"/>
        <v>#DIV/0!</v>
      </c>
    </row>
    <row r="456" spans="1:8" hidden="1" x14ac:dyDescent="0.2">
      <c r="A456" s="14"/>
      <c r="B456" s="29" t="s">
        <v>195</v>
      </c>
      <c r="C456" s="30" t="s">
        <v>196</v>
      </c>
      <c r="D456" s="25"/>
      <c r="E456" s="75">
        <f>'[1]Buget 2024'!D456</f>
        <v>0</v>
      </c>
      <c r="G456" s="122">
        <f t="shared" si="60"/>
        <v>0</v>
      </c>
      <c r="H456" s="123" t="e">
        <f t="shared" si="61"/>
        <v>#DIV/0!</v>
      </c>
    </row>
    <row r="457" spans="1:8" x14ac:dyDescent="0.2">
      <c r="A457" s="14" t="s">
        <v>29</v>
      </c>
      <c r="B457" s="7" t="s">
        <v>140</v>
      </c>
      <c r="C457" s="4" t="s">
        <v>318</v>
      </c>
      <c r="D457" s="13"/>
      <c r="E457" s="13"/>
      <c r="G457" s="122">
        <f t="shared" si="60"/>
        <v>0</v>
      </c>
      <c r="H457" s="123" t="e">
        <f t="shared" si="61"/>
        <v>#DIV/0!</v>
      </c>
    </row>
    <row r="458" spans="1:8" x14ac:dyDescent="0.2">
      <c r="A458" s="14"/>
      <c r="B458" s="29" t="s">
        <v>193</v>
      </c>
      <c r="C458" s="30" t="s">
        <v>194</v>
      </c>
      <c r="D458" s="25"/>
      <c r="E458" s="75">
        <f>'[1]Buget 2024'!D458</f>
        <v>4091</v>
      </c>
      <c r="G458" s="122">
        <f t="shared" si="60"/>
        <v>4091</v>
      </c>
      <c r="H458" s="123" t="e">
        <f t="shared" si="61"/>
        <v>#DIV/0!</v>
      </c>
    </row>
    <row r="459" spans="1:8" x14ac:dyDescent="0.2">
      <c r="A459" s="14"/>
      <c r="B459" s="29" t="s">
        <v>195</v>
      </c>
      <c r="C459" s="30" t="s">
        <v>196</v>
      </c>
      <c r="D459" s="25"/>
      <c r="E459" s="75">
        <f>'[1]Buget 2024'!D459</f>
        <v>4091</v>
      </c>
      <c r="G459" s="122">
        <f t="shared" si="60"/>
        <v>4091</v>
      </c>
      <c r="H459" s="123" t="e">
        <f t="shared" si="61"/>
        <v>#DIV/0!</v>
      </c>
    </row>
    <row r="460" spans="1:8" x14ac:dyDescent="0.2">
      <c r="A460" s="11" t="s">
        <v>29</v>
      </c>
      <c r="B460" s="11" t="s">
        <v>141</v>
      </c>
      <c r="C460" s="5" t="s">
        <v>250</v>
      </c>
      <c r="D460" s="16"/>
      <c r="E460" s="16"/>
      <c r="G460" s="122">
        <f t="shared" si="60"/>
        <v>0</v>
      </c>
      <c r="H460" s="123" t="e">
        <f t="shared" si="61"/>
        <v>#DIV/0!</v>
      </c>
    </row>
    <row r="461" spans="1:8" x14ac:dyDescent="0.2">
      <c r="A461" s="11"/>
      <c r="B461" s="11" t="s">
        <v>193</v>
      </c>
      <c r="C461" s="21" t="s">
        <v>194</v>
      </c>
      <c r="D461" s="16">
        <f>30021-29555</f>
        <v>466</v>
      </c>
      <c r="E461" s="16">
        <f>'[1]Buget 2024'!D461</f>
        <v>31990</v>
      </c>
      <c r="G461" s="122">
        <f t="shared" si="60"/>
        <v>31524</v>
      </c>
      <c r="H461" s="123">
        <f t="shared" si="61"/>
        <v>6764.8068669527902</v>
      </c>
    </row>
    <row r="462" spans="1:8" x14ac:dyDescent="0.2">
      <c r="A462" s="11"/>
      <c r="B462" s="11" t="s">
        <v>195</v>
      </c>
      <c r="C462" s="21" t="s">
        <v>196</v>
      </c>
      <c r="D462" s="16">
        <v>1897</v>
      </c>
      <c r="E462" s="16">
        <f>'[1]Buget 2024'!D462</f>
        <v>33657</v>
      </c>
      <c r="G462" s="122">
        <f t="shared" si="60"/>
        <v>31760</v>
      </c>
      <c r="H462" s="123">
        <f t="shared" si="61"/>
        <v>1674.2224565102795</v>
      </c>
    </row>
    <row r="463" spans="1:8" hidden="1" x14ac:dyDescent="0.2">
      <c r="A463" s="11" t="s">
        <v>29</v>
      </c>
      <c r="B463" s="11">
        <v>72</v>
      </c>
      <c r="C463" s="1" t="s">
        <v>364</v>
      </c>
      <c r="D463" s="16"/>
      <c r="E463" s="16"/>
      <c r="G463" s="122">
        <f t="shared" si="60"/>
        <v>0</v>
      </c>
      <c r="H463" s="123" t="e">
        <f t="shared" si="61"/>
        <v>#DIV/0!</v>
      </c>
    </row>
    <row r="464" spans="1:8" hidden="1" x14ac:dyDescent="0.2">
      <c r="A464" s="11"/>
      <c r="B464" s="11" t="s">
        <v>193</v>
      </c>
      <c r="C464" s="1" t="s">
        <v>194</v>
      </c>
      <c r="D464" s="16">
        <f>D467</f>
        <v>0</v>
      </c>
      <c r="E464" s="16">
        <f>E467</f>
        <v>0</v>
      </c>
      <c r="G464" s="122">
        <f t="shared" si="60"/>
        <v>0</v>
      </c>
      <c r="H464" s="123" t="e">
        <f t="shared" si="61"/>
        <v>#DIV/0!</v>
      </c>
    </row>
    <row r="465" spans="1:57" hidden="1" x14ac:dyDescent="0.2">
      <c r="A465" s="11"/>
      <c r="B465" s="11" t="s">
        <v>195</v>
      </c>
      <c r="C465" s="21" t="s">
        <v>196</v>
      </c>
      <c r="D465" s="16">
        <f>D468</f>
        <v>0</v>
      </c>
      <c r="E465" s="16">
        <f>E468</f>
        <v>0</v>
      </c>
      <c r="G465" s="122">
        <f t="shared" si="60"/>
        <v>0</v>
      </c>
      <c r="H465" s="123" t="e">
        <f t="shared" si="61"/>
        <v>#DIV/0!</v>
      </c>
    </row>
    <row r="466" spans="1:57" hidden="1" x14ac:dyDescent="0.2">
      <c r="A466" s="11" t="s">
        <v>29</v>
      </c>
      <c r="B466" s="11" t="s">
        <v>365</v>
      </c>
      <c r="C466" s="1" t="s">
        <v>364</v>
      </c>
      <c r="D466" s="16"/>
      <c r="E466" s="16"/>
      <c r="G466" s="122">
        <f t="shared" ref="G466:G529" si="67">E466-D466</f>
        <v>0</v>
      </c>
      <c r="H466" s="123" t="e">
        <f t="shared" ref="H466:H529" si="68">G466/D466*100</f>
        <v>#DIV/0!</v>
      </c>
    </row>
    <row r="467" spans="1:57" hidden="1" x14ac:dyDescent="0.2">
      <c r="A467" s="11"/>
      <c r="B467" s="11" t="s">
        <v>193</v>
      </c>
      <c r="C467" s="1" t="s">
        <v>194</v>
      </c>
      <c r="D467" s="16">
        <f>D470</f>
        <v>0</v>
      </c>
      <c r="E467" s="16">
        <f>E470</f>
        <v>0</v>
      </c>
      <c r="G467" s="122">
        <f t="shared" si="67"/>
        <v>0</v>
      </c>
      <c r="H467" s="123" t="e">
        <f t="shared" si="68"/>
        <v>#DIV/0!</v>
      </c>
    </row>
    <row r="468" spans="1:57" hidden="1" x14ac:dyDescent="0.2">
      <c r="A468" s="11"/>
      <c r="B468" s="11" t="s">
        <v>195</v>
      </c>
      <c r="C468" s="21" t="s">
        <v>196</v>
      </c>
      <c r="D468" s="16">
        <f>D471</f>
        <v>0</v>
      </c>
      <c r="E468" s="16">
        <f>E471</f>
        <v>0</v>
      </c>
      <c r="G468" s="122">
        <f t="shared" si="67"/>
        <v>0</v>
      </c>
      <c r="H468" s="123" t="e">
        <f t="shared" si="68"/>
        <v>#DIV/0!</v>
      </c>
    </row>
    <row r="469" spans="1:57" hidden="1" x14ac:dyDescent="0.2">
      <c r="A469" s="14" t="s">
        <v>29</v>
      </c>
      <c r="B469" s="7" t="s">
        <v>366</v>
      </c>
      <c r="C469" s="4" t="s">
        <v>367</v>
      </c>
      <c r="D469" s="76"/>
      <c r="E469" s="76"/>
      <c r="G469" s="122">
        <f t="shared" si="67"/>
        <v>0</v>
      </c>
      <c r="H469" s="123" t="e">
        <f t="shared" si="68"/>
        <v>#DIV/0!</v>
      </c>
    </row>
    <row r="470" spans="1:57" hidden="1" x14ac:dyDescent="0.2">
      <c r="A470" s="14"/>
      <c r="B470" s="29" t="s">
        <v>193</v>
      </c>
      <c r="C470" s="30" t="s">
        <v>194</v>
      </c>
      <c r="D470" s="76"/>
      <c r="E470" s="75">
        <f>'[1]Buget 2024'!D470</f>
        <v>0</v>
      </c>
      <c r="G470" s="122">
        <f t="shared" si="67"/>
        <v>0</v>
      </c>
      <c r="H470" s="123" t="e">
        <f t="shared" si="68"/>
        <v>#DIV/0!</v>
      </c>
    </row>
    <row r="471" spans="1:57" hidden="1" x14ac:dyDescent="0.2">
      <c r="A471" s="14"/>
      <c r="B471" s="29" t="s">
        <v>195</v>
      </c>
      <c r="C471" s="30" t="s">
        <v>196</v>
      </c>
      <c r="D471" s="76"/>
      <c r="E471" s="75">
        <f>'[1]Buget 2024'!D471</f>
        <v>0</v>
      </c>
      <c r="G471" s="122">
        <f t="shared" si="67"/>
        <v>0</v>
      </c>
      <c r="H471" s="123" t="e">
        <f t="shared" si="68"/>
        <v>#DIV/0!</v>
      </c>
    </row>
    <row r="472" spans="1:57" s="125" customFormat="1" x14ac:dyDescent="0.2">
      <c r="A472" s="29"/>
      <c r="B472" s="29"/>
      <c r="C472" s="30" t="s">
        <v>142</v>
      </c>
      <c r="D472" s="75"/>
      <c r="E472" s="75"/>
      <c r="G472" s="122">
        <f t="shared" si="67"/>
        <v>0</v>
      </c>
      <c r="H472" s="123" t="e">
        <f t="shared" si="68"/>
        <v>#DIV/0!</v>
      </c>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83"/>
      <c r="AU472" s="83"/>
      <c r="AV472" s="83"/>
      <c r="AW472" s="83"/>
      <c r="AX472" s="83"/>
      <c r="AY472" s="83"/>
      <c r="AZ472" s="83"/>
      <c r="BA472" s="83"/>
      <c r="BB472" s="83"/>
      <c r="BC472" s="83"/>
      <c r="BD472" s="83"/>
      <c r="BE472" s="83"/>
    </row>
    <row r="473" spans="1:57" x14ac:dyDescent="0.2">
      <c r="A473" s="17"/>
      <c r="B473" s="17" t="s">
        <v>193</v>
      </c>
      <c r="C473" s="18" t="s">
        <v>194</v>
      </c>
      <c r="D473" s="19">
        <f>D476+D578</f>
        <v>53012</v>
      </c>
      <c r="E473" s="19">
        <f>E476+E578</f>
        <v>1470498</v>
      </c>
      <c r="G473" s="122">
        <f t="shared" si="67"/>
        <v>1417486</v>
      </c>
      <c r="H473" s="123">
        <f t="shared" si="68"/>
        <v>2673.8964762695241</v>
      </c>
    </row>
    <row r="474" spans="1:57" x14ac:dyDescent="0.2">
      <c r="A474" s="17"/>
      <c r="B474" s="17" t="s">
        <v>195</v>
      </c>
      <c r="C474" s="18" t="s">
        <v>196</v>
      </c>
      <c r="D474" s="19">
        <f>D477+D579</f>
        <v>171154</v>
      </c>
      <c r="E474" s="19">
        <f>E477+E579</f>
        <v>1500058</v>
      </c>
      <c r="G474" s="122">
        <f t="shared" si="67"/>
        <v>1328904</v>
      </c>
      <c r="H474" s="123">
        <f t="shared" si="68"/>
        <v>776.43759421339848</v>
      </c>
    </row>
    <row r="475" spans="1:57" x14ac:dyDescent="0.2">
      <c r="A475" s="17" t="s">
        <v>29</v>
      </c>
      <c r="B475" s="17" t="s">
        <v>40</v>
      </c>
      <c r="C475" s="18" t="s">
        <v>201</v>
      </c>
      <c r="D475" s="19"/>
      <c r="E475" s="19"/>
      <c r="G475" s="122">
        <f t="shared" si="67"/>
        <v>0</v>
      </c>
      <c r="H475" s="123" t="e">
        <f t="shared" si="68"/>
        <v>#DIV/0!</v>
      </c>
    </row>
    <row r="476" spans="1:57" x14ac:dyDescent="0.2">
      <c r="A476" s="17"/>
      <c r="B476" s="17" t="s">
        <v>193</v>
      </c>
      <c r="C476" s="18" t="s">
        <v>194</v>
      </c>
      <c r="D476" s="19">
        <f>D479+D560</f>
        <v>53012</v>
      </c>
      <c r="E476" s="19">
        <f>E479+E560</f>
        <v>1468698</v>
      </c>
      <c r="G476" s="122">
        <f t="shared" si="67"/>
        <v>1415686</v>
      </c>
      <c r="H476" s="123">
        <f t="shared" si="68"/>
        <v>2670.5010186372897</v>
      </c>
    </row>
    <row r="477" spans="1:57" x14ac:dyDescent="0.2">
      <c r="A477" s="17"/>
      <c r="B477" s="17" t="s">
        <v>195</v>
      </c>
      <c r="C477" s="18" t="s">
        <v>196</v>
      </c>
      <c r="D477" s="19">
        <f>D480+D561</f>
        <v>171154</v>
      </c>
      <c r="E477" s="19">
        <f>E480+E561</f>
        <v>1498258</v>
      </c>
      <c r="G477" s="122">
        <f t="shared" si="67"/>
        <v>1327104</v>
      </c>
      <c r="H477" s="123">
        <f t="shared" si="68"/>
        <v>775.38590976547437</v>
      </c>
    </row>
    <row r="478" spans="1:57" x14ac:dyDescent="0.2">
      <c r="A478" s="17" t="s">
        <v>29</v>
      </c>
      <c r="B478" s="17" t="s">
        <v>31</v>
      </c>
      <c r="C478" s="18" t="s">
        <v>32</v>
      </c>
      <c r="D478" s="19"/>
      <c r="E478" s="19"/>
      <c r="G478" s="122">
        <f t="shared" si="67"/>
        <v>0</v>
      </c>
      <c r="H478" s="123" t="e">
        <f t="shared" si="68"/>
        <v>#DIV/0!</v>
      </c>
    </row>
    <row r="479" spans="1:57" x14ac:dyDescent="0.2">
      <c r="A479" s="17"/>
      <c r="B479" s="17" t="s">
        <v>193</v>
      </c>
      <c r="C479" s="18" t="s">
        <v>194</v>
      </c>
      <c r="D479" s="19">
        <f>D482+D518+D542+D554+D491</f>
        <v>52895</v>
      </c>
      <c r="E479" s="19">
        <f>E482+E518+E542+E554+E491</f>
        <v>1094997</v>
      </c>
      <c r="G479" s="122">
        <f t="shared" si="67"/>
        <v>1042102</v>
      </c>
      <c r="H479" s="123">
        <f t="shared" si="68"/>
        <v>1970.1332829189905</v>
      </c>
    </row>
    <row r="480" spans="1:57" x14ac:dyDescent="0.2">
      <c r="A480" s="17"/>
      <c r="B480" s="17" t="s">
        <v>195</v>
      </c>
      <c r="C480" s="18" t="s">
        <v>196</v>
      </c>
      <c r="D480" s="19">
        <f>D483+D519+D543+D555+D492</f>
        <v>146312</v>
      </c>
      <c r="E480" s="19">
        <f>E483+E519+E543+E555+E492</f>
        <v>1398988</v>
      </c>
      <c r="G480" s="122">
        <f t="shared" si="67"/>
        <v>1252676</v>
      </c>
      <c r="H480" s="123">
        <f t="shared" si="68"/>
        <v>856.16764175187279</v>
      </c>
    </row>
    <row r="481" spans="1:8" x14ac:dyDescent="0.2">
      <c r="A481" s="17" t="s">
        <v>29</v>
      </c>
      <c r="B481" s="17" t="s">
        <v>143</v>
      </c>
      <c r="C481" s="18" t="s">
        <v>197</v>
      </c>
      <c r="D481" s="19"/>
      <c r="E481" s="19"/>
      <c r="G481" s="122">
        <f t="shared" si="67"/>
        <v>0</v>
      </c>
      <c r="H481" s="123" t="e">
        <f t="shared" si="68"/>
        <v>#DIV/0!</v>
      </c>
    </row>
    <row r="482" spans="1:8" x14ac:dyDescent="0.2">
      <c r="A482" s="17"/>
      <c r="B482" s="17" t="s">
        <v>193</v>
      </c>
      <c r="C482" s="18" t="s">
        <v>194</v>
      </c>
      <c r="D482" s="19">
        <f>D485</f>
        <v>729</v>
      </c>
      <c r="E482" s="19">
        <f t="shared" ref="E482:E483" si="69">E485</f>
        <v>1350</v>
      </c>
      <c r="G482" s="122">
        <f t="shared" si="67"/>
        <v>621</v>
      </c>
      <c r="H482" s="123">
        <f t="shared" si="68"/>
        <v>85.18518518518519</v>
      </c>
    </row>
    <row r="483" spans="1:8" x14ac:dyDescent="0.2">
      <c r="A483" s="17"/>
      <c r="B483" s="17" t="s">
        <v>195</v>
      </c>
      <c r="C483" s="18" t="s">
        <v>196</v>
      </c>
      <c r="D483" s="19">
        <f t="shared" ref="D483" si="70">D486</f>
        <v>729</v>
      </c>
      <c r="E483" s="19">
        <f t="shared" si="69"/>
        <v>1350</v>
      </c>
      <c r="G483" s="122">
        <f t="shared" si="67"/>
        <v>621</v>
      </c>
      <c r="H483" s="123">
        <f t="shared" si="68"/>
        <v>85.18518518518519</v>
      </c>
    </row>
    <row r="484" spans="1:8" x14ac:dyDescent="0.2">
      <c r="A484" s="17" t="s">
        <v>29</v>
      </c>
      <c r="B484" s="17" t="s">
        <v>105</v>
      </c>
      <c r="C484" s="18" t="s">
        <v>106</v>
      </c>
      <c r="D484" s="19"/>
      <c r="E484" s="19"/>
      <c r="G484" s="122">
        <f t="shared" si="67"/>
        <v>0</v>
      </c>
      <c r="H484" s="123" t="e">
        <f t="shared" si="68"/>
        <v>#DIV/0!</v>
      </c>
    </row>
    <row r="485" spans="1:8" x14ac:dyDescent="0.2">
      <c r="A485" s="17"/>
      <c r="B485" s="17" t="s">
        <v>193</v>
      </c>
      <c r="C485" s="18" t="s">
        <v>194</v>
      </c>
      <c r="D485" s="19">
        <f>D488</f>
        <v>729</v>
      </c>
      <c r="E485" s="19">
        <f t="shared" ref="E485:E486" si="71">E488</f>
        <v>1350</v>
      </c>
      <c r="G485" s="122">
        <f t="shared" si="67"/>
        <v>621</v>
      </c>
      <c r="H485" s="123">
        <f t="shared" si="68"/>
        <v>85.18518518518519</v>
      </c>
    </row>
    <row r="486" spans="1:8" x14ac:dyDescent="0.2">
      <c r="A486" s="17"/>
      <c r="B486" s="17" t="s">
        <v>195</v>
      </c>
      <c r="C486" s="18" t="s">
        <v>196</v>
      </c>
      <c r="D486" s="19">
        <f t="shared" ref="D486" si="72">D489</f>
        <v>729</v>
      </c>
      <c r="E486" s="19">
        <f t="shared" si="71"/>
        <v>1350</v>
      </c>
      <c r="G486" s="122">
        <f t="shared" si="67"/>
        <v>621</v>
      </c>
      <c r="H486" s="123">
        <f t="shared" si="68"/>
        <v>85.18518518518519</v>
      </c>
    </row>
    <row r="487" spans="1:8" x14ac:dyDescent="0.2">
      <c r="A487" s="14" t="s">
        <v>29</v>
      </c>
      <c r="B487" s="14" t="s">
        <v>113</v>
      </c>
      <c r="C487" s="4" t="s">
        <v>185</v>
      </c>
      <c r="D487" s="13"/>
      <c r="E487" s="13"/>
      <c r="G487" s="122">
        <f t="shared" si="67"/>
        <v>0</v>
      </c>
      <c r="H487" s="123" t="e">
        <f t="shared" si="68"/>
        <v>#DIV/0!</v>
      </c>
    </row>
    <row r="488" spans="1:8" x14ac:dyDescent="0.2">
      <c r="A488" s="14"/>
      <c r="B488" s="29" t="s">
        <v>193</v>
      </c>
      <c r="C488" s="30" t="s">
        <v>194</v>
      </c>
      <c r="D488" s="25">
        <v>729</v>
      </c>
      <c r="E488" s="75">
        <f>'[1]Buget 2024'!D488</f>
        <v>1350</v>
      </c>
      <c r="G488" s="122">
        <f t="shared" si="67"/>
        <v>621</v>
      </c>
      <c r="H488" s="123">
        <f t="shared" si="68"/>
        <v>85.18518518518519</v>
      </c>
    </row>
    <row r="489" spans="1:8" x14ac:dyDescent="0.2">
      <c r="A489" s="14"/>
      <c r="B489" s="29" t="s">
        <v>195</v>
      </c>
      <c r="C489" s="30" t="s">
        <v>196</v>
      </c>
      <c r="D489" s="25">
        <v>729</v>
      </c>
      <c r="E489" s="75">
        <f>'[1]Buget 2024'!D489</f>
        <v>1350</v>
      </c>
      <c r="G489" s="122">
        <f t="shared" si="67"/>
        <v>621</v>
      </c>
      <c r="H489" s="123">
        <f t="shared" si="68"/>
        <v>85.18518518518519</v>
      </c>
    </row>
    <row r="490" spans="1:8" ht="25.5" x14ac:dyDescent="0.2">
      <c r="A490" s="17" t="s">
        <v>29</v>
      </c>
      <c r="B490" s="17">
        <v>56</v>
      </c>
      <c r="C490" s="18" t="s">
        <v>384</v>
      </c>
      <c r="D490" s="19"/>
      <c r="E490" s="19"/>
      <c r="G490" s="122">
        <f t="shared" si="67"/>
        <v>0</v>
      </c>
      <c r="H490" s="123" t="e">
        <f t="shared" si="68"/>
        <v>#DIV/0!</v>
      </c>
    </row>
    <row r="491" spans="1:8" x14ac:dyDescent="0.2">
      <c r="A491" s="17"/>
      <c r="B491" s="17" t="s">
        <v>193</v>
      </c>
      <c r="C491" s="18" t="s">
        <v>194</v>
      </c>
      <c r="D491" s="19">
        <f>D494+D506</f>
        <v>1995871</v>
      </c>
      <c r="E491" s="19">
        <f>E494+E506</f>
        <v>243133</v>
      </c>
      <c r="G491" s="122">
        <f t="shared" si="67"/>
        <v>-1752738</v>
      </c>
      <c r="H491" s="123">
        <f t="shared" si="68"/>
        <v>-87.81820067529415</v>
      </c>
    </row>
    <row r="492" spans="1:8" x14ac:dyDescent="0.2">
      <c r="A492" s="17"/>
      <c r="B492" s="17" t="s">
        <v>195</v>
      </c>
      <c r="C492" s="18" t="s">
        <v>196</v>
      </c>
      <c r="D492" s="19">
        <f>D495+D507</f>
        <v>99817</v>
      </c>
      <c r="E492" s="19">
        <f>E495+E507</f>
        <v>597004</v>
      </c>
      <c r="G492" s="122">
        <f t="shared" si="67"/>
        <v>497187</v>
      </c>
      <c r="H492" s="123">
        <f t="shared" si="68"/>
        <v>498.09852029213459</v>
      </c>
    </row>
    <row r="493" spans="1:8" ht="25.5" x14ac:dyDescent="0.2">
      <c r="A493" s="17" t="s">
        <v>29</v>
      </c>
      <c r="B493" s="17" t="s">
        <v>336</v>
      </c>
      <c r="C493" s="18" t="s">
        <v>337</v>
      </c>
      <c r="D493" s="19"/>
      <c r="E493" s="19"/>
      <c r="G493" s="122">
        <f t="shared" si="67"/>
        <v>0</v>
      </c>
      <c r="H493" s="123" t="e">
        <f t="shared" si="68"/>
        <v>#DIV/0!</v>
      </c>
    </row>
    <row r="494" spans="1:8" x14ac:dyDescent="0.2">
      <c r="A494" s="17"/>
      <c r="B494" s="17" t="s">
        <v>193</v>
      </c>
      <c r="C494" s="18" t="s">
        <v>194</v>
      </c>
      <c r="D494" s="19">
        <f>D497+D500+D503</f>
        <v>1995871</v>
      </c>
      <c r="E494" s="19">
        <f>E497+E500+E503</f>
        <v>243133</v>
      </c>
      <c r="G494" s="122">
        <f t="shared" si="67"/>
        <v>-1752738</v>
      </c>
      <c r="H494" s="123">
        <f t="shared" si="68"/>
        <v>-87.81820067529415</v>
      </c>
    </row>
    <row r="495" spans="1:8" x14ac:dyDescent="0.2">
      <c r="A495" s="17"/>
      <c r="B495" s="17" t="s">
        <v>195</v>
      </c>
      <c r="C495" s="18" t="s">
        <v>196</v>
      </c>
      <c r="D495" s="19">
        <f>D498+D501+D504</f>
        <v>99817</v>
      </c>
      <c r="E495" s="19">
        <f>E498+E501+E504</f>
        <v>597004</v>
      </c>
      <c r="G495" s="122">
        <f t="shared" si="67"/>
        <v>497187</v>
      </c>
      <c r="H495" s="123">
        <f t="shared" si="68"/>
        <v>498.09852029213459</v>
      </c>
    </row>
    <row r="496" spans="1:8" x14ac:dyDescent="0.2">
      <c r="A496" s="29" t="s">
        <v>29</v>
      </c>
      <c r="B496" s="29" t="s">
        <v>338</v>
      </c>
      <c r="C496" s="30" t="s">
        <v>244</v>
      </c>
      <c r="D496" s="76"/>
      <c r="E496" s="76"/>
      <c r="G496" s="122">
        <f t="shared" si="67"/>
        <v>0</v>
      </c>
      <c r="H496" s="123" t="e">
        <f t="shared" si="68"/>
        <v>#DIV/0!</v>
      </c>
    </row>
    <row r="497" spans="1:8" x14ac:dyDescent="0.2">
      <c r="A497" s="29"/>
      <c r="B497" s="29" t="s">
        <v>193</v>
      </c>
      <c r="C497" s="30" t="s">
        <v>194</v>
      </c>
      <c r="D497" s="76">
        <v>252008</v>
      </c>
      <c r="E497" s="75">
        <f>'[1]Buget 2024'!D497</f>
        <v>30248</v>
      </c>
      <c r="G497" s="122">
        <f t="shared" si="67"/>
        <v>-221760</v>
      </c>
      <c r="H497" s="123">
        <f t="shared" si="68"/>
        <v>-87.997206437890867</v>
      </c>
    </row>
    <row r="498" spans="1:8" x14ac:dyDescent="0.2">
      <c r="A498" s="29"/>
      <c r="B498" s="29" t="s">
        <v>195</v>
      </c>
      <c r="C498" s="30" t="s">
        <v>196</v>
      </c>
      <c r="D498" s="76">
        <v>12699</v>
      </c>
      <c r="E498" s="75">
        <f>'[1]Buget 2024'!D498</f>
        <v>12965</v>
      </c>
      <c r="G498" s="122">
        <f t="shared" si="67"/>
        <v>266</v>
      </c>
      <c r="H498" s="123">
        <f t="shared" si="68"/>
        <v>2.094653122293094</v>
      </c>
    </row>
    <row r="499" spans="1:8" x14ac:dyDescent="0.2">
      <c r="A499" s="14" t="s">
        <v>29</v>
      </c>
      <c r="B499" s="14" t="s">
        <v>339</v>
      </c>
      <c r="C499" s="4" t="s">
        <v>247</v>
      </c>
      <c r="D499" s="76"/>
      <c r="E499" s="76"/>
      <c r="G499" s="122">
        <f t="shared" si="67"/>
        <v>0</v>
      </c>
      <c r="H499" s="123" t="e">
        <f t="shared" si="68"/>
        <v>#DIV/0!</v>
      </c>
    </row>
    <row r="500" spans="1:8" x14ac:dyDescent="0.2">
      <c r="A500" s="14"/>
      <c r="B500" s="29" t="s">
        <v>193</v>
      </c>
      <c r="C500" s="30" t="s">
        <v>194</v>
      </c>
      <c r="D500" s="76">
        <v>1428045</v>
      </c>
      <c r="E500" s="75">
        <f>'[1]Buget 2024'!D500</f>
        <v>194153</v>
      </c>
      <c r="G500" s="122">
        <f t="shared" si="67"/>
        <v>-1233892</v>
      </c>
      <c r="H500" s="123">
        <f t="shared" si="68"/>
        <v>-86.404279977171583</v>
      </c>
    </row>
    <row r="501" spans="1:8" x14ac:dyDescent="0.2">
      <c r="A501" s="14"/>
      <c r="B501" s="29" t="s">
        <v>195</v>
      </c>
      <c r="C501" s="30" t="s">
        <v>196</v>
      </c>
      <c r="D501" s="76">
        <v>71960</v>
      </c>
      <c r="E501" s="75">
        <f>'[1]Buget 2024'!D501</f>
        <v>568446</v>
      </c>
      <c r="G501" s="122">
        <f t="shared" si="67"/>
        <v>496486</v>
      </c>
      <c r="H501" s="123">
        <f t="shared" si="68"/>
        <v>689.94719288493616</v>
      </c>
    </row>
    <row r="502" spans="1:8" x14ac:dyDescent="0.2">
      <c r="A502" s="14" t="s">
        <v>29</v>
      </c>
      <c r="B502" s="14" t="s">
        <v>340</v>
      </c>
      <c r="C502" s="4" t="s">
        <v>115</v>
      </c>
      <c r="D502" s="76"/>
      <c r="E502" s="76"/>
      <c r="G502" s="122">
        <f t="shared" si="67"/>
        <v>0</v>
      </c>
      <c r="H502" s="123" t="e">
        <f t="shared" si="68"/>
        <v>#DIV/0!</v>
      </c>
    </row>
    <row r="503" spans="1:8" x14ac:dyDescent="0.2">
      <c r="A503" s="14"/>
      <c r="B503" s="29" t="s">
        <v>193</v>
      </c>
      <c r="C503" s="30" t="s">
        <v>194</v>
      </c>
      <c r="D503" s="76">
        <v>315818</v>
      </c>
      <c r="E503" s="75">
        <f>'[1]Buget 2024'!D503</f>
        <v>18732</v>
      </c>
      <c r="G503" s="122">
        <f t="shared" si="67"/>
        <v>-297086</v>
      </c>
      <c r="H503" s="123">
        <f t="shared" si="68"/>
        <v>-94.068735790866882</v>
      </c>
    </row>
    <row r="504" spans="1:8" x14ac:dyDescent="0.2">
      <c r="A504" s="14"/>
      <c r="B504" s="29" t="s">
        <v>195</v>
      </c>
      <c r="C504" s="30" t="s">
        <v>196</v>
      </c>
      <c r="D504" s="76">
        <v>15158</v>
      </c>
      <c r="E504" s="75">
        <f>'[1]Buget 2024'!D504</f>
        <v>15593</v>
      </c>
      <c r="G504" s="122">
        <f t="shared" si="67"/>
        <v>435</v>
      </c>
      <c r="H504" s="123">
        <f t="shared" si="68"/>
        <v>2.8697717376962659</v>
      </c>
    </row>
    <row r="505" spans="1:8" ht="25.5" hidden="1" x14ac:dyDescent="0.2">
      <c r="A505" s="17" t="s">
        <v>29</v>
      </c>
      <c r="B505" s="17" t="s">
        <v>385</v>
      </c>
      <c r="C505" s="18" t="s">
        <v>386</v>
      </c>
      <c r="D505" s="19"/>
      <c r="E505" s="19"/>
      <c r="G505" s="122">
        <f t="shared" si="67"/>
        <v>0</v>
      </c>
      <c r="H505" s="123" t="e">
        <f t="shared" si="68"/>
        <v>#DIV/0!</v>
      </c>
    </row>
    <row r="506" spans="1:8" hidden="1" x14ac:dyDescent="0.2">
      <c r="A506" s="17"/>
      <c r="B506" s="17" t="s">
        <v>193</v>
      </c>
      <c r="C506" s="18" t="s">
        <v>194</v>
      </c>
      <c r="D506" s="19">
        <f>D509+D512+D515</f>
        <v>0</v>
      </c>
      <c r="E506" s="19">
        <f>E509+E512+E515</f>
        <v>0</v>
      </c>
      <c r="G506" s="122">
        <f t="shared" si="67"/>
        <v>0</v>
      </c>
      <c r="H506" s="123" t="e">
        <f t="shared" si="68"/>
        <v>#DIV/0!</v>
      </c>
    </row>
    <row r="507" spans="1:8" hidden="1" x14ac:dyDescent="0.2">
      <c r="A507" s="17"/>
      <c r="B507" s="17" t="s">
        <v>195</v>
      </c>
      <c r="C507" s="18" t="s">
        <v>196</v>
      </c>
      <c r="D507" s="19">
        <f>D510+D513+D516</f>
        <v>0</v>
      </c>
      <c r="E507" s="19">
        <f>E510+E513+E516</f>
        <v>0</v>
      </c>
      <c r="G507" s="122">
        <f t="shared" si="67"/>
        <v>0</v>
      </c>
      <c r="H507" s="123" t="e">
        <f t="shared" si="68"/>
        <v>#DIV/0!</v>
      </c>
    </row>
    <row r="508" spans="1:8" hidden="1" x14ac:dyDescent="0.2">
      <c r="A508" s="29" t="s">
        <v>29</v>
      </c>
      <c r="B508" s="29" t="s">
        <v>387</v>
      </c>
      <c r="C508" s="30" t="s">
        <v>244</v>
      </c>
      <c r="D508" s="25"/>
      <c r="E508" s="75"/>
      <c r="G508" s="122">
        <f t="shared" si="67"/>
        <v>0</v>
      </c>
      <c r="H508" s="123" t="e">
        <f t="shared" si="68"/>
        <v>#DIV/0!</v>
      </c>
    </row>
    <row r="509" spans="1:8" hidden="1" x14ac:dyDescent="0.2">
      <c r="A509" s="29"/>
      <c r="B509" s="29" t="s">
        <v>193</v>
      </c>
      <c r="C509" s="30" t="s">
        <v>194</v>
      </c>
      <c r="D509" s="25"/>
      <c r="E509" s="75">
        <f>'[1]Buget 2024'!D509</f>
        <v>0</v>
      </c>
      <c r="G509" s="122">
        <f t="shared" si="67"/>
        <v>0</v>
      </c>
      <c r="H509" s="123" t="e">
        <f t="shared" si="68"/>
        <v>#DIV/0!</v>
      </c>
    </row>
    <row r="510" spans="1:8" hidden="1" x14ac:dyDescent="0.2">
      <c r="A510" s="29"/>
      <c r="B510" s="29" t="s">
        <v>195</v>
      </c>
      <c r="C510" s="30" t="s">
        <v>196</v>
      </c>
      <c r="D510" s="25"/>
      <c r="E510" s="75">
        <f>'[1]Buget 2024'!D510</f>
        <v>0</v>
      </c>
      <c r="G510" s="122">
        <f t="shared" si="67"/>
        <v>0</v>
      </c>
      <c r="H510" s="123" t="e">
        <f t="shared" si="68"/>
        <v>#DIV/0!</v>
      </c>
    </row>
    <row r="511" spans="1:8" hidden="1" x14ac:dyDescent="0.2">
      <c r="A511" s="14" t="s">
        <v>29</v>
      </c>
      <c r="B511" s="14" t="s">
        <v>388</v>
      </c>
      <c r="C511" s="4" t="s">
        <v>247</v>
      </c>
      <c r="D511" s="25"/>
      <c r="E511" s="75"/>
      <c r="G511" s="122">
        <f t="shared" si="67"/>
        <v>0</v>
      </c>
      <c r="H511" s="123" t="e">
        <f t="shared" si="68"/>
        <v>#DIV/0!</v>
      </c>
    </row>
    <row r="512" spans="1:8" hidden="1" x14ac:dyDescent="0.2">
      <c r="A512" s="14"/>
      <c r="B512" s="29" t="s">
        <v>193</v>
      </c>
      <c r="C512" s="30" t="s">
        <v>194</v>
      </c>
      <c r="D512" s="25"/>
      <c r="E512" s="75">
        <f>'[1]Buget 2024'!D512</f>
        <v>0</v>
      </c>
      <c r="G512" s="122">
        <f t="shared" si="67"/>
        <v>0</v>
      </c>
      <c r="H512" s="123" t="e">
        <f t="shared" si="68"/>
        <v>#DIV/0!</v>
      </c>
    </row>
    <row r="513" spans="1:8" hidden="1" x14ac:dyDescent="0.2">
      <c r="A513" s="14"/>
      <c r="B513" s="29" t="s">
        <v>195</v>
      </c>
      <c r="C513" s="30" t="s">
        <v>196</v>
      </c>
      <c r="D513" s="25"/>
      <c r="E513" s="75">
        <f>'[1]Buget 2024'!D513</f>
        <v>0</v>
      </c>
      <c r="G513" s="122">
        <f t="shared" si="67"/>
        <v>0</v>
      </c>
      <c r="H513" s="123" t="e">
        <f t="shared" si="68"/>
        <v>#DIV/0!</v>
      </c>
    </row>
    <row r="514" spans="1:8" hidden="1" x14ac:dyDescent="0.2">
      <c r="A514" s="14" t="s">
        <v>29</v>
      </c>
      <c r="B514" s="14" t="s">
        <v>389</v>
      </c>
      <c r="C514" s="4" t="s">
        <v>115</v>
      </c>
      <c r="D514" s="25"/>
      <c r="E514" s="75"/>
      <c r="G514" s="122">
        <f t="shared" si="67"/>
        <v>0</v>
      </c>
      <c r="H514" s="123" t="e">
        <f t="shared" si="68"/>
        <v>#DIV/0!</v>
      </c>
    </row>
    <row r="515" spans="1:8" hidden="1" x14ac:dyDescent="0.2">
      <c r="A515" s="14"/>
      <c r="B515" s="29" t="s">
        <v>193</v>
      </c>
      <c r="C515" s="30" t="s">
        <v>194</v>
      </c>
      <c r="D515" s="25"/>
      <c r="E515" s="75">
        <f>'[1]Buget 2024'!D515</f>
        <v>0</v>
      </c>
      <c r="G515" s="122">
        <f t="shared" si="67"/>
        <v>0</v>
      </c>
      <c r="H515" s="123" t="e">
        <f t="shared" si="68"/>
        <v>#DIV/0!</v>
      </c>
    </row>
    <row r="516" spans="1:8" hidden="1" x14ac:dyDescent="0.2">
      <c r="A516" s="14"/>
      <c r="B516" s="29" t="s">
        <v>195</v>
      </c>
      <c r="C516" s="30" t="s">
        <v>196</v>
      </c>
      <c r="D516" s="25"/>
      <c r="E516" s="75">
        <f>'[1]Buget 2024'!D516</f>
        <v>0</v>
      </c>
      <c r="G516" s="122">
        <f t="shared" si="67"/>
        <v>0</v>
      </c>
      <c r="H516" s="123" t="e">
        <f t="shared" si="68"/>
        <v>#DIV/0!</v>
      </c>
    </row>
    <row r="517" spans="1:8" ht="38.25" x14ac:dyDescent="0.2">
      <c r="A517" s="17" t="s">
        <v>29</v>
      </c>
      <c r="B517" s="17" t="s">
        <v>34</v>
      </c>
      <c r="C517" s="18" t="s">
        <v>251</v>
      </c>
      <c r="D517" s="19"/>
      <c r="E517" s="19"/>
      <c r="G517" s="122">
        <f t="shared" si="67"/>
        <v>0</v>
      </c>
      <c r="H517" s="123" t="e">
        <f t="shared" si="68"/>
        <v>#DIV/0!</v>
      </c>
    </row>
    <row r="518" spans="1:8" x14ac:dyDescent="0.2">
      <c r="A518" s="17"/>
      <c r="B518" s="17" t="s">
        <v>193</v>
      </c>
      <c r="C518" s="18" t="s">
        <v>194</v>
      </c>
      <c r="D518" s="19">
        <f>D521+D530</f>
        <v>-2028773</v>
      </c>
      <c r="E518" s="19">
        <f>E521+E530</f>
        <v>142764</v>
      </c>
      <c r="G518" s="122">
        <f t="shared" si="67"/>
        <v>2171537</v>
      </c>
      <c r="H518" s="123">
        <f t="shared" si="68"/>
        <v>-107.03696273560423</v>
      </c>
    </row>
    <row r="519" spans="1:8" x14ac:dyDescent="0.2">
      <c r="A519" s="17"/>
      <c r="B519" s="17" t="s">
        <v>195</v>
      </c>
      <c r="C519" s="18" t="s">
        <v>196</v>
      </c>
      <c r="D519" s="19">
        <f>D522+D531</f>
        <v>8500</v>
      </c>
      <c r="E519" s="19">
        <f>E522+E531</f>
        <v>251776</v>
      </c>
      <c r="G519" s="122">
        <f t="shared" si="67"/>
        <v>243276</v>
      </c>
      <c r="H519" s="123">
        <f t="shared" si="68"/>
        <v>2862.0705882352941</v>
      </c>
    </row>
    <row r="520" spans="1:8" x14ac:dyDescent="0.2">
      <c r="A520" s="17" t="s">
        <v>29</v>
      </c>
      <c r="B520" s="17" t="s">
        <v>116</v>
      </c>
      <c r="C520" s="18" t="s">
        <v>246</v>
      </c>
      <c r="D520" s="19"/>
      <c r="E520" s="19"/>
      <c r="G520" s="122">
        <f t="shared" si="67"/>
        <v>0</v>
      </c>
      <c r="H520" s="123" t="e">
        <f t="shared" si="68"/>
        <v>#DIV/0!</v>
      </c>
    </row>
    <row r="521" spans="1:8" x14ac:dyDescent="0.2">
      <c r="A521" s="17"/>
      <c r="B521" s="17" t="s">
        <v>193</v>
      </c>
      <c r="C521" s="18" t="s">
        <v>194</v>
      </c>
      <c r="D521" s="19">
        <f>D524+D527</f>
        <v>-31117</v>
      </c>
      <c r="E521" s="19">
        <f>E524+E527</f>
        <v>0</v>
      </c>
      <c r="G521" s="122">
        <f t="shared" si="67"/>
        <v>31117</v>
      </c>
      <c r="H521" s="123">
        <f t="shared" si="68"/>
        <v>-100</v>
      </c>
    </row>
    <row r="522" spans="1:8" x14ac:dyDescent="0.2">
      <c r="A522" s="17"/>
      <c r="B522" s="17" t="s">
        <v>195</v>
      </c>
      <c r="C522" s="18" t="s">
        <v>196</v>
      </c>
      <c r="D522" s="19">
        <f>D525+D528</f>
        <v>0</v>
      </c>
      <c r="E522" s="19">
        <f>E525+E528</f>
        <v>0</v>
      </c>
      <c r="G522" s="122">
        <f t="shared" si="67"/>
        <v>0</v>
      </c>
      <c r="H522" s="123" t="e">
        <f t="shared" si="68"/>
        <v>#DIV/0!</v>
      </c>
    </row>
    <row r="523" spans="1:8" x14ac:dyDescent="0.2">
      <c r="A523" s="62" t="s">
        <v>29</v>
      </c>
      <c r="B523" s="62" t="s">
        <v>117</v>
      </c>
      <c r="C523" s="4" t="s">
        <v>244</v>
      </c>
      <c r="D523" s="75"/>
      <c r="E523" s="75"/>
      <c r="G523" s="122">
        <f t="shared" si="67"/>
        <v>0</v>
      </c>
      <c r="H523" s="123" t="e">
        <f t="shared" si="68"/>
        <v>#DIV/0!</v>
      </c>
    </row>
    <row r="524" spans="1:8" x14ac:dyDescent="0.2">
      <c r="A524" s="62"/>
      <c r="B524" s="29" t="s">
        <v>193</v>
      </c>
      <c r="C524" s="30" t="s">
        <v>194</v>
      </c>
      <c r="D524" s="75">
        <f>469-48-5088+4667-4667</f>
        <v>-4667</v>
      </c>
      <c r="E524" s="75">
        <f>'[1]Buget 2024'!D524</f>
        <v>0</v>
      </c>
      <c r="G524" s="122">
        <f t="shared" si="67"/>
        <v>4667</v>
      </c>
      <c r="H524" s="123">
        <f t="shared" si="68"/>
        <v>-100</v>
      </c>
    </row>
    <row r="525" spans="1:8" x14ac:dyDescent="0.2">
      <c r="A525" s="62"/>
      <c r="B525" s="29" t="s">
        <v>195</v>
      </c>
      <c r="C525" s="30" t="s">
        <v>196</v>
      </c>
      <c r="D525" s="75">
        <v>0</v>
      </c>
      <c r="E525" s="75">
        <f>'[1]Buget 2024'!D525</f>
        <v>0</v>
      </c>
      <c r="G525" s="122">
        <f t="shared" si="67"/>
        <v>0</v>
      </c>
      <c r="H525" s="123" t="e">
        <f t="shared" si="68"/>
        <v>#DIV/0!</v>
      </c>
    </row>
    <row r="526" spans="1:8" x14ac:dyDescent="0.2">
      <c r="A526" s="8" t="s">
        <v>29</v>
      </c>
      <c r="B526" s="8" t="s">
        <v>118</v>
      </c>
      <c r="C526" s="65" t="s">
        <v>247</v>
      </c>
      <c r="D526" s="75"/>
      <c r="E526" s="75"/>
      <c r="G526" s="122">
        <f t="shared" si="67"/>
        <v>0</v>
      </c>
      <c r="H526" s="123" t="e">
        <f t="shared" si="68"/>
        <v>#DIV/0!</v>
      </c>
    </row>
    <row r="527" spans="1:8" x14ac:dyDescent="0.2">
      <c r="A527" s="8"/>
      <c r="B527" s="29" t="s">
        <v>193</v>
      </c>
      <c r="C527" s="30" t="s">
        <v>194</v>
      </c>
      <c r="D527" s="75">
        <f>2658-269-28839+26450-26450</f>
        <v>-26450</v>
      </c>
      <c r="E527" s="75">
        <f>'[1]Buget 2024'!D527</f>
        <v>0</v>
      </c>
      <c r="G527" s="122">
        <f t="shared" si="67"/>
        <v>26450</v>
      </c>
      <c r="H527" s="123">
        <f t="shared" si="68"/>
        <v>-100</v>
      </c>
    </row>
    <row r="528" spans="1:8" x14ac:dyDescent="0.2">
      <c r="A528" s="8"/>
      <c r="B528" s="29" t="s">
        <v>195</v>
      </c>
      <c r="C528" s="30" t="s">
        <v>196</v>
      </c>
      <c r="D528" s="75">
        <v>0</v>
      </c>
      <c r="E528" s="75">
        <f>'[1]Buget 2024'!D528</f>
        <v>0</v>
      </c>
      <c r="G528" s="122">
        <f t="shared" si="67"/>
        <v>0</v>
      </c>
      <c r="H528" s="123" t="e">
        <f t="shared" si="68"/>
        <v>#DIV/0!</v>
      </c>
    </row>
    <row r="529" spans="1:8" x14ac:dyDescent="0.2">
      <c r="A529" s="17" t="s">
        <v>29</v>
      </c>
      <c r="B529" s="17" t="s">
        <v>144</v>
      </c>
      <c r="C529" s="18" t="s">
        <v>304</v>
      </c>
      <c r="D529" s="19"/>
      <c r="E529" s="19"/>
      <c r="G529" s="122">
        <f t="shared" si="67"/>
        <v>0</v>
      </c>
      <c r="H529" s="123" t="e">
        <f t="shared" si="68"/>
        <v>#DIV/0!</v>
      </c>
    </row>
    <row r="530" spans="1:8" x14ac:dyDescent="0.2">
      <c r="A530" s="17"/>
      <c r="B530" s="17" t="s">
        <v>193</v>
      </c>
      <c r="C530" s="18" t="s">
        <v>194</v>
      </c>
      <c r="D530" s="19">
        <f t="shared" ref="D530:E531" si="73">D533+D536+D539</f>
        <v>-1997656</v>
      </c>
      <c r="E530" s="19">
        <f t="shared" si="73"/>
        <v>142764</v>
      </c>
      <c r="G530" s="122">
        <f t="shared" ref="G530:G593" si="74">E530-D530</f>
        <v>2140420</v>
      </c>
      <c r="H530" s="123">
        <f t="shared" ref="H530:H593" si="75">G530/D530*100</f>
        <v>-107.14657578682217</v>
      </c>
    </row>
    <row r="531" spans="1:8" x14ac:dyDescent="0.2">
      <c r="A531" s="17"/>
      <c r="B531" s="17" t="s">
        <v>195</v>
      </c>
      <c r="C531" s="18" t="s">
        <v>196</v>
      </c>
      <c r="D531" s="19">
        <f t="shared" si="73"/>
        <v>8500</v>
      </c>
      <c r="E531" s="19">
        <f t="shared" si="73"/>
        <v>251776</v>
      </c>
      <c r="G531" s="122">
        <f t="shared" si="74"/>
        <v>243276</v>
      </c>
      <c r="H531" s="123">
        <f t="shared" si="75"/>
        <v>2862.0705882352941</v>
      </c>
    </row>
    <row r="532" spans="1:8" x14ac:dyDescent="0.2">
      <c r="A532" s="62" t="s">
        <v>29</v>
      </c>
      <c r="B532" s="62" t="s">
        <v>145</v>
      </c>
      <c r="C532" s="4" t="s">
        <v>244</v>
      </c>
      <c r="D532" s="13"/>
      <c r="E532" s="13"/>
      <c r="G532" s="122">
        <f t="shared" si="74"/>
        <v>0</v>
      </c>
      <c r="H532" s="123" t="e">
        <f t="shared" si="75"/>
        <v>#DIV/0!</v>
      </c>
    </row>
    <row r="533" spans="1:8" x14ac:dyDescent="0.2">
      <c r="A533" s="62"/>
      <c r="B533" s="29" t="s">
        <v>193</v>
      </c>
      <c r="C533" s="30" t="s">
        <v>194</v>
      </c>
      <c r="D533" s="75">
        <f>166-277235+277069-277069</f>
        <v>-277069</v>
      </c>
      <c r="E533" s="75">
        <f>'[1]Buget 2024'!D533</f>
        <v>0</v>
      </c>
      <c r="G533" s="122">
        <f t="shared" si="74"/>
        <v>277069</v>
      </c>
      <c r="H533" s="123">
        <f t="shared" si="75"/>
        <v>-100</v>
      </c>
    </row>
    <row r="534" spans="1:8" x14ac:dyDescent="0.2">
      <c r="A534" s="62"/>
      <c r="B534" s="29" t="s">
        <v>195</v>
      </c>
      <c r="C534" s="30" t="s">
        <v>196</v>
      </c>
      <c r="D534" s="75"/>
      <c r="E534" s="75">
        <f>'[1]Buget 2024'!D534</f>
        <v>0</v>
      </c>
      <c r="G534" s="122">
        <f t="shared" si="74"/>
        <v>0</v>
      </c>
      <c r="H534" s="123" t="e">
        <f t="shared" si="75"/>
        <v>#DIV/0!</v>
      </c>
    </row>
    <row r="535" spans="1:8" x14ac:dyDescent="0.2">
      <c r="A535" s="8" t="s">
        <v>29</v>
      </c>
      <c r="B535" s="8" t="s">
        <v>146</v>
      </c>
      <c r="C535" s="65" t="s">
        <v>247</v>
      </c>
      <c r="D535" s="90"/>
      <c r="E535" s="90"/>
      <c r="G535" s="122">
        <f t="shared" si="74"/>
        <v>0</v>
      </c>
      <c r="H535" s="123" t="e">
        <f t="shared" si="75"/>
        <v>#DIV/0!</v>
      </c>
    </row>
    <row r="536" spans="1:8" x14ac:dyDescent="0.2">
      <c r="A536" s="8"/>
      <c r="B536" s="29" t="s">
        <v>193</v>
      </c>
      <c r="C536" s="30" t="s">
        <v>194</v>
      </c>
      <c r="D536" s="75">
        <f>943-1571001+1570058-1570058</f>
        <v>-1570058</v>
      </c>
      <c r="E536" s="75">
        <f>'[1]Buget 2024'!D536</f>
        <v>0</v>
      </c>
      <c r="G536" s="122">
        <f t="shared" si="74"/>
        <v>1570058</v>
      </c>
      <c r="H536" s="123">
        <f t="shared" si="75"/>
        <v>-100</v>
      </c>
    </row>
    <row r="537" spans="1:8" x14ac:dyDescent="0.2">
      <c r="A537" s="8"/>
      <c r="B537" s="29" t="s">
        <v>195</v>
      </c>
      <c r="C537" s="30" t="s">
        <v>196</v>
      </c>
      <c r="D537" s="75">
        <v>0</v>
      </c>
      <c r="E537" s="75">
        <f>'[1]Buget 2024'!D537</f>
        <v>0</v>
      </c>
      <c r="G537" s="122">
        <f t="shared" si="74"/>
        <v>0</v>
      </c>
      <c r="H537" s="123" t="e">
        <f t="shared" si="75"/>
        <v>#DIV/0!</v>
      </c>
    </row>
    <row r="538" spans="1:8" x14ac:dyDescent="0.2">
      <c r="A538" s="8" t="s">
        <v>29</v>
      </c>
      <c r="B538" s="8" t="s">
        <v>255</v>
      </c>
      <c r="C538" s="57" t="s">
        <v>115</v>
      </c>
      <c r="D538" s="90"/>
      <c r="E538" s="90"/>
      <c r="G538" s="122">
        <f t="shared" si="74"/>
        <v>0</v>
      </c>
      <c r="H538" s="123" t="e">
        <f t="shared" si="75"/>
        <v>#DIV/0!</v>
      </c>
    </row>
    <row r="539" spans="1:8" x14ac:dyDescent="0.2">
      <c r="A539" s="8"/>
      <c r="B539" s="29" t="s">
        <v>193</v>
      </c>
      <c r="C539" s="49" t="s">
        <v>194</v>
      </c>
      <c r="D539" s="75">
        <f>165486-316015+150529-150529</f>
        <v>-150529</v>
      </c>
      <c r="E539" s="75">
        <f>'[1]Buget 2024'!D539</f>
        <v>142764</v>
      </c>
      <c r="G539" s="122">
        <f t="shared" si="74"/>
        <v>293293</v>
      </c>
      <c r="H539" s="123">
        <f t="shared" si="75"/>
        <v>-194.84152555321566</v>
      </c>
    </row>
    <row r="540" spans="1:8" x14ac:dyDescent="0.2">
      <c r="A540" s="8"/>
      <c r="B540" s="29" t="s">
        <v>195</v>
      </c>
      <c r="C540" s="50" t="s">
        <v>196</v>
      </c>
      <c r="D540" s="25">
        <v>8500</v>
      </c>
      <c r="E540" s="75">
        <f>'[1]Buget 2024'!D540</f>
        <v>251776</v>
      </c>
      <c r="G540" s="122">
        <f t="shared" si="74"/>
        <v>243276</v>
      </c>
      <c r="H540" s="123">
        <f t="shared" si="75"/>
        <v>2862.0705882352941</v>
      </c>
    </row>
    <row r="541" spans="1:8" ht="25.5" x14ac:dyDescent="0.2">
      <c r="A541" s="17" t="s">
        <v>29</v>
      </c>
      <c r="B541" s="17">
        <v>61</v>
      </c>
      <c r="C541" s="18" t="s">
        <v>344</v>
      </c>
      <c r="D541" s="19"/>
      <c r="E541" s="19"/>
      <c r="G541" s="122">
        <f t="shared" si="74"/>
        <v>0</v>
      </c>
      <c r="H541" s="123" t="e">
        <f t="shared" si="75"/>
        <v>#DIV/0!</v>
      </c>
    </row>
    <row r="542" spans="1:8" x14ac:dyDescent="0.2">
      <c r="A542" s="17"/>
      <c r="B542" s="17" t="s">
        <v>193</v>
      </c>
      <c r="C542" s="18" t="s">
        <v>194</v>
      </c>
      <c r="D542" s="19">
        <f>D545+D548+D551</f>
        <v>84846</v>
      </c>
      <c r="E542" s="19">
        <f t="shared" ref="E542:E543" si="76">E545+E548+E551</f>
        <v>628500</v>
      </c>
      <c r="G542" s="122">
        <f t="shared" si="74"/>
        <v>543654</v>
      </c>
      <c r="H542" s="123">
        <f t="shared" si="75"/>
        <v>640.75383636235063</v>
      </c>
    </row>
    <row r="543" spans="1:8" x14ac:dyDescent="0.2">
      <c r="A543" s="17"/>
      <c r="B543" s="17" t="s">
        <v>195</v>
      </c>
      <c r="C543" s="18" t="s">
        <v>196</v>
      </c>
      <c r="D543" s="19">
        <f>D546+D549+D552</f>
        <v>17977</v>
      </c>
      <c r="E543" s="19">
        <f t="shared" si="76"/>
        <v>473858</v>
      </c>
      <c r="G543" s="122">
        <f t="shared" si="74"/>
        <v>455881</v>
      </c>
      <c r="H543" s="123">
        <f t="shared" si="75"/>
        <v>2535.9125549313012</v>
      </c>
    </row>
    <row r="544" spans="1:8" x14ac:dyDescent="0.2">
      <c r="A544" s="29" t="s">
        <v>29</v>
      </c>
      <c r="B544" s="97" t="s">
        <v>345</v>
      </c>
      <c r="C544" s="98" t="s">
        <v>324</v>
      </c>
      <c r="D544" s="99"/>
      <c r="E544" s="99"/>
      <c r="G544" s="122">
        <f t="shared" si="74"/>
        <v>0</v>
      </c>
      <c r="H544" s="123" t="e">
        <f t="shared" si="75"/>
        <v>#DIV/0!</v>
      </c>
    </row>
    <row r="545" spans="1:8" x14ac:dyDescent="0.2">
      <c r="A545" s="29"/>
      <c r="B545" s="29" t="s">
        <v>193</v>
      </c>
      <c r="C545" s="30" t="s">
        <v>194</v>
      </c>
      <c r="D545" s="25">
        <f>122157-50857</f>
        <v>71300</v>
      </c>
      <c r="E545" s="75">
        <f>'[1]Buget 2024'!D545</f>
        <v>527867</v>
      </c>
      <c r="G545" s="122">
        <f t="shared" si="74"/>
        <v>456567</v>
      </c>
      <c r="H545" s="123">
        <f t="shared" si="75"/>
        <v>640.34642356241238</v>
      </c>
    </row>
    <row r="546" spans="1:8" x14ac:dyDescent="0.2">
      <c r="A546" s="29"/>
      <c r="B546" s="29" t="s">
        <v>195</v>
      </c>
      <c r="C546" s="30" t="s">
        <v>196</v>
      </c>
      <c r="D546" s="25">
        <v>15107</v>
      </c>
      <c r="E546" s="75">
        <f>'[1]Buget 2024'!D546</f>
        <v>399368</v>
      </c>
      <c r="G546" s="122">
        <f t="shared" si="74"/>
        <v>384261</v>
      </c>
      <c r="H546" s="123">
        <f t="shared" si="75"/>
        <v>2543.5956841199445</v>
      </c>
    </row>
    <row r="547" spans="1:8" hidden="1" x14ac:dyDescent="0.2">
      <c r="A547" s="29" t="s">
        <v>29</v>
      </c>
      <c r="B547" s="97" t="s">
        <v>346</v>
      </c>
      <c r="C547" s="98" t="s">
        <v>326</v>
      </c>
      <c r="D547" s="99"/>
      <c r="E547" s="99"/>
      <c r="G547" s="122">
        <f t="shared" si="74"/>
        <v>0</v>
      </c>
      <c r="H547" s="123" t="e">
        <f t="shared" si="75"/>
        <v>#DIV/0!</v>
      </c>
    </row>
    <row r="548" spans="1:8" hidden="1" x14ac:dyDescent="0.2">
      <c r="A548" s="29"/>
      <c r="B548" s="29" t="s">
        <v>193</v>
      </c>
      <c r="C548" s="30" t="s">
        <v>194</v>
      </c>
      <c r="D548" s="25"/>
      <c r="E548" s="75">
        <f>'[1]Buget 2024'!D548</f>
        <v>0</v>
      </c>
      <c r="G548" s="122">
        <f t="shared" si="74"/>
        <v>0</v>
      </c>
      <c r="H548" s="123" t="e">
        <f t="shared" si="75"/>
        <v>#DIV/0!</v>
      </c>
    </row>
    <row r="549" spans="1:8" hidden="1" x14ac:dyDescent="0.2">
      <c r="A549" s="29"/>
      <c r="B549" s="29" t="s">
        <v>195</v>
      </c>
      <c r="C549" s="30" t="s">
        <v>196</v>
      </c>
      <c r="D549" s="25"/>
      <c r="E549" s="75">
        <f>'[1]Buget 2024'!D549</f>
        <v>0</v>
      </c>
      <c r="G549" s="122">
        <f t="shared" si="74"/>
        <v>0</v>
      </c>
      <c r="H549" s="123" t="e">
        <f t="shared" si="75"/>
        <v>#DIV/0!</v>
      </c>
    </row>
    <row r="550" spans="1:8" x14ac:dyDescent="0.2">
      <c r="A550" s="29" t="s">
        <v>29</v>
      </c>
      <c r="B550" s="97" t="s">
        <v>347</v>
      </c>
      <c r="C550" s="98" t="s">
        <v>328</v>
      </c>
      <c r="D550" s="99"/>
      <c r="E550" s="99"/>
      <c r="G550" s="122">
        <f t="shared" si="74"/>
        <v>0</v>
      </c>
      <c r="H550" s="123" t="e">
        <f t="shared" si="75"/>
        <v>#DIV/0!</v>
      </c>
    </row>
    <row r="551" spans="1:8" x14ac:dyDescent="0.2">
      <c r="A551" s="29"/>
      <c r="B551" s="29" t="s">
        <v>193</v>
      </c>
      <c r="C551" s="30" t="s">
        <v>194</v>
      </c>
      <c r="D551" s="25">
        <f>21723-8177</f>
        <v>13546</v>
      </c>
      <c r="E551" s="75">
        <f>'[1]Buget 2024'!D551</f>
        <v>100633</v>
      </c>
      <c r="G551" s="122">
        <f t="shared" si="74"/>
        <v>87087</v>
      </c>
      <c r="H551" s="123">
        <f t="shared" si="75"/>
        <v>642.89827255278306</v>
      </c>
    </row>
    <row r="552" spans="1:8" x14ac:dyDescent="0.2">
      <c r="A552" s="29"/>
      <c r="B552" s="29" t="s">
        <v>195</v>
      </c>
      <c r="C552" s="30" t="s">
        <v>196</v>
      </c>
      <c r="D552" s="25">
        <v>2870</v>
      </c>
      <c r="E552" s="75">
        <f>'[1]Buget 2024'!D552</f>
        <v>74490</v>
      </c>
      <c r="G552" s="122">
        <f t="shared" si="74"/>
        <v>71620</v>
      </c>
      <c r="H552" s="123">
        <f t="shared" si="75"/>
        <v>2495.4703832752612</v>
      </c>
    </row>
    <row r="553" spans="1:8" ht="25.5" x14ac:dyDescent="0.2">
      <c r="A553" s="31" t="s">
        <v>29</v>
      </c>
      <c r="B553" s="31" t="s">
        <v>147</v>
      </c>
      <c r="C553" s="18" t="s">
        <v>200</v>
      </c>
      <c r="D553" s="19"/>
      <c r="E553" s="19"/>
      <c r="G553" s="122">
        <f t="shared" si="74"/>
        <v>0</v>
      </c>
      <c r="H553" s="123" t="e">
        <f t="shared" si="75"/>
        <v>#DIV/0!</v>
      </c>
    </row>
    <row r="554" spans="1:8" x14ac:dyDescent="0.2">
      <c r="A554" s="31"/>
      <c r="B554" s="17" t="s">
        <v>193</v>
      </c>
      <c r="C554" s="18" t="s">
        <v>194</v>
      </c>
      <c r="D554" s="19">
        <f>D557</f>
        <v>222</v>
      </c>
      <c r="E554" s="19">
        <f t="shared" ref="E554:E555" si="77">E557</f>
        <v>79250</v>
      </c>
      <c r="G554" s="122">
        <f t="shared" si="74"/>
        <v>79028</v>
      </c>
      <c r="H554" s="123">
        <f t="shared" si="75"/>
        <v>35598.198198198195</v>
      </c>
    </row>
    <row r="555" spans="1:8" x14ac:dyDescent="0.2">
      <c r="A555" s="31"/>
      <c r="B555" s="17" t="s">
        <v>195</v>
      </c>
      <c r="C555" s="18" t="s">
        <v>196</v>
      </c>
      <c r="D555" s="19">
        <f t="shared" ref="D555" si="78">D558</f>
        <v>19289</v>
      </c>
      <c r="E555" s="19">
        <f t="shared" si="77"/>
        <v>75000</v>
      </c>
      <c r="G555" s="122">
        <f t="shared" si="74"/>
        <v>55711</v>
      </c>
      <c r="H555" s="123">
        <f t="shared" si="75"/>
        <v>288.82264503084662</v>
      </c>
    </row>
    <row r="556" spans="1:8" ht="25.5" x14ac:dyDescent="0.2">
      <c r="A556" s="8" t="s">
        <v>29</v>
      </c>
      <c r="B556" s="8" t="s">
        <v>148</v>
      </c>
      <c r="C556" s="4" t="s">
        <v>254</v>
      </c>
      <c r="D556" s="13"/>
      <c r="E556" s="13"/>
      <c r="G556" s="122">
        <f t="shared" si="74"/>
        <v>0</v>
      </c>
      <c r="H556" s="123" t="e">
        <f t="shared" si="75"/>
        <v>#DIV/0!</v>
      </c>
    </row>
    <row r="557" spans="1:8" x14ac:dyDescent="0.2">
      <c r="A557" s="8"/>
      <c r="B557" s="29" t="s">
        <v>193</v>
      </c>
      <c r="C557" s="30" t="s">
        <v>194</v>
      </c>
      <c r="D557" s="25">
        <f>93344-93122</f>
        <v>222</v>
      </c>
      <c r="E557" s="75">
        <f>'[1]Buget 2024'!D557</f>
        <v>79250</v>
      </c>
      <c r="G557" s="122">
        <f t="shared" si="74"/>
        <v>79028</v>
      </c>
      <c r="H557" s="123">
        <f t="shared" si="75"/>
        <v>35598.198198198195</v>
      </c>
    </row>
    <row r="558" spans="1:8" x14ac:dyDescent="0.2">
      <c r="A558" s="8"/>
      <c r="B558" s="29" t="s">
        <v>195</v>
      </c>
      <c r="C558" s="30" t="s">
        <v>196</v>
      </c>
      <c r="D558" s="25">
        <v>19289</v>
      </c>
      <c r="E558" s="75">
        <f>'[1]Buget 2024'!D558</f>
        <v>75000</v>
      </c>
      <c r="G558" s="122">
        <f t="shared" si="74"/>
        <v>55711</v>
      </c>
      <c r="H558" s="123">
        <f t="shared" si="75"/>
        <v>288.82264503084662</v>
      </c>
    </row>
    <row r="559" spans="1:8" x14ac:dyDescent="0.2">
      <c r="A559" s="17" t="s">
        <v>29</v>
      </c>
      <c r="B559" s="17" t="s">
        <v>128</v>
      </c>
      <c r="C559" s="18" t="s">
        <v>37</v>
      </c>
      <c r="D559" s="19"/>
      <c r="E559" s="19"/>
      <c r="G559" s="122">
        <f t="shared" si="74"/>
        <v>0</v>
      </c>
      <c r="H559" s="123" t="e">
        <f t="shared" si="75"/>
        <v>#DIV/0!</v>
      </c>
    </row>
    <row r="560" spans="1:8" x14ac:dyDescent="0.2">
      <c r="A560" s="17"/>
      <c r="B560" s="17" t="s">
        <v>193</v>
      </c>
      <c r="C560" s="18" t="s">
        <v>194</v>
      </c>
      <c r="D560" s="19">
        <f t="shared" ref="D560:E561" si="79">D563</f>
        <v>117</v>
      </c>
      <c r="E560" s="19">
        <f t="shared" si="79"/>
        <v>373701</v>
      </c>
      <c r="G560" s="122">
        <f t="shared" si="74"/>
        <v>373584</v>
      </c>
      <c r="H560" s="123">
        <f t="shared" si="75"/>
        <v>319302.56410256412</v>
      </c>
    </row>
    <row r="561" spans="1:8" x14ac:dyDescent="0.2">
      <c r="A561" s="17"/>
      <c r="B561" s="17" t="s">
        <v>195</v>
      </c>
      <c r="C561" s="18" t="s">
        <v>196</v>
      </c>
      <c r="D561" s="19">
        <f t="shared" si="79"/>
        <v>24842</v>
      </c>
      <c r="E561" s="19">
        <f t="shared" si="79"/>
        <v>99270</v>
      </c>
      <c r="G561" s="122">
        <f t="shared" si="74"/>
        <v>74428</v>
      </c>
      <c r="H561" s="123">
        <f t="shared" si="75"/>
        <v>299.60550680299491</v>
      </c>
    </row>
    <row r="562" spans="1:8" x14ac:dyDescent="0.2">
      <c r="A562" s="17" t="s">
        <v>29</v>
      </c>
      <c r="B562" s="17" t="s">
        <v>130</v>
      </c>
      <c r="C562" s="18" t="s">
        <v>131</v>
      </c>
      <c r="D562" s="19"/>
      <c r="E562" s="19"/>
      <c r="G562" s="122">
        <f t="shared" si="74"/>
        <v>0</v>
      </c>
      <c r="H562" s="123" t="e">
        <f t="shared" si="75"/>
        <v>#DIV/0!</v>
      </c>
    </row>
    <row r="563" spans="1:8" x14ac:dyDescent="0.2">
      <c r="A563" s="17"/>
      <c r="B563" s="17" t="s">
        <v>193</v>
      </c>
      <c r="C563" s="18" t="s">
        <v>194</v>
      </c>
      <c r="D563" s="19">
        <f t="shared" ref="D563:E564" si="80">D566+D575</f>
        <v>117</v>
      </c>
      <c r="E563" s="19">
        <f t="shared" si="80"/>
        <v>373701</v>
      </c>
      <c r="G563" s="122">
        <f t="shared" si="74"/>
        <v>373584</v>
      </c>
      <c r="H563" s="123">
        <f t="shared" si="75"/>
        <v>319302.56410256412</v>
      </c>
    </row>
    <row r="564" spans="1:8" x14ac:dyDescent="0.2">
      <c r="A564" s="17"/>
      <c r="B564" s="17" t="s">
        <v>195</v>
      </c>
      <c r="C564" s="18" t="s">
        <v>196</v>
      </c>
      <c r="D564" s="19">
        <f t="shared" si="80"/>
        <v>24842</v>
      </c>
      <c r="E564" s="19">
        <f t="shared" si="80"/>
        <v>99270</v>
      </c>
      <c r="G564" s="122">
        <f t="shared" si="74"/>
        <v>74428</v>
      </c>
      <c r="H564" s="123">
        <f t="shared" si="75"/>
        <v>299.60550680299491</v>
      </c>
    </row>
    <row r="565" spans="1:8" x14ac:dyDescent="0.2">
      <c r="A565" s="17" t="s">
        <v>29</v>
      </c>
      <c r="B565" s="17" t="s">
        <v>132</v>
      </c>
      <c r="C565" s="18" t="s">
        <v>133</v>
      </c>
      <c r="D565" s="19"/>
      <c r="E565" s="19"/>
      <c r="G565" s="122">
        <f t="shared" si="74"/>
        <v>0</v>
      </c>
      <c r="H565" s="123" t="e">
        <f t="shared" si="75"/>
        <v>#DIV/0!</v>
      </c>
    </row>
    <row r="566" spans="1:8" x14ac:dyDescent="0.2">
      <c r="A566" s="17"/>
      <c r="B566" s="17" t="s">
        <v>193</v>
      </c>
      <c r="C566" s="18" t="s">
        <v>194</v>
      </c>
      <c r="D566" s="19">
        <f t="shared" ref="D566:E567" si="81">D569+D572</f>
        <v>0</v>
      </c>
      <c r="E566" s="19">
        <f t="shared" si="81"/>
        <v>370001</v>
      </c>
      <c r="G566" s="122">
        <f t="shared" si="74"/>
        <v>370001</v>
      </c>
      <c r="H566" s="123" t="e">
        <f t="shared" si="75"/>
        <v>#DIV/0!</v>
      </c>
    </row>
    <row r="567" spans="1:8" x14ac:dyDescent="0.2">
      <c r="A567" s="17"/>
      <c r="B567" s="17" t="s">
        <v>195</v>
      </c>
      <c r="C567" s="18" t="s">
        <v>196</v>
      </c>
      <c r="D567" s="19">
        <f t="shared" si="81"/>
        <v>24594</v>
      </c>
      <c r="E567" s="19">
        <f t="shared" si="81"/>
        <v>96590</v>
      </c>
      <c r="G567" s="122">
        <f t="shared" si="74"/>
        <v>71996</v>
      </c>
      <c r="H567" s="123">
        <f t="shared" si="75"/>
        <v>292.73806619500692</v>
      </c>
    </row>
    <row r="568" spans="1:8" x14ac:dyDescent="0.2">
      <c r="A568" s="14" t="s">
        <v>29</v>
      </c>
      <c r="B568" s="14" t="s">
        <v>134</v>
      </c>
      <c r="C568" s="4" t="s">
        <v>135</v>
      </c>
      <c r="D568" s="13"/>
      <c r="E568" s="13"/>
      <c r="G568" s="122">
        <f t="shared" si="74"/>
        <v>0</v>
      </c>
      <c r="H568" s="123" t="e">
        <f t="shared" si="75"/>
        <v>#DIV/0!</v>
      </c>
    </row>
    <row r="569" spans="1:8" x14ac:dyDescent="0.2">
      <c r="A569" s="14"/>
      <c r="B569" s="29" t="s">
        <v>193</v>
      </c>
      <c r="C569" s="30" t="s">
        <v>194</v>
      </c>
      <c r="D569" s="75">
        <f>1151214-1151442+228</f>
        <v>0</v>
      </c>
      <c r="E569" s="75">
        <f>'[1]Buget 2024'!D569</f>
        <v>370001</v>
      </c>
      <c r="G569" s="122">
        <f t="shared" si="74"/>
        <v>370001</v>
      </c>
      <c r="H569" s="123" t="e">
        <f t="shared" si="75"/>
        <v>#DIV/0!</v>
      </c>
    </row>
    <row r="570" spans="1:8" x14ac:dyDescent="0.2">
      <c r="A570" s="14"/>
      <c r="B570" s="29" t="s">
        <v>195</v>
      </c>
      <c r="C570" s="30" t="s">
        <v>196</v>
      </c>
      <c r="D570" s="25">
        <v>24594</v>
      </c>
      <c r="E570" s="75">
        <f>'[1]Buget 2024'!D570</f>
        <v>96590</v>
      </c>
      <c r="G570" s="122">
        <f t="shared" si="74"/>
        <v>71996</v>
      </c>
      <c r="H570" s="123">
        <f t="shared" si="75"/>
        <v>292.73806619500692</v>
      </c>
    </row>
    <row r="571" spans="1:8" hidden="1" x14ac:dyDescent="0.2">
      <c r="A571" s="14" t="s">
        <v>29</v>
      </c>
      <c r="B571" s="14" t="s">
        <v>140</v>
      </c>
      <c r="C571" s="4" t="s">
        <v>14</v>
      </c>
      <c r="D571" s="76"/>
      <c r="E571" s="76"/>
      <c r="G571" s="122">
        <f t="shared" si="74"/>
        <v>0</v>
      </c>
      <c r="H571" s="123" t="e">
        <f t="shared" si="75"/>
        <v>#DIV/0!</v>
      </c>
    </row>
    <row r="572" spans="1:8" hidden="1" x14ac:dyDescent="0.2">
      <c r="A572" s="14"/>
      <c r="B572" s="29" t="s">
        <v>193</v>
      </c>
      <c r="C572" s="30" t="s">
        <v>194</v>
      </c>
      <c r="D572" s="25"/>
      <c r="E572" s="75">
        <f>'[1]Buget 2024'!D572</f>
        <v>0</v>
      </c>
      <c r="G572" s="122">
        <f t="shared" si="74"/>
        <v>0</v>
      </c>
      <c r="H572" s="123" t="e">
        <f t="shared" si="75"/>
        <v>#DIV/0!</v>
      </c>
    </row>
    <row r="573" spans="1:8" hidden="1" x14ac:dyDescent="0.2">
      <c r="A573" s="14"/>
      <c r="B573" s="29" t="s">
        <v>195</v>
      </c>
      <c r="C573" s="30" t="s">
        <v>196</v>
      </c>
      <c r="D573" s="25"/>
      <c r="E573" s="75">
        <f>'[1]Buget 2024'!D573</f>
        <v>0</v>
      </c>
      <c r="G573" s="122">
        <f t="shared" si="74"/>
        <v>0</v>
      </c>
      <c r="H573" s="123" t="e">
        <f t="shared" si="75"/>
        <v>#DIV/0!</v>
      </c>
    </row>
    <row r="574" spans="1:8" x14ac:dyDescent="0.2">
      <c r="A574" s="14" t="s">
        <v>29</v>
      </c>
      <c r="B574" s="14" t="s">
        <v>141</v>
      </c>
      <c r="C574" s="4" t="s">
        <v>348</v>
      </c>
      <c r="D574" s="75"/>
      <c r="E574" s="75"/>
      <c r="G574" s="122">
        <f t="shared" si="74"/>
        <v>0</v>
      </c>
      <c r="H574" s="123" t="e">
        <f t="shared" si="75"/>
        <v>#DIV/0!</v>
      </c>
    </row>
    <row r="575" spans="1:8" x14ac:dyDescent="0.2">
      <c r="A575" s="14"/>
      <c r="B575" s="29" t="s">
        <v>193</v>
      </c>
      <c r="C575" s="30" t="s">
        <v>194</v>
      </c>
      <c r="D575" s="25">
        <f>2644-2299-228</f>
        <v>117</v>
      </c>
      <c r="E575" s="75">
        <f>'[1]Buget 2024'!D575</f>
        <v>3700</v>
      </c>
      <c r="G575" s="122">
        <f t="shared" si="74"/>
        <v>3583</v>
      </c>
      <c r="H575" s="123">
        <f t="shared" si="75"/>
        <v>3062.3931623931626</v>
      </c>
    </row>
    <row r="576" spans="1:8" x14ac:dyDescent="0.2">
      <c r="A576" s="14"/>
      <c r="B576" s="29" t="s">
        <v>195</v>
      </c>
      <c r="C576" s="30" t="s">
        <v>196</v>
      </c>
      <c r="D576" s="25">
        <v>248</v>
      </c>
      <c r="E576" s="75">
        <f>'[1]Buget 2024'!D576</f>
        <v>2680</v>
      </c>
      <c r="G576" s="122">
        <f t="shared" si="74"/>
        <v>2432</v>
      </c>
      <c r="H576" s="123">
        <f t="shared" si="75"/>
        <v>980.64516129032256</v>
      </c>
    </row>
    <row r="577" spans="1:8" x14ac:dyDescent="0.2">
      <c r="A577" s="17" t="s">
        <v>149</v>
      </c>
      <c r="B577" s="17" t="s">
        <v>150</v>
      </c>
      <c r="C577" s="18" t="s">
        <v>252</v>
      </c>
      <c r="D577" s="19"/>
      <c r="E577" s="19"/>
      <c r="G577" s="122">
        <f t="shared" si="74"/>
        <v>0</v>
      </c>
      <c r="H577" s="123" t="e">
        <f t="shared" si="75"/>
        <v>#DIV/0!</v>
      </c>
    </row>
    <row r="578" spans="1:8" x14ac:dyDescent="0.2">
      <c r="A578" s="17"/>
      <c r="B578" s="17" t="s">
        <v>193</v>
      </c>
      <c r="C578" s="18" t="s">
        <v>194</v>
      </c>
      <c r="D578" s="19">
        <f t="shared" ref="D578:E579" si="82">D581+D590</f>
        <v>0</v>
      </c>
      <c r="E578" s="19">
        <f t="shared" si="82"/>
        <v>1800</v>
      </c>
      <c r="G578" s="122">
        <f t="shared" si="74"/>
        <v>1800</v>
      </c>
      <c r="H578" s="123" t="e">
        <f t="shared" si="75"/>
        <v>#DIV/0!</v>
      </c>
    </row>
    <row r="579" spans="1:8" x14ac:dyDescent="0.2">
      <c r="A579" s="17"/>
      <c r="B579" s="17" t="s">
        <v>195</v>
      </c>
      <c r="C579" s="18" t="s">
        <v>196</v>
      </c>
      <c r="D579" s="19">
        <f t="shared" si="82"/>
        <v>0</v>
      </c>
      <c r="E579" s="19">
        <f t="shared" si="82"/>
        <v>1800</v>
      </c>
      <c r="G579" s="122">
        <f t="shared" si="74"/>
        <v>1800</v>
      </c>
      <c r="H579" s="123" t="e">
        <f t="shared" si="75"/>
        <v>#DIV/0!</v>
      </c>
    </row>
    <row r="580" spans="1:8" x14ac:dyDescent="0.2">
      <c r="A580" s="17" t="s">
        <v>149</v>
      </c>
      <c r="B580" s="17" t="s">
        <v>31</v>
      </c>
      <c r="C580" s="18" t="s">
        <v>32</v>
      </c>
      <c r="D580" s="19"/>
      <c r="E580" s="19"/>
      <c r="G580" s="122">
        <f t="shared" si="74"/>
        <v>0</v>
      </c>
      <c r="H580" s="123" t="e">
        <f t="shared" si="75"/>
        <v>#DIV/0!</v>
      </c>
    </row>
    <row r="581" spans="1:8" x14ac:dyDescent="0.2">
      <c r="A581" s="17"/>
      <c r="B581" s="17" t="s">
        <v>193</v>
      </c>
      <c r="C581" s="18" t="s">
        <v>194</v>
      </c>
      <c r="D581" s="19">
        <f t="shared" ref="D581:E582" si="83">D584</f>
        <v>0</v>
      </c>
      <c r="E581" s="19">
        <f t="shared" si="83"/>
        <v>900</v>
      </c>
      <c r="G581" s="122">
        <f t="shared" si="74"/>
        <v>900</v>
      </c>
      <c r="H581" s="123" t="e">
        <f t="shared" si="75"/>
        <v>#DIV/0!</v>
      </c>
    </row>
    <row r="582" spans="1:8" x14ac:dyDescent="0.2">
      <c r="A582" s="17"/>
      <c r="B582" s="17" t="s">
        <v>195</v>
      </c>
      <c r="C582" s="18" t="s">
        <v>196</v>
      </c>
      <c r="D582" s="19">
        <f t="shared" si="83"/>
        <v>0</v>
      </c>
      <c r="E582" s="19">
        <f t="shared" si="83"/>
        <v>900</v>
      </c>
      <c r="G582" s="122">
        <f t="shared" si="74"/>
        <v>900</v>
      </c>
      <c r="H582" s="123" t="e">
        <f t="shared" si="75"/>
        <v>#DIV/0!</v>
      </c>
    </row>
    <row r="583" spans="1:8" x14ac:dyDescent="0.2">
      <c r="A583" s="17" t="s">
        <v>149</v>
      </c>
      <c r="B583" s="17" t="s">
        <v>143</v>
      </c>
      <c r="C583" s="18" t="s">
        <v>197</v>
      </c>
      <c r="D583" s="19"/>
      <c r="E583" s="19"/>
      <c r="G583" s="122">
        <f t="shared" si="74"/>
        <v>0</v>
      </c>
      <c r="H583" s="123" t="e">
        <f t="shared" si="75"/>
        <v>#DIV/0!</v>
      </c>
    </row>
    <row r="584" spans="1:8" x14ac:dyDescent="0.2">
      <c r="A584" s="17"/>
      <c r="B584" s="17" t="s">
        <v>193</v>
      </c>
      <c r="C584" s="18" t="s">
        <v>194</v>
      </c>
      <c r="D584" s="19">
        <f t="shared" ref="D584:E585" si="84">D587</f>
        <v>0</v>
      </c>
      <c r="E584" s="19">
        <f t="shared" si="84"/>
        <v>900</v>
      </c>
      <c r="G584" s="122">
        <f t="shared" si="74"/>
        <v>900</v>
      </c>
      <c r="H584" s="123" t="e">
        <f t="shared" si="75"/>
        <v>#DIV/0!</v>
      </c>
    </row>
    <row r="585" spans="1:8" x14ac:dyDescent="0.2">
      <c r="A585" s="17"/>
      <c r="B585" s="17" t="s">
        <v>195</v>
      </c>
      <c r="C585" s="18" t="s">
        <v>196</v>
      </c>
      <c r="D585" s="19">
        <f t="shared" si="84"/>
        <v>0</v>
      </c>
      <c r="E585" s="19">
        <f t="shared" si="84"/>
        <v>900</v>
      </c>
      <c r="G585" s="122">
        <f t="shared" si="74"/>
        <v>900</v>
      </c>
      <c r="H585" s="123" t="e">
        <f t="shared" si="75"/>
        <v>#DIV/0!</v>
      </c>
    </row>
    <row r="586" spans="1:8" x14ac:dyDescent="0.2">
      <c r="A586" s="14" t="s">
        <v>149</v>
      </c>
      <c r="B586" s="14" t="s">
        <v>101</v>
      </c>
      <c r="C586" s="4" t="s">
        <v>253</v>
      </c>
      <c r="D586" s="13"/>
      <c r="E586" s="13"/>
      <c r="G586" s="122">
        <f t="shared" si="74"/>
        <v>0</v>
      </c>
      <c r="H586" s="123" t="e">
        <f t="shared" si="75"/>
        <v>#DIV/0!</v>
      </c>
    </row>
    <row r="587" spans="1:8" x14ac:dyDescent="0.2">
      <c r="A587" s="14"/>
      <c r="B587" s="29" t="s">
        <v>193</v>
      </c>
      <c r="C587" s="30" t="s">
        <v>194</v>
      </c>
      <c r="D587" s="25"/>
      <c r="E587" s="75">
        <f>'[1]Buget 2024'!D587</f>
        <v>900</v>
      </c>
      <c r="G587" s="122">
        <f t="shared" si="74"/>
        <v>900</v>
      </c>
      <c r="H587" s="123" t="e">
        <f t="shared" si="75"/>
        <v>#DIV/0!</v>
      </c>
    </row>
    <row r="588" spans="1:8" x14ac:dyDescent="0.2">
      <c r="A588" s="14"/>
      <c r="B588" s="29" t="s">
        <v>195</v>
      </c>
      <c r="C588" s="30" t="s">
        <v>196</v>
      </c>
      <c r="D588" s="25"/>
      <c r="E588" s="75">
        <f>'[1]Buget 2024'!D588</f>
        <v>900</v>
      </c>
      <c r="G588" s="122">
        <f t="shared" si="74"/>
        <v>900</v>
      </c>
      <c r="H588" s="123" t="e">
        <f t="shared" si="75"/>
        <v>#DIV/0!</v>
      </c>
    </row>
    <row r="589" spans="1:8" x14ac:dyDescent="0.2">
      <c r="A589" s="17" t="s">
        <v>149</v>
      </c>
      <c r="B589" s="17" t="s">
        <v>128</v>
      </c>
      <c r="C589" s="18" t="s">
        <v>37</v>
      </c>
      <c r="D589" s="19"/>
      <c r="E589" s="19"/>
      <c r="G589" s="122">
        <f t="shared" si="74"/>
        <v>0</v>
      </c>
      <c r="H589" s="123" t="e">
        <f t="shared" si="75"/>
        <v>#DIV/0!</v>
      </c>
    </row>
    <row r="590" spans="1:8" x14ac:dyDescent="0.2">
      <c r="A590" s="17"/>
      <c r="B590" s="17" t="s">
        <v>193</v>
      </c>
      <c r="C590" s="18" t="s">
        <v>194</v>
      </c>
      <c r="D590" s="19">
        <f t="shared" ref="D590:E591" si="85">D593</f>
        <v>0</v>
      </c>
      <c r="E590" s="19">
        <f t="shared" si="85"/>
        <v>900</v>
      </c>
      <c r="G590" s="122">
        <f t="shared" si="74"/>
        <v>900</v>
      </c>
      <c r="H590" s="123" t="e">
        <f t="shared" si="75"/>
        <v>#DIV/0!</v>
      </c>
    </row>
    <row r="591" spans="1:8" x14ac:dyDescent="0.2">
      <c r="A591" s="17"/>
      <c r="B591" s="17" t="s">
        <v>195</v>
      </c>
      <c r="C591" s="18" t="s">
        <v>196</v>
      </c>
      <c r="D591" s="19">
        <f t="shared" si="85"/>
        <v>0</v>
      </c>
      <c r="E591" s="19">
        <f t="shared" si="85"/>
        <v>900</v>
      </c>
      <c r="G591" s="122">
        <f t="shared" si="74"/>
        <v>900</v>
      </c>
      <c r="H591" s="123" t="e">
        <f t="shared" si="75"/>
        <v>#DIV/0!</v>
      </c>
    </row>
    <row r="592" spans="1:8" x14ac:dyDescent="0.2">
      <c r="A592" s="14" t="s">
        <v>149</v>
      </c>
      <c r="B592" s="14" t="s">
        <v>151</v>
      </c>
      <c r="C592" s="4" t="s">
        <v>137</v>
      </c>
      <c r="D592" s="13"/>
      <c r="E592" s="13"/>
      <c r="G592" s="122">
        <f t="shared" si="74"/>
        <v>0</v>
      </c>
      <c r="H592" s="123" t="e">
        <f t="shared" si="75"/>
        <v>#DIV/0!</v>
      </c>
    </row>
    <row r="593" spans="1:8" x14ac:dyDescent="0.2">
      <c r="A593" s="14"/>
      <c r="B593" s="29" t="s">
        <v>193</v>
      </c>
      <c r="C593" s="30" t="s">
        <v>194</v>
      </c>
      <c r="D593" s="25"/>
      <c r="E593" s="75">
        <f>'[1]Buget 2024'!D593</f>
        <v>900</v>
      </c>
      <c r="G593" s="122">
        <f t="shared" si="74"/>
        <v>900</v>
      </c>
      <c r="H593" s="123" t="e">
        <f t="shared" si="75"/>
        <v>#DIV/0!</v>
      </c>
    </row>
    <row r="594" spans="1:8" x14ac:dyDescent="0.2">
      <c r="A594" s="14"/>
      <c r="B594" s="29" t="s">
        <v>195</v>
      </c>
      <c r="C594" s="30" t="s">
        <v>196</v>
      </c>
      <c r="D594" s="25"/>
      <c r="E594" s="75">
        <f>'[1]Buget 2024'!D594</f>
        <v>900</v>
      </c>
      <c r="G594" s="122">
        <f t="shared" ref="G594:G623" si="86">E594-D594</f>
        <v>900</v>
      </c>
      <c r="H594" s="123" t="e">
        <f t="shared" ref="H594:H623" si="87">G594/D594*100</f>
        <v>#DIV/0!</v>
      </c>
    </row>
    <row r="595" spans="1:8" x14ac:dyDescent="0.2">
      <c r="A595" s="32" t="s">
        <v>29</v>
      </c>
      <c r="B595" s="32"/>
      <c r="C595" s="33" t="s">
        <v>152</v>
      </c>
      <c r="D595" s="34"/>
      <c r="E595" s="34"/>
      <c r="G595" s="122">
        <f t="shared" si="86"/>
        <v>0</v>
      </c>
      <c r="H595" s="123" t="e">
        <f t="shared" si="87"/>
        <v>#DIV/0!</v>
      </c>
    </row>
    <row r="596" spans="1:8" x14ac:dyDescent="0.2">
      <c r="A596" s="32"/>
      <c r="B596" s="32" t="s">
        <v>193</v>
      </c>
      <c r="C596" s="33" t="s">
        <v>194</v>
      </c>
      <c r="D596" s="34">
        <f t="shared" ref="D596:E597" si="88">D599</f>
        <v>0</v>
      </c>
      <c r="E596" s="34">
        <f t="shared" si="88"/>
        <v>5497</v>
      </c>
      <c r="G596" s="122">
        <f t="shared" si="86"/>
        <v>5497</v>
      </c>
      <c r="H596" s="123" t="e">
        <f t="shared" si="87"/>
        <v>#DIV/0!</v>
      </c>
    </row>
    <row r="597" spans="1:8" x14ac:dyDescent="0.2">
      <c r="A597" s="32"/>
      <c r="B597" s="32" t="s">
        <v>195</v>
      </c>
      <c r="C597" s="33" t="s">
        <v>196</v>
      </c>
      <c r="D597" s="34">
        <f t="shared" si="88"/>
        <v>0</v>
      </c>
      <c r="E597" s="34">
        <f t="shared" si="88"/>
        <v>5497</v>
      </c>
      <c r="G597" s="122">
        <f t="shared" si="86"/>
        <v>5497</v>
      </c>
      <c r="H597" s="123" t="e">
        <f t="shared" si="87"/>
        <v>#DIV/0!</v>
      </c>
    </row>
    <row r="598" spans="1:8" x14ac:dyDescent="0.2">
      <c r="A598" s="32" t="s">
        <v>29</v>
      </c>
      <c r="B598" s="32" t="s">
        <v>40</v>
      </c>
      <c r="C598" s="33" t="s">
        <v>201</v>
      </c>
      <c r="D598" s="34"/>
      <c r="E598" s="34"/>
      <c r="G598" s="122">
        <f t="shared" si="86"/>
        <v>0</v>
      </c>
      <c r="H598" s="123" t="e">
        <f t="shared" si="87"/>
        <v>#DIV/0!</v>
      </c>
    </row>
    <row r="599" spans="1:8" x14ac:dyDescent="0.2">
      <c r="A599" s="32"/>
      <c r="B599" s="32" t="s">
        <v>193</v>
      </c>
      <c r="C599" s="33" t="s">
        <v>194</v>
      </c>
      <c r="D599" s="34">
        <f t="shared" ref="D599:E600" si="89">D602</f>
        <v>0</v>
      </c>
      <c r="E599" s="34">
        <f t="shared" si="89"/>
        <v>5497</v>
      </c>
      <c r="G599" s="122">
        <f t="shared" si="86"/>
        <v>5497</v>
      </c>
      <c r="H599" s="123" t="e">
        <f t="shared" si="87"/>
        <v>#DIV/0!</v>
      </c>
    </row>
    <row r="600" spans="1:8" x14ac:dyDescent="0.2">
      <c r="A600" s="32"/>
      <c r="B600" s="32" t="s">
        <v>195</v>
      </c>
      <c r="C600" s="33" t="s">
        <v>196</v>
      </c>
      <c r="D600" s="34">
        <f t="shared" si="89"/>
        <v>0</v>
      </c>
      <c r="E600" s="34">
        <f t="shared" si="89"/>
        <v>5497</v>
      </c>
      <c r="G600" s="122">
        <f t="shared" si="86"/>
        <v>5497</v>
      </c>
      <c r="H600" s="123" t="e">
        <f t="shared" si="87"/>
        <v>#DIV/0!</v>
      </c>
    </row>
    <row r="601" spans="1:8" x14ac:dyDescent="0.2">
      <c r="A601" s="32" t="s">
        <v>29</v>
      </c>
      <c r="B601" s="32" t="s">
        <v>31</v>
      </c>
      <c r="C601" s="33" t="s">
        <v>32</v>
      </c>
      <c r="D601" s="34"/>
      <c r="E601" s="34"/>
      <c r="G601" s="122">
        <f t="shared" si="86"/>
        <v>0</v>
      </c>
      <c r="H601" s="123" t="e">
        <f t="shared" si="87"/>
        <v>#DIV/0!</v>
      </c>
    </row>
    <row r="602" spans="1:8" x14ac:dyDescent="0.2">
      <c r="A602" s="32"/>
      <c r="B602" s="32" t="s">
        <v>193</v>
      </c>
      <c r="C602" s="33" t="s">
        <v>194</v>
      </c>
      <c r="D602" s="34">
        <f>D605+D614</f>
        <v>0</v>
      </c>
      <c r="E602" s="34">
        <f t="shared" ref="E602:E603" si="90">E605+E614</f>
        <v>5497</v>
      </c>
      <c r="G602" s="122">
        <f t="shared" si="86"/>
        <v>5497</v>
      </c>
      <c r="H602" s="123" t="e">
        <f t="shared" si="87"/>
        <v>#DIV/0!</v>
      </c>
    </row>
    <row r="603" spans="1:8" x14ac:dyDescent="0.2">
      <c r="A603" s="32"/>
      <c r="B603" s="32" t="s">
        <v>195</v>
      </c>
      <c r="C603" s="33" t="s">
        <v>196</v>
      </c>
      <c r="D603" s="34">
        <f>D606+D615</f>
        <v>0</v>
      </c>
      <c r="E603" s="34">
        <f t="shared" si="90"/>
        <v>5497</v>
      </c>
      <c r="G603" s="122">
        <f t="shared" si="86"/>
        <v>5497</v>
      </c>
      <c r="H603" s="123" t="e">
        <f t="shared" si="87"/>
        <v>#DIV/0!</v>
      </c>
    </row>
    <row r="604" spans="1:8" ht="25.5" hidden="1" x14ac:dyDescent="0.2">
      <c r="A604" s="32" t="s">
        <v>29</v>
      </c>
      <c r="B604" s="44" t="s">
        <v>114</v>
      </c>
      <c r="C604" s="45" t="s">
        <v>198</v>
      </c>
      <c r="D604" s="35"/>
      <c r="E604" s="35"/>
      <c r="G604" s="122">
        <f t="shared" si="86"/>
        <v>0</v>
      </c>
      <c r="H604" s="123" t="e">
        <f t="shared" si="87"/>
        <v>#DIV/0!</v>
      </c>
    </row>
    <row r="605" spans="1:8" hidden="1" x14ac:dyDescent="0.2">
      <c r="A605" s="32"/>
      <c r="B605" s="32" t="s">
        <v>193</v>
      </c>
      <c r="C605" s="33" t="s">
        <v>194</v>
      </c>
      <c r="D605" s="35">
        <f t="shared" ref="D605:E606" si="91">D608</f>
        <v>0</v>
      </c>
      <c r="E605" s="35">
        <f t="shared" si="91"/>
        <v>0</v>
      </c>
      <c r="G605" s="122">
        <f t="shared" si="86"/>
        <v>0</v>
      </c>
      <c r="H605" s="123" t="e">
        <f t="shared" si="87"/>
        <v>#DIV/0!</v>
      </c>
    </row>
    <row r="606" spans="1:8" hidden="1" x14ac:dyDescent="0.2">
      <c r="A606" s="32"/>
      <c r="B606" s="32" t="s">
        <v>195</v>
      </c>
      <c r="C606" s="33" t="s">
        <v>196</v>
      </c>
      <c r="D606" s="35">
        <f t="shared" si="91"/>
        <v>0</v>
      </c>
      <c r="E606" s="35">
        <f t="shared" si="91"/>
        <v>0</v>
      </c>
      <c r="G606" s="122">
        <f t="shared" si="86"/>
        <v>0</v>
      </c>
      <c r="H606" s="123" t="e">
        <f t="shared" si="87"/>
        <v>#DIV/0!</v>
      </c>
    </row>
    <row r="607" spans="1:8" hidden="1" x14ac:dyDescent="0.2">
      <c r="A607" s="32" t="s">
        <v>29</v>
      </c>
      <c r="B607" s="44" t="s">
        <v>153</v>
      </c>
      <c r="C607" s="45" t="s">
        <v>154</v>
      </c>
      <c r="D607" s="35"/>
      <c r="E607" s="35"/>
      <c r="G607" s="122">
        <f t="shared" si="86"/>
        <v>0</v>
      </c>
      <c r="H607" s="123" t="e">
        <f t="shared" si="87"/>
        <v>#DIV/0!</v>
      </c>
    </row>
    <row r="608" spans="1:8" hidden="1" x14ac:dyDescent="0.2">
      <c r="A608" s="32"/>
      <c r="B608" s="32" t="s">
        <v>193</v>
      </c>
      <c r="C608" s="33" t="s">
        <v>194</v>
      </c>
      <c r="D608" s="35">
        <f t="shared" ref="D608:E609" si="92">D611</f>
        <v>0</v>
      </c>
      <c r="E608" s="35">
        <f t="shared" si="92"/>
        <v>0</v>
      </c>
      <c r="G608" s="122">
        <f t="shared" si="86"/>
        <v>0</v>
      </c>
      <c r="H608" s="123" t="e">
        <f t="shared" si="87"/>
        <v>#DIV/0!</v>
      </c>
    </row>
    <row r="609" spans="1:8" hidden="1" x14ac:dyDescent="0.2">
      <c r="A609" s="32"/>
      <c r="B609" s="32" t="s">
        <v>195</v>
      </c>
      <c r="C609" s="33" t="s">
        <v>196</v>
      </c>
      <c r="D609" s="35">
        <f t="shared" si="92"/>
        <v>0</v>
      </c>
      <c r="E609" s="35">
        <f t="shared" si="92"/>
        <v>0</v>
      </c>
      <c r="G609" s="122">
        <f t="shared" si="86"/>
        <v>0</v>
      </c>
      <c r="H609" s="123" t="e">
        <f t="shared" si="87"/>
        <v>#DIV/0!</v>
      </c>
    </row>
    <row r="610" spans="1:8" hidden="1" x14ac:dyDescent="0.2">
      <c r="A610" s="14" t="s">
        <v>29</v>
      </c>
      <c r="B610" s="8" t="s">
        <v>155</v>
      </c>
      <c r="C610" s="49" t="s">
        <v>245</v>
      </c>
      <c r="D610" s="68"/>
      <c r="E610" s="68"/>
      <c r="G610" s="122">
        <f t="shared" si="86"/>
        <v>0</v>
      </c>
      <c r="H610" s="123" t="e">
        <f t="shared" si="87"/>
        <v>#DIV/0!</v>
      </c>
    </row>
    <row r="611" spans="1:8" hidden="1" x14ac:dyDescent="0.2">
      <c r="A611" s="14"/>
      <c r="B611" s="29" t="s">
        <v>193</v>
      </c>
      <c r="C611" s="30" t="s">
        <v>194</v>
      </c>
      <c r="D611" s="25"/>
      <c r="E611" s="75">
        <f>'[1]Buget 2024'!D611</f>
        <v>0</v>
      </c>
      <c r="G611" s="122">
        <f t="shared" si="86"/>
        <v>0</v>
      </c>
      <c r="H611" s="123" t="e">
        <f t="shared" si="87"/>
        <v>#DIV/0!</v>
      </c>
    </row>
    <row r="612" spans="1:8" hidden="1" x14ac:dyDescent="0.2">
      <c r="A612" s="14"/>
      <c r="B612" s="29" t="s">
        <v>195</v>
      </c>
      <c r="C612" s="30" t="s">
        <v>196</v>
      </c>
      <c r="D612" s="25"/>
      <c r="E612" s="75">
        <f>'[1]Buget 2024'!D612</f>
        <v>0</v>
      </c>
      <c r="G612" s="122">
        <f t="shared" si="86"/>
        <v>0</v>
      </c>
      <c r="H612" s="123" t="e">
        <f t="shared" si="87"/>
        <v>#DIV/0!</v>
      </c>
    </row>
    <row r="613" spans="1:8" ht="38.25" x14ac:dyDescent="0.2">
      <c r="A613" s="91" t="s">
        <v>29</v>
      </c>
      <c r="B613" s="44">
        <v>58</v>
      </c>
      <c r="C613" s="45" t="s">
        <v>199</v>
      </c>
      <c r="D613" s="35"/>
      <c r="E613" s="35"/>
      <c r="G613" s="122">
        <f t="shared" si="86"/>
        <v>0</v>
      </c>
      <c r="H613" s="123" t="e">
        <f t="shared" si="87"/>
        <v>#DIV/0!</v>
      </c>
    </row>
    <row r="614" spans="1:8" x14ac:dyDescent="0.2">
      <c r="A614" s="32"/>
      <c r="B614" s="32" t="s">
        <v>193</v>
      </c>
      <c r="C614" s="33" t="s">
        <v>194</v>
      </c>
      <c r="D614" s="35">
        <f t="shared" ref="D614:E615" si="93">D617</f>
        <v>0</v>
      </c>
      <c r="E614" s="35">
        <f t="shared" si="93"/>
        <v>5497</v>
      </c>
      <c r="G614" s="122">
        <f t="shared" si="86"/>
        <v>5497</v>
      </c>
      <c r="H614" s="123" t="e">
        <f t="shared" si="87"/>
        <v>#DIV/0!</v>
      </c>
    </row>
    <row r="615" spans="1:8" x14ac:dyDescent="0.2">
      <c r="A615" s="32"/>
      <c r="B615" s="32" t="s">
        <v>195</v>
      </c>
      <c r="C615" s="33" t="s">
        <v>196</v>
      </c>
      <c r="D615" s="35">
        <f t="shared" si="93"/>
        <v>0</v>
      </c>
      <c r="E615" s="35">
        <f t="shared" si="93"/>
        <v>5497</v>
      </c>
      <c r="G615" s="122">
        <f t="shared" si="86"/>
        <v>5497</v>
      </c>
      <c r="H615" s="123" t="e">
        <f t="shared" si="87"/>
        <v>#DIV/0!</v>
      </c>
    </row>
    <row r="616" spans="1:8" x14ac:dyDescent="0.2">
      <c r="A616" s="32" t="s">
        <v>29</v>
      </c>
      <c r="B616" s="92" t="s">
        <v>319</v>
      </c>
      <c r="C616" s="45" t="s">
        <v>154</v>
      </c>
      <c r="D616" s="35"/>
      <c r="E616" s="35"/>
      <c r="G616" s="122">
        <f t="shared" si="86"/>
        <v>0</v>
      </c>
      <c r="H616" s="123" t="e">
        <f t="shared" si="87"/>
        <v>#DIV/0!</v>
      </c>
    </row>
    <row r="617" spans="1:8" x14ac:dyDescent="0.2">
      <c r="A617" s="32"/>
      <c r="B617" s="32" t="s">
        <v>193</v>
      </c>
      <c r="C617" s="33" t="s">
        <v>194</v>
      </c>
      <c r="D617" s="35">
        <f t="shared" ref="D617:E618" si="94">D620</f>
        <v>0</v>
      </c>
      <c r="E617" s="35">
        <f t="shared" si="94"/>
        <v>5497</v>
      </c>
      <c r="G617" s="122">
        <f t="shared" si="86"/>
        <v>5497</v>
      </c>
      <c r="H617" s="123" t="e">
        <f t="shared" si="87"/>
        <v>#DIV/0!</v>
      </c>
    </row>
    <row r="618" spans="1:8" x14ac:dyDescent="0.2">
      <c r="A618" s="32"/>
      <c r="B618" s="32" t="s">
        <v>195</v>
      </c>
      <c r="C618" s="33" t="s">
        <v>196</v>
      </c>
      <c r="D618" s="35">
        <f t="shared" si="94"/>
        <v>0</v>
      </c>
      <c r="E618" s="35">
        <f t="shared" si="94"/>
        <v>5497</v>
      </c>
      <c r="G618" s="122">
        <f t="shared" si="86"/>
        <v>5497</v>
      </c>
      <c r="H618" s="123" t="e">
        <f t="shared" si="87"/>
        <v>#DIV/0!</v>
      </c>
    </row>
    <row r="619" spans="1:8" x14ac:dyDescent="0.2">
      <c r="A619" s="14" t="s">
        <v>29</v>
      </c>
      <c r="B619" s="8" t="s">
        <v>125</v>
      </c>
      <c r="C619" s="49" t="s">
        <v>245</v>
      </c>
      <c r="D619" s="68"/>
      <c r="E619" s="68"/>
      <c r="G619" s="122">
        <f t="shared" si="86"/>
        <v>0</v>
      </c>
      <c r="H619" s="123" t="e">
        <f t="shared" si="87"/>
        <v>#DIV/0!</v>
      </c>
    </row>
    <row r="620" spans="1:8" x14ac:dyDescent="0.2">
      <c r="A620" s="14"/>
      <c r="B620" s="29" t="s">
        <v>193</v>
      </c>
      <c r="C620" s="30" t="s">
        <v>194</v>
      </c>
      <c r="D620" s="25"/>
      <c r="E620" s="75">
        <f>'[1]Buget 2024'!D620</f>
        <v>5497</v>
      </c>
      <c r="G620" s="122">
        <f t="shared" si="86"/>
        <v>5497</v>
      </c>
      <c r="H620" s="123" t="e">
        <f t="shared" si="87"/>
        <v>#DIV/0!</v>
      </c>
    </row>
    <row r="621" spans="1:8" x14ac:dyDescent="0.2">
      <c r="A621" s="14"/>
      <c r="B621" s="29" t="s">
        <v>195</v>
      </c>
      <c r="C621" s="30" t="s">
        <v>196</v>
      </c>
      <c r="D621" s="25"/>
      <c r="E621" s="75">
        <f>'[1]Buget 2024'!D621</f>
        <v>5497</v>
      </c>
      <c r="G621" s="122">
        <f t="shared" si="86"/>
        <v>5497</v>
      </c>
      <c r="H621" s="123" t="e">
        <f t="shared" si="87"/>
        <v>#DIV/0!</v>
      </c>
    </row>
    <row r="622" spans="1:8" x14ac:dyDescent="0.2">
      <c r="A622" s="14" t="s">
        <v>29</v>
      </c>
      <c r="B622" s="8" t="s">
        <v>316</v>
      </c>
      <c r="C622" s="30" t="s">
        <v>317</v>
      </c>
      <c r="D622" s="25">
        <v>-2861</v>
      </c>
      <c r="E622" s="75"/>
      <c r="G622" s="122">
        <f t="shared" si="86"/>
        <v>2861</v>
      </c>
      <c r="H622" s="123">
        <f t="shared" si="87"/>
        <v>-100</v>
      </c>
    </row>
    <row r="623" spans="1:8" x14ac:dyDescent="0.2">
      <c r="A623" s="14" t="s">
        <v>29</v>
      </c>
      <c r="B623" s="14" t="s">
        <v>156</v>
      </c>
      <c r="C623" s="49" t="s">
        <v>157</v>
      </c>
      <c r="D623" s="131">
        <f>D15-D84</f>
        <v>33778</v>
      </c>
      <c r="E623" s="68">
        <f>E15-E84</f>
        <v>-265670</v>
      </c>
      <c r="G623" s="122">
        <f t="shared" si="86"/>
        <v>-299448</v>
      </c>
      <c r="H623" s="123">
        <f t="shared" si="87"/>
        <v>-886.51785185623771</v>
      </c>
    </row>
    <row r="626" spans="1:6" hidden="1" x14ac:dyDescent="0.2">
      <c r="A626" s="115" t="s">
        <v>305</v>
      </c>
      <c r="B626" s="115"/>
      <c r="C626" s="104" t="s">
        <v>349</v>
      </c>
      <c r="E626" s="137" t="s">
        <v>306</v>
      </c>
      <c r="F626" s="86"/>
    </row>
    <row r="627" spans="1:6" ht="18" hidden="1" customHeight="1" x14ac:dyDescent="0.2">
      <c r="A627" s="115" t="s">
        <v>308</v>
      </c>
      <c r="B627" s="115"/>
      <c r="C627" s="104" t="s">
        <v>350</v>
      </c>
      <c r="E627" s="137" t="s">
        <v>307</v>
      </c>
      <c r="F627" s="86"/>
    </row>
    <row r="628" spans="1:6" ht="18" customHeight="1" x14ac:dyDescent="0.2">
      <c r="C628" s="82"/>
    </row>
    <row r="629" spans="1:6" ht="17.25" customHeight="1" x14ac:dyDescent="0.2">
      <c r="C629" s="82"/>
      <c r="D629" s="132"/>
      <c r="E629" s="84"/>
    </row>
    <row r="631" spans="1:6" x14ac:dyDescent="0.2">
      <c r="D631" s="132"/>
    </row>
    <row r="632" spans="1:6" x14ac:dyDescent="0.2">
      <c r="D632" s="103"/>
    </row>
  </sheetData>
  <mergeCells count="7">
    <mergeCell ref="D6:E6"/>
    <mergeCell ref="A8:E9"/>
    <mergeCell ref="A11:C11"/>
    <mergeCell ref="D1:E1"/>
    <mergeCell ref="D2:E2"/>
    <mergeCell ref="D4:E4"/>
    <mergeCell ref="D5:E5"/>
  </mergeCells>
  <pageMargins left="0.78740157480314965" right="0.11811023622047245" top="0.74803149606299213" bottom="0.51181102362204722"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Buget 2024</vt:lpstr>
      <vt:lpstr>Influente 2024</vt:lpstr>
      <vt:lpstr>Ex 2023 </vt:lpstr>
      <vt:lpstr>'Buget 2024'!Print_Area</vt:lpstr>
      <vt:lpstr>'Ex 2023 '!Print_Area</vt:lpstr>
      <vt:lpstr>'Influente 2024'!Print_Area</vt:lpstr>
      <vt:lpstr>'Buget 2024'!Print_Titles</vt:lpstr>
      <vt:lpstr>'Ex 2023 '!Print_Titles</vt:lpstr>
      <vt:lpstr>'Influente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2024-04-25T14:18:16Z</dcterms:modified>
</cp:coreProperties>
</file>